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NLZ\离职交接\二、CDM资料\1. 老挝项目\10241 Nam Pha Gnai\MP2\to DOE\Feedback to DOE_231215\"/>
    </mc:Choice>
  </mc:AlternateContent>
  <xr:revisionPtr revIDLastSave="0" documentId="13_ncr:1_{7FC55A5D-26FD-4F70-8C0C-E91F4831144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DG" sheetId="7" r:id="rId1"/>
    <sheet name="Emission Reduciton Calculation" sheetId="1" r:id="rId2"/>
    <sheet name="Data" sheetId="6" r:id="rId3"/>
  </sheets>
  <definedNames>
    <definedName name="_xlnm.Print_Area" localSheetId="2">Data!$C$1:$H$44</definedName>
  </definedNames>
  <calcPr calcId="191029"/>
</workbook>
</file>

<file path=xl/calcChain.xml><?xml version="1.0" encoding="utf-8"?>
<calcChain xmlns="http://schemas.openxmlformats.org/spreadsheetml/2006/main">
  <c r="J42" i="6" l="1"/>
  <c r="I42" i="6"/>
  <c r="H42" i="6"/>
  <c r="G42" i="6"/>
  <c r="F42" i="6"/>
  <c r="E42" i="6"/>
  <c r="J41" i="6"/>
  <c r="I41" i="6"/>
  <c r="H41" i="6"/>
  <c r="G41" i="6"/>
  <c r="F41" i="6"/>
  <c r="E41" i="6"/>
  <c r="J40" i="6"/>
  <c r="G40" i="6"/>
  <c r="J39" i="6"/>
  <c r="G39" i="6"/>
  <c r="J38" i="6"/>
  <c r="G38" i="6"/>
  <c r="J37" i="6"/>
  <c r="G37" i="6"/>
  <c r="J36" i="6"/>
  <c r="G36" i="6"/>
  <c r="J35" i="6"/>
  <c r="G35" i="6"/>
  <c r="J34" i="6"/>
  <c r="G34" i="6"/>
  <c r="J33" i="6"/>
  <c r="G33" i="6"/>
  <c r="J32" i="6"/>
  <c r="I32" i="6"/>
  <c r="H32" i="6"/>
  <c r="G32" i="6"/>
  <c r="F32" i="6"/>
  <c r="E32" i="6"/>
  <c r="J31" i="6"/>
  <c r="G31" i="6"/>
  <c r="J30" i="6"/>
  <c r="G30" i="6"/>
  <c r="J29" i="6"/>
  <c r="G29" i="6"/>
  <c r="J28" i="6"/>
  <c r="G28" i="6"/>
  <c r="J27" i="6"/>
  <c r="G27" i="6"/>
  <c r="J26" i="6"/>
  <c r="G26" i="6"/>
  <c r="J25" i="6"/>
  <c r="G25" i="6"/>
  <c r="J24" i="6"/>
  <c r="G24" i="6"/>
  <c r="J23" i="6"/>
  <c r="G23" i="6"/>
  <c r="J22" i="6"/>
  <c r="G22" i="6"/>
  <c r="J21" i="6"/>
  <c r="G21" i="6"/>
  <c r="J20" i="6"/>
  <c r="G20" i="6"/>
  <c r="J19" i="6"/>
  <c r="I19" i="6"/>
  <c r="H19" i="6"/>
  <c r="G19" i="6"/>
  <c r="F19" i="6"/>
  <c r="E19" i="6"/>
  <c r="J18" i="6"/>
  <c r="G18" i="6"/>
  <c r="J17" i="6"/>
  <c r="G17" i="6"/>
  <c r="J16" i="6"/>
  <c r="G16" i="6"/>
  <c r="J15" i="6"/>
  <c r="G15" i="6"/>
  <c r="J14" i="6"/>
  <c r="G14" i="6"/>
  <c r="J13" i="6"/>
  <c r="G13" i="6"/>
  <c r="J12" i="6"/>
  <c r="G12" i="6"/>
  <c r="J11" i="6"/>
  <c r="G11" i="6"/>
  <c r="J10" i="6"/>
  <c r="G10" i="6"/>
  <c r="J9" i="6"/>
  <c r="G9" i="6"/>
  <c r="J8" i="6"/>
  <c r="G8" i="6"/>
  <c r="J7" i="6"/>
  <c r="G7" i="6"/>
  <c r="J70" i="1"/>
  <c r="G70" i="1"/>
  <c r="E70" i="1"/>
  <c r="D70" i="1"/>
  <c r="C70" i="1"/>
  <c r="J69" i="1"/>
  <c r="I69" i="1"/>
  <c r="H69" i="1"/>
  <c r="G69" i="1"/>
  <c r="E69" i="1"/>
  <c r="D69" i="1"/>
  <c r="C69" i="1"/>
  <c r="J68" i="1"/>
  <c r="G68" i="1"/>
  <c r="E68" i="1"/>
  <c r="D68" i="1"/>
  <c r="C68" i="1"/>
  <c r="J67" i="1"/>
  <c r="G67" i="1"/>
  <c r="E67" i="1"/>
  <c r="D67" i="1"/>
  <c r="C67" i="1"/>
  <c r="J66" i="1"/>
  <c r="G66" i="1"/>
  <c r="E66" i="1"/>
  <c r="D66" i="1"/>
  <c r="C66" i="1"/>
  <c r="J65" i="1"/>
  <c r="G65" i="1"/>
  <c r="E65" i="1"/>
  <c r="D65" i="1"/>
  <c r="C65" i="1"/>
  <c r="J64" i="1"/>
  <c r="G64" i="1"/>
  <c r="E64" i="1"/>
  <c r="D64" i="1"/>
  <c r="C64" i="1"/>
  <c r="J63" i="1"/>
  <c r="G63" i="1"/>
  <c r="E63" i="1"/>
  <c r="D63" i="1"/>
  <c r="C63" i="1"/>
  <c r="J62" i="1"/>
  <c r="G62" i="1"/>
  <c r="E62" i="1"/>
  <c r="D62" i="1"/>
  <c r="C62" i="1"/>
  <c r="J61" i="1"/>
  <c r="G61" i="1"/>
  <c r="E61" i="1"/>
  <c r="D61" i="1"/>
  <c r="C61" i="1"/>
  <c r="J60" i="1"/>
  <c r="I60" i="1"/>
  <c r="H60" i="1"/>
  <c r="G60" i="1"/>
  <c r="E60" i="1"/>
  <c r="D60" i="1"/>
  <c r="C60" i="1"/>
  <c r="J59" i="1"/>
  <c r="G59" i="1"/>
  <c r="E59" i="1"/>
  <c r="D59" i="1"/>
  <c r="C59" i="1"/>
  <c r="J58" i="1"/>
  <c r="G58" i="1"/>
  <c r="E58" i="1"/>
  <c r="D58" i="1"/>
  <c r="C58" i="1"/>
  <c r="J57" i="1"/>
  <c r="G57" i="1"/>
  <c r="E57" i="1"/>
  <c r="D57" i="1"/>
  <c r="C57" i="1"/>
  <c r="J56" i="1"/>
  <c r="G56" i="1"/>
  <c r="E56" i="1"/>
  <c r="D56" i="1"/>
  <c r="C56" i="1"/>
  <c r="J55" i="1"/>
  <c r="G55" i="1"/>
  <c r="E55" i="1"/>
  <c r="D55" i="1"/>
  <c r="C55" i="1"/>
  <c r="J54" i="1"/>
  <c r="G54" i="1"/>
  <c r="E54" i="1"/>
  <c r="D54" i="1"/>
  <c r="C54" i="1"/>
  <c r="J53" i="1"/>
  <c r="G53" i="1"/>
  <c r="E53" i="1"/>
  <c r="D53" i="1"/>
  <c r="C53" i="1"/>
  <c r="J52" i="1"/>
  <c r="G52" i="1"/>
  <c r="E52" i="1"/>
  <c r="D52" i="1"/>
  <c r="C52" i="1"/>
  <c r="J51" i="1"/>
  <c r="G51" i="1"/>
  <c r="E51" i="1"/>
  <c r="D51" i="1"/>
  <c r="C51" i="1"/>
  <c r="J50" i="1"/>
  <c r="G50" i="1"/>
  <c r="E50" i="1"/>
  <c r="D50" i="1"/>
  <c r="C50" i="1"/>
  <c r="J49" i="1"/>
  <c r="G49" i="1"/>
  <c r="E49" i="1"/>
  <c r="D49" i="1"/>
  <c r="C49" i="1"/>
  <c r="J48" i="1"/>
  <c r="G48" i="1"/>
  <c r="E48" i="1"/>
  <c r="D48" i="1"/>
  <c r="C48" i="1"/>
  <c r="J47" i="1"/>
  <c r="I47" i="1"/>
  <c r="H47" i="1"/>
  <c r="G47" i="1"/>
  <c r="E47" i="1"/>
  <c r="D47" i="1"/>
  <c r="C47" i="1"/>
  <c r="J46" i="1"/>
  <c r="G46" i="1"/>
  <c r="E46" i="1"/>
  <c r="D46" i="1"/>
  <c r="C46" i="1"/>
  <c r="J45" i="1"/>
  <c r="G45" i="1"/>
  <c r="E45" i="1"/>
  <c r="D45" i="1"/>
  <c r="C45" i="1"/>
  <c r="J44" i="1"/>
  <c r="G44" i="1"/>
  <c r="E44" i="1"/>
  <c r="D44" i="1"/>
  <c r="C44" i="1"/>
  <c r="J43" i="1"/>
  <c r="G43" i="1"/>
  <c r="E43" i="1"/>
  <c r="D43" i="1"/>
  <c r="C43" i="1"/>
  <c r="J42" i="1"/>
  <c r="G42" i="1"/>
  <c r="E42" i="1"/>
  <c r="D42" i="1"/>
  <c r="C42" i="1"/>
  <c r="J41" i="1"/>
  <c r="G41" i="1"/>
  <c r="E41" i="1"/>
  <c r="D41" i="1"/>
  <c r="C41" i="1"/>
  <c r="J40" i="1"/>
  <c r="G40" i="1"/>
  <c r="E40" i="1"/>
  <c r="D40" i="1"/>
  <c r="C40" i="1"/>
  <c r="J39" i="1"/>
  <c r="G39" i="1"/>
  <c r="E39" i="1"/>
  <c r="D39" i="1"/>
  <c r="C39" i="1"/>
  <c r="J38" i="1"/>
  <c r="G38" i="1"/>
  <c r="E38" i="1"/>
  <c r="D38" i="1"/>
  <c r="C38" i="1"/>
  <c r="J37" i="1"/>
  <c r="G37" i="1"/>
  <c r="E37" i="1"/>
  <c r="D37" i="1"/>
  <c r="C37" i="1"/>
  <c r="J36" i="1"/>
  <c r="G36" i="1"/>
  <c r="E36" i="1"/>
  <c r="D36" i="1"/>
  <c r="C36" i="1"/>
  <c r="J35" i="1"/>
  <c r="G35" i="1"/>
  <c r="F35" i="1"/>
  <c r="E35" i="1"/>
  <c r="D35" i="1"/>
  <c r="C35" i="1"/>
  <c r="D28" i="1"/>
  <c r="D24" i="1"/>
  <c r="D23" i="1"/>
  <c r="D22" i="1"/>
  <c r="D17" i="1"/>
  <c r="C12" i="1"/>
  <c r="D4" i="7"/>
  <c r="C4" i="7"/>
  <c r="D3" i="7"/>
  <c r="C3" i="7"/>
</calcChain>
</file>

<file path=xl/sharedStrings.xml><?xml version="1.0" encoding="utf-8"?>
<sst xmlns="http://schemas.openxmlformats.org/spreadsheetml/2006/main" count="140" uniqueCount="115">
  <si>
    <t>Table 1 – Estimated Sustainable Development Contributions</t>
  </si>
  <si>
    <t>Sustainable Development Goals Targeted</t>
  </si>
  <si>
    <t>SDG Impact</t>
  </si>
  <si>
    <t>Values estimated in ex-ante calculation of registered documents</t>
  </si>
  <si>
    <t>Actual values achieved during this monitoring period</t>
  </si>
  <si>
    <t>Units or Products</t>
  </si>
  <si>
    <r>
      <rPr>
        <sz val="11"/>
        <color theme="1"/>
        <rFont val="Arial"/>
        <family val="2"/>
      </rPr>
      <t xml:space="preserve">SDG </t>
    </r>
    <r>
      <rPr>
        <sz val="11"/>
        <color indexed="63"/>
        <rFont val="Arial"/>
        <family val="2"/>
      </rPr>
      <t>13 Climate Action (mandatory)</t>
    </r>
  </si>
  <si>
    <t>Emissions Reductions</t>
  </si>
  <si>
    <t>VERs</t>
  </si>
  <si>
    <r>
      <rPr>
        <sz val="11"/>
        <color theme="1"/>
        <rFont val="Arial"/>
        <family val="2"/>
      </rPr>
      <t xml:space="preserve">SDG </t>
    </r>
    <r>
      <rPr>
        <sz val="11"/>
        <color indexed="63"/>
        <rFont val="Arial"/>
        <family val="2"/>
      </rPr>
      <t>7: Ensure access to affordable, reliable, sustainable and modern energy</t>
    </r>
  </si>
  <si>
    <r>
      <rPr>
        <sz val="11"/>
        <color theme="1"/>
        <rFont val="Arial"/>
        <family val="2"/>
      </rPr>
      <t>MWh of renewable</t>
    </r>
    <r>
      <rPr>
        <sz val="11"/>
        <color indexed="63"/>
        <rFont val="Arial"/>
        <family val="2"/>
      </rPr>
      <t xml:space="preserve"> energy generated</t>
    </r>
  </si>
  <si>
    <t>MWh</t>
  </si>
  <si>
    <t>/</t>
  </si>
  <si>
    <t>The 2nd Monitoring Period:</t>
  </si>
  <si>
    <t xml:space="preserve">From </t>
  </si>
  <si>
    <t xml:space="preserve">To </t>
  </si>
  <si>
    <t>Monitoring Methdology:</t>
  </si>
  <si>
    <t>ACM0002 Grid-connected electricity generation from renewable sources</t>
  </si>
  <si>
    <t>Amount of Days</t>
  </si>
  <si>
    <t>Days</t>
  </si>
  <si>
    <t xml:space="preserve"> Data in registred PDD</t>
  </si>
  <si>
    <t>Installed Capacity</t>
  </si>
  <si>
    <r>
      <rPr>
        <b/>
        <sz val="11"/>
        <rFont val="Arial"/>
        <family val="2"/>
      </rPr>
      <t>CAP</t>
    </r>
    <r>
      <rPr>
        <b/>
        <vertAlign val="subscript"/>
        <sz val="11"/>
        <rFont val="Arial"/>
        <family val="2"/>
      </rPr>
      <t>PJ</t>
    </r>
  </si>
  <si>
    <t>MW</t>
  </si>
  <si>
    <t>Emission reduction per year (before the operation of NN3)</t>
  </si>
  <si>
    <r>
      <rPr>
        <b/>
        <sz val="11"/>
        <rFont val="Arial"/>
        <family val="2"/>
      </rPr>
      <t xml:space="preserve">ER </t>
    </r>
    <r>
      <rPr>
        <b/>
        <vertAlign val="subscript"/>
        <sz val="11"/>
        <rFont val="Arial"/>
        <family val="2"/>
      </rPr>
      <t>y</t>
    </r>
    <r>
      <rPr>
        <b/>
        <sz val="11"/>
        <rFont val="Arial"/>
        <family val="2"/>
      </rPr>
      <t xml:space="preserve"> </t>
    </r>
  </si>
  <si>
    <r>
      <rPr>
        <sz val="11"/>
        <rFont val="Arial"/>
        <family val="2"/>
      </rPr>
      <t>tCO</t>
    </r>
    <r>
      <rPr>
        <vertAlign val="subscript"/>
        <sz val="11"/>
        <rFont val="Arial"/>
        <family val="2"/>
      </rPr>
      <t xml:space="preserve">2 </t>
    </r>
  </si>
  <si>
    <t>Estimated amount of ER  for this monitoring period</t>
  </si>
  <si>
    <r>
      <rPr>
        <b/>
        <sz val="11"/>
        <rFont val="Arial"/>
        <family val="2"/>
      </rPr>
      <t>ER</t>
    </r>
    <r>
      <rPr>
        <b/>
        <vertAlign val="subscript"/>
        <sz val="11"/>
        <rFont val="Arial"/>
        <family val="2"/>
      </rPr>
      <t xml:space="preserve"> 2nd</t>
    </r>
  </si>
  <si>
    <t>Calculations</t>
  </si>
  <si>
    <t>Emission Factor</t>
  </si>
  <si>
    <r>
      <rPr>
        <b/>
        <sz val="11"/>
        <rFont val="Arial"/>
        <family val="2"/>
      </rPr>
      <t>EF</t>
    </r>
    <r>
      <rPr>
        <b/>
        <vertAlign val="subscript"/>
        <sz val="11"/>
        <rFont val="Arial"/>
        <family val="2"/>
      </rPr>
      <t xml:space="preserve">grid,CM,y </t>
    </r>
  </si>
  <si>
    <r>
      <rPr>
        <sz val="11"/>
        <rFont val="Arial"/>
        <family val="2"/>
      </rPr>
      <t>tCO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>/MWh</t>
    </r>
  </si>
  <si>
    <t>Project emissions</t>
  </si>
  <si>
    <r>
      <rPr>
        <b/>
        <sz val="11"/>
        <rFont val="Arial"/>
        <family val="2"/>
      </rPr>
      <t>PE</t>
    </r>
    <r>
      <rPr>
        <b/>
        <vertAlign val="subscript"/>
        <sz val="11"/>
        <rFont val="Arial"/>
        <family val="2"/>
      </rPr>
      <t>y</t>
    </r>
  </si>
  <si>
    <t>Leakage</t>
  </si>
  <si>
    <r>
      <rPr>
        <b/>
        <sz val="11"/>
        <rFont val="Arial"/>
        <family val="2"/>
      </rPr>
      <t>LE</t>
    </r>
    <r>
      <rPr>
        <b/>
        <vertAlign val="subscript"/>
        <sz val="11"/>
        <rFont val="Arial"/>
        <family val="2"/>
      </rPr>
      <t>y</t>
    </r>
  </si>
  <si>
    <t>Emission Reduction</t>
  </si>
  <si>
    <r>
      <rPr>
        <b/>
        <sz val="11"/>
        <rFont val="Arial"/>
        <family val="2"/>
      </rPr>
      <t>ER</t>
    </r>
    <r>
      <rPr>
        <b/>
        <vertAlign val="subscript"/>
        <sz val="11"/>
        <rFont val="Arial"/>
        <family val="2"/>
      </rPr>
      <t>y</t>
    </r>
  </si>
  <si>
    <t>ER in PDD / ER in MR</t>
  </si>
  <si>
    <t>Activity data</t>
  </si>
  <si>
    <r>
      <rPr>
        <sz val="11"/>
        <rFont val="Arial"/>
        <family val="2"/>
      </rPr>
      <t>The net electricity delivered to the grid in 2nd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monitoring period</t>
    </r>
  </si>
  <si>
    <r>
      <rPr>
        <b/>
        <sz val="11"/>
        <rFont val="Arial"/>
        <family val="2"/>
      </rPr>
      <t xml:space="preserve">EG </t>
    </r>
    <r>
      <rPr>
        <b/>
        <vertAlign val="subscript"/>
        <sz val="11"/>
        <rFont val="Arial"/>
        <family val="2"/>
      </rPr>
      <t>facility,y</t>
    </r>
    <r>
      <rPr>
        <b/>
        <sz val="11"/>
        <rFont val="Arial"/>
        <family val="2"/>
      </rPr>
      <t xml:space="preserve"> </t>
    </r>
  </si>
  <si>
    <t xml:space="preserve">Magnification factor of main meter </t>
  </si>
  <si>
    <t>-</t>
  </si>
  <si>
    <t>time</t>
  </si>
  <si>
    <t xml:space="preserve">Nam Pha Gnai Hydropower Project Project Emission Redution </t>
  </si>
  <si>
    <t xml:space="preserve"> Monitoring Period</t>
  </si>
  <si>
    <r>
      <rPr>
        <b/>
        <i/>
        <sz val="12"/>
        <rFont val="Arial"/>
        <family val="2"/>
      </rPr>
      <t>EG</t>
    </r>
    <r>
      <rPr>
        <b/>
        <i/>
        <vertAlign val="subscript"/>
        <sz val="12"/>
        <rFont val="Arial"/>
        <family val="2"/>
      </rPr>
      <t>output,y</t>
    </r>
  </si>
  <si>
    <r>
      <rPr>
        <b/>
        <i/>
        <sz val="12"/>
        <rFont val="Arial"/>
        <family val="2"/>
      </rPr>
      <t>EG</t>
    </r>
    <r>
      <rPr>
        <b/>
        <i/>
        <vertAlign val="subscript"/>
        <sz val="12"/>
        <rFont val="Arial"/>
        <family val="2"/>
      </rPr>
      <t>input,y</t>
    </r>
  </si>
  <si>
    <r>
      <rPr>
        <b/>
        <i/>
        <sz val="12"/>
        <rFont val="Arial"/>
        <family val="2"/>
      </rPr>
      <t>EG</t>
    </r>
    <r>
      <rPr>
        <b/>
        <i/>
        <vertAlign val="subscript"/>
        <sz val="12"/>
        <rFont val="Arial"/>
        <family val="2"/>
      </rPr>
      <t>facility,y</t>
    </r>
    <r>
      <rPr>
        <b/>
        <i/>
        <sz val="12"/>
        <rFont val="Arial"/>
        <family val="2"/>
      </rPr>
      <t xml:space="preserve"> </t>
    </r>
  </si>
  <si>
    <r>
      <rPr>
        <b/>
        <i/>
        <sz val="12"/>
        <rFont val="Arial"/>
        <family val="2"/>
      </rPr>
      <t>EF</t>
    </r>
    <r>
      <rPr>
        <b/>
        <i/>
        <vertAlign val="subscript"/>
        <sz val="12"/>
        <rFont val="Arial"/>
        <family val="2"/>
      </rPr>
      <t>grid,CM,y</t>
    </r>
    <r>
      <rPr>
        <b/>
        <vertAlign val="subscript"/>
        <sz val="12"/>
        <rFont val="Arial"/>
        <family val="2"/>
      </rPr>
      <t xml:space="preserve"> </t>
    </r>
  </si>
  <si>
    <r>
      <rPr>
        <b/>
        <i/>
        <sz val="12"/>
        <rFont val="Arial"/>
        <family val="2"/>
      </rPr>
      <t>BE</t>
    </r>
    <r>
      <rPr>
        <b/>
        <vertAlign val="subscript"/>
        <sz val="12"/>
        <rFont val="Arial"/>
        <family val="2"/>
      </rPr>
      <t>y</t>
    </r>
    <r>
      <rPr>
        <vertAlign val="subscript"/>
        <sz val="12"/>
        <rFont val="Arial"/>
        <family val="2"/>
      </rPr>
      <t xml:space="preserve"> </t>
    </r>
  </si>
  <si>
    <r>
      <rPr>
        <b/>
        <i/>
        <sz val="12"/>
        <rFont val="Arial"/>
        <family val="2"/>
      </rPr>
      <t>PE</t>
    </r>
    <r>
      <rPr>
        <b/>
        <vertAlign val="subscript"/>
        <sz val="12"/>
        <rFont val="Arial"/>
        <family val="2"/>
      </rPr>
      <t>y</t>
    </r>
    <r>
      <rPr>
        <sz val="12"/>
        <rFont val="Arial"/>
        <family val="2"/>
      </rPr>
      <t xml:space="preserve"> </t>
    </r>
  </si>
  <si>
    <r>
      <rPr>
        <b/>
        <i/>
        <sz val="12"/>
        <rFont val="Arial"/>
        <family val="2"/>
      </rPr>
      <t>LE</t>
    </r>
    <r>
      <rPr>
        <b/>
        <vertAlign val="subscript"/>
        <sz val="12"/>
        <rFont val="Arial"/>
        <family val="2"/>
      </rPr>
      <t>y</t>
    </r>
    <r>
      <rPr>
        <vertAlign val="subscript"/>
        <sz val="12"/>
        <rFont val="Arial"/>
        <family val="2"/>
      </rPr>
      <t xml:space="preserve"> </t>
    </r>
  </si>
  <si>
    <r>
      <rPr>
        <b/>
        <i/>
        <sz val="12"/>
        <rFont val="Arial"/>
        <family val="2"/>
      </rPr>
      <t>ER</t>
    </r>
    <r>
      <rPr>
        <vertAlign val="subscript"/>
        <sz val="12"/>
        <rFont val="Arial"/>
        <family val="2"/>
      </rPr>
      <t>y</t>
    </r>
    <r>
      <rPr>
        <sz val="12"/>
        <rFont val="Arial"/>
        <family val="2"/>
      </rPr>
      <t xml:space="preserve"> </t>
    </r>
  </si>
  <si>
    <t>A</t>
  </si>
  <si>
    <t>B</t>
  </si>
  <si>
    <t>C=A-B</t>
  </si>
  <si>
    <t>D</t>
  </si>
  <si>
    <t>E=C*D</t>
  </si>
  <si>
    <t>F</t>
  </si>
  <si>
    <t>G</t>
  </si>
  <si>
    <t>H=E-F-G</t>
  </si>
  <si>
    <r>
      <rPr>
        <sz val="12"/>
        <rFont val="Arial"/>
        <family val="2"/>
      </rPr>
      <t>tCO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e/MWh</t>
    </r>
  </si>
  <si>
    <r>
      <rPr>
        <sz val="12"/>
        <rFont val="Arial"/>
        <family val="2"/>
      </rPr>
      <t>tCO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e</t>
    </r>
  </si>
  <si>
    <t>01/01/2021~31/01/2021</t>
  </si>
  <si>
    <t>01/02/2021~28/02/2021</t>
  </si>
  <si>
    <t>01/03/2021~31/03/2021</t>
  </si>
  <si>
    <t>01/04/2021~30/04/2021</t>
  </si>
  <si>
    <t>01/05/2021~31/05/2021</t>
  </si>
  <si>
    <t>01/06/2021~30/06/2021</t>
  </si>
  <si>
    <t>01/07/2021~31/07/2021</t>
  </si>
  <si>
    <t>01/08/2021~31/08/2021</t>
  </si>
  <si>
    <t>01/09/2021~30/09/2021</t>
  </si>
  <si>
    <t>01/10/2021~31/10/2021</t>
  </si>
  <si>
    <t>01/11/2021~30/11/2021</t>
  </si>
  <si>
    <t>01/12/2021~31/12/2021</t>
  </si>
  <si>
    <t>SUM</t>
  </si>
  <si>
    <t>01/01/2021~31/01/2022</t>
  </si>
  <si>
    <t>01/02/2022~28/02/2022</t>
  </si>
  <si>
    <t>01/03/2022~31/03/2022</t>
  </si>
  <si>
    <t>01/04/2022~30/04/2022</t>
  </si>
  <si>
    <t>01/05/2022~31/05/2022</t>
  </si>
  <si>
    <t>01/06/2022~30/06/2022</t>
  </si>
  <si>
    <t>01/07/2022~31/07/2022</t>
  </si>
  <si>
    <t>01/08/2022~31/08/2022</t>
  </si>
  <si>
    <t>01/09/2022~30/09/2022</t>
  </si>
  <si>
    <t>01/10/2022~31/10/2022</t>
  </si>
  <si>
    <t>01/11/2022~30/11/2022</t>
  </si>
  <si>
    <t>01/12/2022~31/12/2022</t>
  </si>
  <si>
    <t>01/01/2023~31/01/2023</t>
  </si>
  <si>
    <t>01/02/2023~28/02/2023</t>
  </si>
  <si>
    <t>01/03/2023~31/03/2023</t>
  </si>
  <si>
    <t>01/04/2023~30/04/2023</t>
  </si>
  <si>
    <t>01/05/2023~31/05/2023</t>
  </si>
  <si>
    <t>01/06/2023~30/06/2023</t>
  </si>
  <si>
    <t>01/07/2023~31/07/2023</t>
  </si>
  <si>
    <t>01/08/2023~31/08/2023</t>
  </si>
  <si>
    <t>Total</t>
  </si>
  <si>
    <t>Time</t>
  </si>
  <si>
    <t>Electricity supplied to the grid</t>
  </si>
  <si>
    <t>Electricity input from the grid</t>
  </si>
  <si>
    <t>Main Meter Readings
(B)</t>
  </si>
  <si>
    <t>Min (A,B)</t>
  </si>
  <si>
    <t>Main Meter Readings
(D)</t>
  </si>
  <si>
    <t>Max (C,D)</t>
  </si>
  <si>
    <t>Year</t>
  </si>
  <si>
    <t>From</t>
  </si>
  <si>
    <t>To</t>
  </si>
  <si>
    <t>kWh</t>
  </si>
  <si>
    <t>Electricity Receipts
(A)</t>
    <phoneticPr fontId="29" type="noConversion"/>
  </si>
  <si>
    <t>Electricity Receipts
(C)</t>
    <phoneticPr fontId="29" type="noConversion"/>
  </si>
  <si>
    <r>
      <t xml:space="preserve">SDG </t>
    </r>
    <r>
      <rPr>
        <sz val="11"/>
        <color indexed="63"/>
        <rFont val="Arial"/>
        <family val="2"/>
      </rPr>
      <t xml:space="preserve">8: </t>
    </r>
    <r>
      <rPr>
        <sz val="11"/>
        <color theme="1"/>
        <rFont val="Arial"/>
        <family val="2"/>
      </rPr>
      <t>Promote inclusive and sustainable economic growth, employment and decent work for all</t>
    </r>
    <phoneticPr fontId="29" type="noConversion"/>
  </si>
  <si>
    <t>Employment opportunities have been provided for qualified people and provided trainings for employee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</si>
</sst>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76" formatCode="_-* #,##0.00_-;\-* #,##0.00_-;_-* &quot;-&quot;??_-;_-@_-"/>
    <numFmt numFmtId="177" formatCode="_-[$€-2]* #,##0.00_-;\-[$€-2]* #,##0.00_-;_-[$€-2]* &quot;-&quot;??_-"/>
    <numFmt numFmtId="178" formatCode="#,##0_);[Red]\(#,##0\)"/>
    <numFmt numFmtId="179" formatCode="_ * #,##0_ ;_ * \-#,##0_ ;_ * &quot;-&quot;??_ ;_ @_ "/>
    <numFmt numFmtId="180" formatCode="0.00_);[Red]\(0.00\)"/>
    <numFmt numFmtId="181" formatCode="0.0000_);[Red]\(0.0000\)"/>
    <numFmt numFmtId="182" formatCode="0_);[Red]\(0\)"/>
    <numFmt numFmtId="183" formatCode="0.0000%"/>
    <numFmt numFmtId="184" formatCode="#,##0.00_ "/>
    <numFmt numFmtId="185" formatCode="#,##0.000;[Red]\-#,##0.000"/>
    <numFmt numFmtId="186" formatCode="#,##0.000_ "/>
    <numFmt numFmtId="187" formatCode="#,##0_ "/>
    <numFmt numFmtId="188" formatCode="0_ "/>
  </numFmts>
  <fonts count="3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宋体"/>
      <charset val="134"/>
    </font>
    <font>
      <sz val="11"/>
      <color indexed="8"/>
      <name val="Times New Roman"/>
      <family val="1"/>
    </font>
    <font>
      <sz val="11"/>
      <color theme="1"/>
      <name val="Arial"/>
      <family val="2"/>
    </font>
    <font>
      <sz val="11"/>
      <name val="Franklin Gothic Book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indexed="8"/>
      <name val="宋体"/>
      <charset val="134"/>
    </font>
    <font>
      <b/>
      <sz val="11"/>
      <color theme="1"/>
      <name val="Arial"/>
      <family val="2"/>
    </font>
    <font>
      <sz val="12"/>
      <name val="宋体"/>
      <charset val="134"/>
    </font>
    <font>
      <sz val="10"/>
      <name val="Tahoma"/>
      <family val="2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u/>
      <sz val="7.5"/>
      <color indexed="12"/>
      <name val="Arial"/>
      <family val="2"/>
    </font>
    <font>
      <b/>
      <vertAlign val="subscript"/>
      <sz val="11"/>
      <name val="Arial"/>
      <family val="2"/>
    </font>
    <font>
      <vertAlign val="subscript"/>
      <sz val="11"/>
      <name val="Arial"/>
      <family val="2"/>
    </font>
    <font>
      <sz val="11"/>
      <color indexed="10"/>
      <name val="Arial"/>
      <family val="2"/>
    </font>
    <font>
      <b/>
      <i/>
      <vertAlign val="subscript"/>
      <sz val="12"/>
      <name val="Arial"/>
      <family val="2"/>
    </font>
    <font>
      <b/>
      <vertAlign val="subscript"/>
      <sz val="12"/>
      <name val="Arial"/>
      <family val="2"/>
    </font>
    <font>
      <vertAlign val="subscript"/>
      <sz val="12"/>
      <name val="Arial"/>
      <family val="2"/>
    </font>
    <font>
      <sz val="11"/>
      <color indexed="63"/>
      <name val="Arial"/>
      <family val="2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8">
    <xf numFmtId="0" fontId="0" fillId="0" borderId="0">
      <alignment vertical="center"/>
    </xf>
    <xf numFmtId="176" fontId="15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8" fillId="0" borderId="0"/>
    <xf numFmtId="0" fontId="17" fillId="0" borderId="0"/>
    <xf numFmtId="9" fontId="1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/>
    <xf numFmtId="0" fontId="1" fillId="0" borderId="0"/>
    <xf numFmtId="0" fontId="19" fillId="0" borderId="0">
      <alignment vertical="center"/>
    </xf>
    <xf numFmtId="0" fontId="20" fillId="0" borderId="0" applyNumberFormat="0" applyFill="0" applyBorder="0" applyProtection="0"/>
    <xf numFmtId="0" fontId="21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1" fillId="0" borderId="0" xfId="10" applyFont="1" applyAlignment="1">
      <alignment vertical="center" wrapText="1"/>
    </xf>
    <xf numFmtId="0" fontId="1" fillId="0" borderId="0" xfId="10" applyFont="1" applyAlignment="1">
      <alignment horizontal="center" vertical="center" wrapText="1"/>
    </xf>
    <xf numFmtId="0" fontId="1" fillId="0" borderId="0" xfId="10" applyFont="1" applyAlignment="1">
      <alignment horizontal="center" vertical="center"/>
    </xf>
    <xf numFmtId="0" fontId="2" fillId="0" borderId="0" xfId="10" applyFont="1">
      <alignment vertical="center"/>
    </xf>
    <xf numFmtId="178" fontId="2" fillId="0" borderId="0" xfId="10" applyNumberFormat="1" applyFont="1">
      <alignment vertical="center"/>
    </xf>
    <xf numFmtId="178" fontId="2" fillId="0" borderId="0" xfId="1" applyNumberFormat="1" applyFont="1" applyFill="1" applyBorder="1">
      <alignment vertical="center"/>
    </xf>
    <xf numFmtId="0" fontId="2" fillId="0" borderId="0" xfId="0" applyFont="1">
      <alignment vertical="center"/>
    </xf>
    <xf numFmtId="178" fontId="3" fillId="0" borderId="13" xfId="10" applyNumberFormat="1" applyFont="1" applyBorder="1" applyAlignment="1">
      <alignment horizontal="center" vertical="center" wrapText="1"/>
    </xf>
    <xf numFmtId="0" fontId="3" fillId="0" borderId="14" xfId="10" applyFont="1" applyBorder="1" applyAlignment="1">
      <alignment horizontal="center" vertical="center"/>
    </xf>
    <xf numFmtId="0" fontId="3" fillId="0" borderId="15" xfId="10" applyFont="1" applyBorder="1" applyAlignment="1">
      <alignment horizontal="center" vertical="center"/>
    </xf>
    <xf numFmtId="178" fontId="3" fillId="0" borderId="16" xfId="10" applyNumberFormat="1" applyFont="1" applyBorder="1" applyAlignment="1">
      <alignment horizontal="center"/>
    </xf>
    <xf numFmtId="0" fontId="3" fillId="0" borderId="16" xfId="10" applyFont="1" applyBorder="1" applyAlignment="1">
      <alignment horizontal="center" vertical="center"/>
    </xf>
    <xf numFmtId="14" fontId="1" fillId="0" borderId="18" xfId="10" applyNumberFormat="1" applyFont="1" applyBorder="1" applyAlignment="1">
      <alignment horizontal="center" vertical="center"/>
    </xf>
    <xf numFmtId="178" fontId="2" fillId="0" borderId="18" xfId="0" applyNumberFormat="1" applyFont="1" applyBorder="1" applyAlignment="1">
      <alignment horizontal="center" vertical="center"/>
    </xf>
    <xf numFmtId="178" fontId="4" fillId="0" borderId="18" xfId="0" applyNumberFormat="1" applyFont="1" applyBorder="1" applyAlignment="1">
      <alignment horizontal="center" vertical="center"/>
    </xf>
    <xf numFmtId="178" fontId="2" fillId="0" borderId="23" xfId="0" applyNumberFormat="1" applyFont="1" applyBorder="1" applyAlignment="1">
      <alignment horizontal="center" vertical="center"/>
    </xf>
    <xf numFmtId="178" fontId="4" fillId="0" borderId="23" xfId="0" applyNumberFormat="1" applyFont="1" applyBorder="1" applyAlignment="1">
      <alignment horizontal="center" vertical="center"/>
    </xf>
    <xf numFmtId="178" fontId="4" fillId="0" borderId="13" xfId="0" applyNumberFormat="1" applyFont="1" applyBorder="1" applyAlignment="1">
      <alignment horizontal="center" vertical="center"/>
    </xf>
    <xf numFmtId="178" fontId="4" fillId="0" borderId="13" xfId="10" applyNumberFormat="1" applyFont="1" applyBorder="1" applyAlignment="1">
      <alignment horizontal="center" vertical="center"/>
    </xf>
    <xf numFmtId="178" fontId="2" fillId="0" borderId="0" xfId="0" applyNumberFormat="1" applyFont="1">
      <alignment vertical="center"/>
    </xf>
    <xf numFmtId="178" fontId="3" fillId="0" borderId="29" xfId="10" applyNumberFormat="1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/>
    </xf>
    <xf numFmtId="178" fontId="2" fillId="0" borderId="31" xfId="0" applyNumberFormat="1" applyFont="1" applyBorder="1" applyAlignment="1">
      <alignment horizontal="center" vertical="center"/>
    </xf>
    <xf numFmtId="178" fontId="4" fillId="0" borderId="31" xfId="0" applyNumberFormat="1" applyFont="1" applyBorder="1" applyAlignment="1">
      <alignment horizontal="center" vertical="center"/>
    </xf>
    <xf numFmtId="178" fontId="4" fillId="0" borderId="29" xfId="0" applyNumberFormat="1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3" fontId="5" fillId="0" borderId="0" xfId="0" applyNumberFormat="1" applyFont="1">
      <alignment vertical="center"/>
    </xf>
    <xf numFmtId="0" fontId="8" fillId="0" borderId="0" xfId="0" applyFont="1">
      <alignment vertical="center"/>
    </xf>
    <xf numFmtId="15" fontId="9" fillId="0" borderId="0" xfId="0" applyNumberFormat="1" applyFont="1">
      <alignment vertical="center"/>
    </xf>
    <xf numFmtId="0" fontId="5" fillId="0" borderId="0" xfId="5" applyFont="1"/>
    <xf numFmtId="179" fontId="5" fillId="0" borderId="0" xfId="2" applyNumberFormat="1" applyFont="1" applyFill="1"/>
    <xf numFmtId="0" fontId="5" fillId="0" borderId="32" xfId="5" applyFont="1" applyBorder="1"/>
    <xf numFmtId="0" fontId="7" fillId="0" borderId="32" xfId="5" applyFont="1" applyBorder="1"/>
    <xf numFmtId="180" fontId="5" fillId="0" borderId="32" xfId="2" applyNumberFormat="1" applyFont="1" applyFill="1" applyBorder="1" applyAlignment="1">
      <alignment horizontal="center"/>
    </xf>
    <xf numFmtId="0" fontId="5" fillId="0" borderId="32" xfId="5" applyFont="1" applyBorder="1" applyAlignment="1">
      <alignment horizontal="center"/>
    </xf>
    <xf numFmtId="0" fontId="5" fillId="0" borderId="0" xfId="5" applyFont="1" applyAlignment="1">
      <alignment wrapText="1"/>
    </xf>
    <xf numFmtId="0" fontId="7" fillId="0" borderId="0" xfId="5" applyFont="1" applyAlignment="1">
      <alignment vertical="center"/>
    </xf>
    <xf numFmtId="38" fontId="5" fillId="0" borderId="0" xfId="2" applyNumberFormat="1" applyFont="1" applyFill="1" applyBorder="1" applyAlignment="1">
      <alignment horizontal="center" vertical="center"/>
    </xf>
    <xf numFmtId="0" fontId="5" fillId="0" borderId="0" xfId="5" applyFont="1" applyAlignment="1">
      <alignment horizontal="center"/>
    </xf>
    <xf numFmtId="176" fontId="8" fillId="0" borderId="0" xfId="1" applyFont="1" applyFill="1">
      <alignment vertical="center"/>
    </xf>
    <xf numFmtId="43" fontId="8" fillId="0" borderId="0" xfId="0" applyNumberFormat="1" applyFont="1">
      <alignment vertical="center"/>
    </xf>
    <xf numFmtId="38" fontId="10" fillId="0" borderId="0" xfId="2" applyNumberFormat="1" applyFont="1" applyFill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179" fontId="11" fillId="0" borderId="0" xfId="2" applyNumberFormat="1" applyFont="1" applyFill="1" applyAlignment="1">
      <alignment horizontal="center"/>
    </xf>
    <xf numFmtId="0" fontId="11" fillId="0" borderId="0" xfId="5" applyFont="1"/>
    <xf numFmtId="181" fontId="5" fillId="0" borderId="32" xfId="2" applyNumberFormat="1" applyFont="1" applyFill="1" applyBorder="1" applyAlignment="1">
      <alignment horizontal="center" vertical="center"/>
    </xf>
    <xf numFmtId="0" fontId="7" fillId="0" borderId="0" xfId="5" applyFont="1"/>
    <xf numFmtId="182" fontId="5" fillId="0" borderId="0" xfId="2" applyNumberFormat="1" applyFont="1" applyFill="1" applyBorder="1" applyAlignment="1">
      <alignment horizontal="center"/>
    </xf>
    <xf numFmtId="38" fontId="7" fillId="3" borderId="0" xfId="2" applyNumberFormat="1" applyFont="1" applyFill="1" applyBorder="1" applyAlignment="1">
      <alignment horizontal="center"/>
    </xf>
    <xf numFmtId="180" fontId="5" fillId="0" borderId="0" xfId="5" applyNumberFormat="1" applyFont="1" applyAlignment="1">
      <alignment horizontal="center"/>
    </xf>
    <xf numFmtId="183" fontId="8" fillId="0" borderId="0" xfId="1" applyNumberFormat="1" applyFont="1" applyFill="1">
      <alignment vertical="center"/>
    </xf>
    <xf numFmtId="0" fontId="8" fillId="0" borderId="0" xfId="0" applyFont="1" applyAlignment="1">
      <alignment horizontal="right" vertical="center"/>
    </xf>
    <xf numFmtId="184" fontId="5" fillId="0" borderId="0" xfId="0" applyNumberFormat="1" applyFont="1">
      <alignment vertical="center"/>
    </xf>
    <xf numFmtId="10" fontId="7" fillId="3" borderId="0" xfId="2" applyNumberFormat="1" applyFont="1" applyFill="1" applyBorder="1" applyAlignment="1">
      <alignment horizontal="center"/>
    </xf>
    <xf numFmtId="183" fontId="8" fillId="0" borderId="0" xfId="0" applyNumberFormat="1" applyFont="1">
      <alignment vertical="center"/>
    </xf>
    <xf numFmtId="183" fontId="5" fillId="0" borderId="0" xfId="0" applyNumberFormat="1" applyFont="1">
      <alignment vertical="center"/>
    </xf>
    <xf numFmtId="185" fontId="5" fillId="0" borderId="0" xfId="2" applyNumberFormat="1" applyFont="1" applyFill="1" applyBorder="1" applyAlignment="1">
      <alignment horizontal="center" vertical="center"/>
    </xf>
    <xf numFmtId="10" fontId="8" fillId="0" borderId="0" xfId="0" applyNumberFormat="1" applyFont="1">
      <alignment vertical="center"/>
    </xf>
    <xf numFmtId="0" fontId="5" fillId="0" borderId="33" xfId="5" applyFont="1" applyBorder="1"/>
    <xf numFmtId="0" fontId="7" fillId="0" borderId="33" xfId="5" applyFont="1" applyBorder="1"/>
    <xf numFmtId="38" fontId="5" fillId="0" borderId="33" xfId="2" applyNumberFormat="1" applyFont="1" applyFill="1" applyBorder="1" applyAlignment="1">
      <alignment horizontal="center"/>
    </xf>
    <xf numFmtId="0" fontId="5" fillId="0" borderId="33" xfId="5" applyFont="1" applyBorder="1" applyAlignment="1">
      <alignment horizontal="center"/>
    </xf>
    <xf numFmtId="0" fontId="13" fillId="0" borderId="3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186" fontId="5" fillId="0" borderId="35" xfId="0" applyNumberFormat="1" applyFont="1" applyBorder="1" applyAlignment="1">
      <alignment horizontal="center" vertical="center"/>
    </xf>
    <xf numFmtId="186" fontId="5" fillId="0" borderId="23" xfId="0" applyNumberFormat="1" applyFont="1" applyBorder="1" applyAlignment="1">
      <alignment horizontal="center" vertical="center"/>
    </xf>
    <xf numFmtId="187" fontId="12" fillId="0" borderId="23" xfId="0" applyNumberFormat="1" applyFont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186" fontId="7" fillId="0" borderId="35" xfId="0" applyNumberFormat="1" applyFont="1" applyBorder="1" applyAlignment="1">
      <alignment horizontal="center" vertical="center"/>
    </xf>
    <xf numFmtId="186" fontId="7" fillId="0" borderId="23" xfId="0" applyNumberFormat="1" applyFont="1" applyBorder="1" applyAlignment="1">
      <alignment horizontal="center" vertical="center"/>
    </xf>
    <xf numFmtId="187" fontId="14" fillId="0" borderId="23" xfId="0" applyNumberFormat="1" applyFont="1" applyBorder="1" applyAlignment="1">
      <alignment horizontal="center" vertical="center"/>
    </xf>
    <xf numFmtId="188" fontId="5" fillId="0" borderId="0" xfId="0" applyNumberFormat="1" applyFo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87" fontId="12" fillId="0" borderId="38" xfId="0" applyNumberFormat="1" applyFont="1" applyBorder="1" applyAlignment="1">
      <alignment horizontal="center" vertical="center"/>
    </xf>
    <xf numFmtId="176" fontId="1" fillId="0" borderId="0" xfId="1" applyFont="1" applyFill="1" applyBorder="1" applyAlignment="1">
      <alignment horizontal="center" vertical="center"/>
    </xf>
    <xf numFmtId="187" fontId="14" fillId="0" borderId="38" xfId="0" applyNumberFormat="1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186" fontId="14" fillId="0" borderId="13" xfId="0" applyNumberFormat="1" applyFont="1" applyBorder="1" applyAlignment="1">
      <alignment horizontal="center" vertical="center"/>
    </xf>
    <xf numFmtId="187" fontId="14" fillId="0" borderId="26" xfId="0" applyNumberFormat="1" applyFont="1" applyBorder="1" applyAlignment="1">
      <alignment horizontal="center" vertical="center"/>
    </xf>
    <xf numFmtId="184" fontId="5" fillId="0" borderId="0" xfId="0" applyNumberFormat="1" applyFont="1" applyAlignment="1">
      <alignment horizontal="center" vertical="center"/>
    </xf>
    <xf numFmtId="184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186" fontId="6" fillId="2" borderId="0" xfId="0" applyNumberFormat="1" applyFont="1" applyFill="1">
      <alignment vertical="center"/>
    </xf>
    <xf numFmtId="187" fontId="6" fillId="2" borderId="0" xfId="0" applyNumberFormat="1" applyFont="1" applyFill="1">
      <alignment vertical="center"/>
    </xf>
    <xf numFmtId="38" fontId="14" fillId="0" borderId="0" xfId="0" applyNumberFormat="1" applyFont="1" applyAlignment="1">
      <alignment horizontal="center" vertical="center"/>
    </xf>
    <xf numFmtId="0" fontId="15" fillId="0" borderId="0" xfId="10" applyFont="1">
      <alignment vertical="center"/>
    </xf>
    <xf numFmtId="0" fontId="16" fillId="0" borderId="0" xfId="10" applyFont="1" applyAlignment="1">
      <alignment horizontal="left" vertical="center"/>
    </xf>
    <xf numFmtId="0" fontId="16" fillId="5" borderId="18" xfId="10" applyFont="1" applyFill="1" applyBorder="1" applyAlignment="1">
      <alignment horizontal="center" vertical="center" wrapText="1"/>
    </xf>
    <xf numFmtId="187" fontId="10" fillId="6" borderId="18" xfId="1" applyNumberFormat="1" applyFont="1" applyFill="1" applyBorder="1" applyAlignment="1">
      <alignment horizontal="left" vertical="center" wrapText="1"/>
    </xf>
    <xf numFmtId="186" fontId="10" fillId="6" borderId="18" xfId="1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4" borderId="3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81" fontId="12" fillId="0" borderId="23" xfId="0" applyNumberFormat="1" applyFont="1" applyBorder="1" applyAlignment="1">
      <alignment horizontal="center" vertical="center"/>
    </xf>
    <xf numFmtId="181" fontId="12" fillId="0" borderId="37" xfId="0" applyNumberFormat="1" applyFont="1" applyBorder="1" applyAlignment="1">
      <alignment horizontal="center" vertical="center"/>
    </xf>
    <xf numFmtId="181" fontId="12" fillId="0" borderId="39" xfId="0" applyNumberFormat="1" applyFont="1" applyBorder="1" applyAlignment="1">
      <alignment horizontal="center" vertical="center"/>
    </xf>
    <xf numFmtId="178" fontId="3" fillId="0" borderId="4" xfId="10" applyNumberFormat="1" applyFont="1" applyBorder="1" applyAlignment="1">
      <alignment horizontal="center" vertical="center" wrapText="1"/>
    </xf>
    <xf numFmtId="178" fontId="3" fillId="0" borderId="2" xfId="10" applyNumberFormat="1" applyFont="1" applyBorder="1" applyAlignment="1">
      <alignment horizontal="center" vertical="center" wrapText="1"/>
    </xf>
    <xf numFmtId="178" fontId="3" fillId="0" borderId="3" xfId="10" applyNumberFormat="1" applyFont="1" applyBorder="1" applyAlignment="1">
      <alignment horizontal="center" vertical="center" wrapText="1"/>
    </xf>
    <xf numFmtId="178" fontId="3" fillId="0" borderId="7" xfId="10" applyNumberFormat="1" applyFont="1" applyBorder="1" applyAlignment="1">
      <alignment horizontal="center" vertical="center" wrapText="1"/>
    </xf>
    <xf numFmtId="178" fontId="3" fillId="0" borderId="8" xfId="10" applyNumberFormat="1" applyFont="1" applyBorder="1" applyAlignment="1">
      <alignment horizontal="center" vertical="center" wrapText="1"/>
    </xf>
    <xf numFmtId="178" fontId="3" fillId="0" borderId="9" xfId="10" applyNumberFormat="1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" xfId="10" applyFont="1" applyBorder="1" applyAlignment="1">
      <alignment horizontal="center" vertical="center" wrapText="1"/>
    </xf>
    <xf numFmtId="0" fontId="3" fillId="0" borderId="27" xfId="10" applyFont="1" applyBorder="1" applyAlignment="1">
      <alignment horizontal="center" vertical="center" wrapText="1"/>
    </xf>
    <xf numFmtId="0" fontId="3" fillId="0" borderId="7" xfId="10" applyFont="1" applyBorder="1" applyAlignment="1">
      <alignment horizontal="center" vertical="center" wrapText="1"/>
    </xf>
    <xf numFmtId="0" fontId="3" fillId="0" borderId="8" xfId="10" applyFont="1" applyBorder="1" applyAlignment="1">
      <alignment horizontal="center" vertical="center" wrapText="1"/>
    </xf>
    <xf numFmtId="0" fontId="3" fillId="0" borderId="28" xfId="10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0" xfId="10" applyFont="1" applyAlignment="1">
      <alignment horizontal="center" vertical="center" wrapText="1"/>
    </xf>
    <xf numFmtId="0" fontId="3" fillId="0" borderId="6" xfId="10" applyFont="1" applyBorder="1" applyAlignment="1">
      <alignment horizontal="center" vertical="center" wrapText="1"/>
    </xf>
    <xf numFmtId="0" fontId="3" fillId="0" borderId="10" xfId="10" applyFont="1" applyBorder="1" applyAlignment="1">
      <alignment horizontal="center" vertical="center" wrapText="1"/>
    </xf>
    <xf numFmtId="0" fontId="3" fillId="0" borderId="11" xfId="10" applyFont="1" applyBorder="1" applyAlignment="1">
      <alignment horizontal="center" vertical="center" wrapText="1"/>
    </xf>
    <xf numFmtId="0" fontId="3" fillId="0" borderId="12" xfId="10" applyFont="1" applyBorder="1" applyAlignment="1">
      <alignment horizontal="center" vertical="center" wrapText="1"/>
    </xf>
    <xf numFmtId="14" fontId="3" fillId="0" borderId="21" xfId="10" applyNumberFormat="1" applyFont="1" applyBorder="1" applyAlignment="1">
      <alignment horizontal="center" vertical="center"/>
    </xf>
    <xf numFmtId="14" fontId="3" fillId="0" borderId="22" xfId="10" applyNumberFormat="1" applyFont="1" applyBorder="1" applyAlignment="1">
      <alignment horizontal="center" vertical="center"/>
    </xf>
    <xf numFmtId="0" fontId="4" fillId="0" borderId="24" xfId="10" applyFont="1" applyBorder="1" applyAlignment="1">
      <alignment horizontal="center" vertical="center"/>
    </xf>
    <xf numFmtId="0" fontId="4" fillId="0" borderId="25" xfId="10" applyFont="1" applyBorder="1" applyAlignment="1">
      <alignment horizontal="center" vertical="center"/>
    </xf>
    <xf numFmtId="0" fontId="4" fillId="0" borderId="26" xfId="10" applyFont="1" applyBorder="1" applyAlignment="1">
      <alignment horizontal="center" vertical="center"/>
    </xf>
    <xf numFmtId="0" fontId="4" fillId="0" borderId="17" xfId="10" applyFont="1" applyBorder="1" applyAlignment="1">
      <alignment horizontal="center" vertical="center"/>
    </xf>
    <xf numFmtId="0" fontId="4" fillId="0" borderId="19" xfId="10" applyFont="1" applyBorder="1" applyAlignment="1">
      <alignment horizontal="center" vertical="center"/>
    </xf>
    <xf numFmtId="0" fontId="4" fillId="0" borderId="20" xfId="10" applyFont="1" applyBorder="1" applyAlignment="1">
      <alignment horizontal="center" vertical="center"/>
    </xf>
  </cellXfs>
  <cellStyles count="28">
    <cellStyle name="Comma_Nanjing 0071 M2 final" xfId="2" xr:uid="{00000000-0005-0000-0000-000031000000}"/>
    <cellStyle name="Euro" xfId="3" xr:uid="{00000000-0005-0000-0000-000032000000}"/>
    <cellStyle name="Normal_ID-NOEI-Emission Calculation-2" xfId="4" xr:uid="{00000000-0005-0000-0000-000033000000}"/>
    <cellStyle name="Normal_Nanjing 0071 M2 final" xfId="5" xr:uid="{00000000-0005-0000-0000-000034000000}"/>
    <cellStyle name="百分比 2" xfId="6" xr:uid="{00000000-0005-0000-0000-000035000000}"/>
    <cellStyle name="百分比 3" xfId="7" xr:uid="{00000000-0005-0000-0000-000036000000}"/>
    <cellStyle name="百分比 4" xfId="8" xr:uid="{00000000-0005-0000-0000-000037000000}"/>
    <cellStyle name="百分比 5" xfId="9" xr:uid="{00000000-0005-0000-0000-000038000000}"/>
    <cellStyle name="常规" xfId="0" builtinId="0"/>
    <cellStyle name="常规 2" xfId="10" xr:uid="{00000000-0005-0000-0000-000039000000}"/>
    <cellStyle name="常规 2 2" xfId="11" xr:uid="{00000000-0005-0000-0000-00003A000000}"/>
    <cellStyle name="常规 2 3" xfId="12" xr:uid="{00000000-0005-0000-0000-00003B000000}"/>
    <cellStyle name="常规 3" xfId="13" xr:uid="{00000000-0005-0000-0000-00003C000000}"/>
    <cellStyle name="常规 3 2" xfId="14" xr:uid="{00000000-0005-0000-0000-00003D000000}"/>
    <cellStyle name="常规 3 3" xfId="15" xr:uid="{00000000-0005-0000-0000-00003E000000}"/>
    <cellStyle name="常规 3 4" xfId="16" xr:uid="{00000000-0005-0000-0000-00003F000000}"/>
    <cellStyle name="常规 4" xfId="17" xr:uid="{00000000-0005-0000-0000-000040000000}"/>
    <cellStyle name="常规 4 2" xfId="18" xr:uid="{00000000-0005-0000-0000-000041000000}"/>
    <cellStyle name="常规 4 3" xfId="19" xr:uid="{00000000-0005-0000-0000-000042000000}"/>
    <cellStyle name="常规 5" xfId="20" xr:uid="{00000000-0005-0000-0000-000043000000}"/>
    <cellStyle name="常规 6" xfId="21" xr:uid="{00000000-0005-0000-0000-000044000000}"/>
    <cellStyle name="常规 7" xfId="22" xr:uid="{00000000-0005-0000-0000-000045000000}"/>
    <cellStyle name="常规 8" xfId="23" xr:uid="{00000000-0005-0000-0000-000046000000}"/>
    <cellStyle name="常规 9" xfId="24" xr:uid="{00000000-0005-0000-0000-000047000000}"/>
    <cellStyle name="超链接 2" xfId="25" xr:uid="{00000000-0005-0000-0000-000048000000}"/>
    <cellStyle name="千位分隔" xfId="1" builtinId="3"/>
    <cellStyle name="千位分隔 2" xfId="26" xr:uid="{00000000-0005-0000-0000-000049000000}"/>
    <cellStyle name="千位分隔 3" xfId="27" xr:uid="{00000000-0005-0000-0000-00004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0</xdr:row>
      <xdr:rowOff>1</xdr:rowOff>
    </xdr:from>
    <xdr:to>
      <xdr:col>9</xdr:col>
      <xdr:colOff>1053460</xdr:colOff>
      <xdr:row>7</xdr:row>
      <xdr:rowOff>33811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9125" y="0"/>
          <a:ext cx="11010265" cy="1260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l">
            <a:lnSpc>
              <a:spcPts val="2100"/>
            </a:lnSpc>
          </a:pPr>
          <a:r>
            <a:rPr lang="en-US" altLang="zh-CN" sz="1400" b="1">
              <a:latin typeface="Arial" panose="020B0604020202020204" pitchFamily="7" charset="0"/>
              <a:cs typeface="Arial" panose="020B0604020202020204" pitchFamily="7" charset="0"/>
            </a:rPr>
            <a:t>GS3514</a:t>
          </a:r>
          <a:r>
            <a:rPr lang="zh-CN" altLang="en-US" sz="1400" b="1">
              <a:latin typeface="Arial" panose="020B0604020202020204" pitchFamily="7" charset="0"/>
              <a:cs typeface="Arial" panose="020B0604020202020204" pitchFamily="7" charset="0"/>
            </a:rPr>
            <a:t>：</a:t>
          </a:r>
          <a:r>
            <a:rPr lang="en-US" altLang="zh-CN" sz="1400" b="1">
              <a:latin typeface="Arial" panose="020B0604020202020204" pitchFamily="7" charset="0"/>
              <a:cs typeface="Arial" panose="020B0604020202020204" pitchFamily="7" charset="0"/>
            </a:rPr>
            <a:t>Nam Pha Gnai Hydropower Project</a:t>
          </a:r>
          <a:endParaRPr lang="en-GB" sz="1400" b="1">
            <a:solidFill>
              <a:schemeClr val="dk1"/>
            </a:solidFill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pPr algn="l">
            <a:lnSpc>
              <a:spcPct val="120000"/>
            </a:lnSpc>
          </a:pPr>
          <a:r>
            <a:rPr lang="en-US" altLang="zh-CN" sz="1400" b="1">
              <a:solidFill>
                <a:schemeClr val="dk1"/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rPr>
            <a:t>VER Calculation Spreadsheet (Version 02)</a:t>
          </a:r>
        </a:p>
        <a:p>
          <a:pPr algn="l">
            <a:lnSpc>
              <a:spcPts val="1000"/>
            </a:lnSpc>
          </a:pPr>
          <a:r>
            <a:rPr lang="en-US" altLang="zh-CN" sz="1050">
              <a:latin typeface="Arial" panose="020B0604020202020204" pitchFamily="7" charset="0"/>
              <a:cs typeface="Arial" panose="020B0604020202020204" pitchFamily="7" charset="0"/>
            </a:rPr>
            <a:t>15/12/2023</a:t>
          </a:r>
          <a:endParaRPr lang="zh-CN" altLang="en-US" sz="105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C9" sqref="C9"/>
    </sheetView>
  </sheetViews>
  <sheetFormatPr defaultColWidth="8.88671875" defaultRowHeight="14.4" x14ac:dyDescent="0.25"/>
  <cols>
    <col min="1" max="1" width="35.6640625" style="102" customWidth="1"/>
    <col min="2" max="2" width="33.33203125" style="102" customWidth="1"/>
    <col min="3" max="4" width="30.77734375" style="102" customWidth="1"/>
    <col min="5" max="5" width="20.5546875" style="102" customWidth="1"/>
    <col min="6" max="16384" width="8.88671875" style="102"/>
  </cols>
  <sheetData>
    <row r="1" spans="1:5" ht="14.4" customHeight="1" x14ac:dyDescent="0.25">
      <c r="A1" s="103" t="s">
        <v>0</v>
      </c>
      <c r="B1" s="103"/>
      <c r="C1" s="103"/>
      <c r="D1" s="103"/>
      <c r="E1" s="103"/>
    </row>
    <row r="2" spans="1:5" ht="40.950000000000003" customHeight="1" x14ac:dyDescent="0.25">
      <c r="A2" s="104" t="s">
        <v>1</v>
      </c>
      <c r="B2" s="104" t="s">
        <v>2</v>
      </c>
      <c r="C2" s="104" t="s">
        <v>3</v>
      </c>
      <c r="D2" s="104" t="s">
        <v>4</v>
      </c>
      <c r="E2" s="104" t="s">
        <v>5</v>
      </c>
    </row>
    <row r="3" spans="1:5" ht="40.950000000000003" customHeight="1" x14ac:dyDescent="0.25">
      <c r="A3" s="105" t="s">
        <v>6</v>
      </c>
      <c r="B3" s="105" t="s">
        <v>7</v>
      </c>
      <c r="C3" s="105">
        <f>'Emission Reduciton Calculation'!D17</f>
        <v>193893.57534246601</v>
      </c>
      <c r="D3" s="105">
        <f>'Emission Reduciton Calculation'!D23</f>
        <v>209218</v>
      </c>
      <c r="E3" s="105" t="s">
        <v>8</v>
      </c>
    </row>
    <row r="4" spans="1:5" ht="40.950000000000003" customHeight="1" x14ac:dyDescent="0.25">
      <c r="A4" s="105" t="s">
        <v>9</v>
      </c>
      <c r="B4" s="105" t="s">
        <v>10</v>
      </c>
      <c r="C4" s="106">
        <f>130000*'Emission Reduciton Calculation'!C12:D12/365</f>
        <v>346547.94520547899</v>
      </c>
      <c r="D4" s="106">
        <f>'Emission Reduciton Calculation'!D28</f>
        <v>373966.033</v>
      </c>
      <c r="E4" s="105" t="s">
        <v>11</v>
      </c>
    </row>
    <row r="5" spans="1:5" ht="40.950000000000003" customHeight="1" x14ac:dyDescent="0.25">
      <c r="A5" s="105" t="s">
        <v>113</v>
      </c>
      <c r="B5" s="105" t="s">
        <v>114</v>
      </c>
      <c r="C5" s="105">
        <v>30</v>
      </c>
      <c r="D5" s="105">
        <v>17</v>
      </c>
      <c r="E5" s="105" t="s">
        <v>12</v>
      </c>
    </row>
  </sheetData>
  <phoneticPr fontId="2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1"/>
  <sheetViews>
    <sheetView showGridLines="0" tabSelected="1" workbookViewId="0">
      <selection activeCell="F10" sqref="F10"/>
    </sheetView>
  </sheetViews>
  <sheetFormatPr defaultColWidth="9" defaultRowHeight="13.8" x14ac:dyDescent="0.25"/>
  <cols>
    <col min="1" max="1" width="9" style="29"/>
    <col min="2" max="2" width="31.109375" style="29" customWidth="1"/>
    <col min="3" max="3" width="16.44140625" style="29" customWidth="1"/>
    <col min="4" max="4" width="20.5546875" style="29" customWidth="1"/>
    <col min="5" max="5" width="14.33203125" style="29" customWidth="1"/>
    <col min="6" max="6" width="20.88671875" style="29" customWidth="1"/>
    <col min="7" max="7" width="14.88671875" style="29" customWidth="1"/>
    <col min="8" max="8" width="13.88671875" style="29" customWidth="1"/>
    <col min="9" max="9" width="13.109375" style="29" customWidth="1"/>
    <col min="10" max="10" width="18.77734375" style="29" customWidth="1"/>
    <col min="11" max="11" width="9" style="29"/>
    <col min="12" max="12" width="10.21875" style="29" customWidth="1"/>
    <col min="13" max="22" width="9" style="28"/>
    <col min="23" max="16384" width="9" style="29"/>
  </cols>
  <sheetData>
    <row r="1" spans="1:12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27" customFormat="1" x14ac:dyDescent="0.25">
      <c r="B10" s="30" t="s">
        <v>13</v>
      </c>
      <c r="C10" s="31" t="s">
        <v>14</v>
      </c>
      <c r="D10" s="32">
        <v>44197</v>
      </c>
      <c r="E10" s="31" t="s">
        <v>15</v>
      </c>
      <c r="F10" s="32">
        <v>45169</v>
      </c>
      <c r="I10" s="85"/>
    </row>
    <row r="11" spans="1:12" s="27" customFormat="1" x14ac:dyDescent="0.25">
      <c r="B11" s="30" t="s">
        <v>16</v>
      </c>
      <c r="C11" s="107" t="s">
        <v>17</v>
      </c>
      <c r="D11" s="107"/>
      <c r="E11" s="107"/>
      <c r="F11" s="107"/>
      <c r="G11" s="31"/>
      <c r="H11" s="33"/>
    </row>
    <row r="12" spans="1:12" s="27" customFormat="1" ht="14.4" x14ac:dyDescent="0.25">
      <c r="B12" s="30" t="s">
        <v>18</v>
      </c>
      <c r="C12" s="108">
        <f>F10-D10+1</f>
        <v>973</v>
      </c>
      <c r="D12" s="108"/>
      <c r="E12" s="31" t="s">
        <v>19</v>
      </c>
      <c r="G12" s="34"/>
      <c r="H12" s="33"/>
    </row>
    <row r="13" spans="1:12" s="27" customFormat="1" ht="14.4" x14ac:dyDescent="0.25">
      <c r="G13" s="34"/>
      <c r="H13" s="35"/>
    </row>
    <row r="14" spans="1:12" s="27" customFormat="1" ht="14.4" x14ac:dyDescent="0.25">
      <c r="B14" s="30" t="s">
        <v>20</v>
      </c>
      <c r="C14" s="36"/>
      <c r="D14" s="37"/>
      <c r="E14" s="36"/>
      <c r="G14" s="34"/>
      <c r="H14" s="35"/>
    </row>
    <row r="15" spans="1:12" s="27" customFormat="1" ht="16.2" x14ac:dyDescent="0.35">
      <c r="B15" s="38" t="s">
        <v>21</v>
      </c>
      <c r="C15" s="39" t="s">
        <v>22</v>
      </c>
      <c r="D15" s="40">
        <v>19.2</v>
      </c>
      <c r="E15" s="41" t="s">
        <v>23</v>
      </c>
      <c r="G15" s="34"/>
      <c r="H15" s="35"/>
    </row>
    <row r="16" spans="1:12" s="27" customFormat="1" ht="28.8" x14ac:dyDescent="0.35">
      <c r="B16" s="42" t="s">
        <v>24</v>
      </c>
      <c r="C16" s="43" t="s">
        <v>25</v>
      </c>
      <c r="D16" s="44">
        <v>72735</v>
      </c>
      <c r="E16" s="45" t="s">
        <v>26</v>
      </c>
      <c r="F16" s="46"/>
      <c r="G16" s="47"/>
    </row>
    <row r="17" spans="2:10" s="27" customFormat="1" ht="27.6" x14ac:dyDescent="0.25">
      <c r="B17" s="42" t="s">
        <v>27</v>
      </c>
      <c r="C17" s="43" t="s">
        <v>28</v>
      </c>
      <c r="D17" s="48">
        <f>D16/365*C12</f>
        <v>193893.57534246601</v>
      </c>
      <c r="E17" s="49" t="s">
        <v>26</v>
      </c>
      <c r="F17" s="34"/>
      <c r="G17" s="34"/>
    </row>
    <row r="18" spans="2:10" s="27" customFormat="1" ht="15.75" customHeight="1" x14ac:dyDescent="0.25">
      <c r="F18" s="34"/>
      <c r="G18" s="34"/>
    </row>
    <row r="19" spans="2:10" s="27" customFormat="1" ht="15" x14ac:dyDescent="0.35">
      <c r="B19" s="30" t="s">
        <v>29</v>
      </c>
      <c r="C19" s="50"/>
      <c r="D19" s="50"/>
      <c r="E19" s="51"/>
      <c r="F19" s="34"/>
      <c r="G19" s="34"/>
    </row>
    <row r="20" spans="2:10" s="27" customFormat="1" ht="16.2" x14ac:dyDescent="0.35">
      <c r="B20" s="38" t="s">
        <v>30</v>
      </c>
      <c r="C20" s="39" t="s">
        <v>31</v>
      </c>
      <c r="D20" s="52">
        <v>0.5595</v>
      </c>
      <c r="E20" s="41" t="s">
        <v>32</v>
      </c>
      <c r="F20" s="34"/>
      <c r="G20" s="34"/>
    </row>
    <row r="21" spans="2:10" s="27" customFormat="1" ht="16.2" x14ac:dyDescent="0.35">
      <c r="B21" s="36" t="s">
        <v>33</v>
      </c>
      <c r="C21" s="53" t="s">
        <v>34</v>
      </c>
      <c r="D21" s="54">
        <v>0</v>
      </c>
      <c r="E21" s="45" t="s">
        <v>26</v>
      </c>
      <c r="F21" s="34"/>
      <c r="G21" s="34"/>
    </row>
    <row r="22" spans="2:10" s="27" customFormat="1" ht="16.2" x14ac:dyDescent="0.35">
      <c r="B22" s="36" t="s">
        <v>35</v>
      </c>
      <c r="C22" s="53" t="s">
        <v>36</v>
      </c>
      <c r="D22" s="54">
        <f>0</f>
        <v>0</v>
      </c>
      <c r="E22" s="45" t="s">
        <v>26</v>
      </c>
      <c r="F22" s="34"/>
      <c r="G22" s="34"/>
    </row>
    <row r="23" spans="2:10" s="27" customFormat="1" ht="16.2" x14ac:dyDescent="0.35">
      <c r="B23" s="42" t="s">
        <v>37</v>
      </c>
      <c r="C23" s="53" t="s">
        <v>38</v>
      </c>
      <c r="D23" s="55">
        <f>J70</f>
        <v>209218</v>
      </c>
      <c r="E23" s="56" t="s">
        <v>26</v>
      </c>
      <c r="F23" s="57"/>
      <c r="G23" s="58"/>
      <c r="H23" s="59"/>
    </row>
    <row r="24" spans="2:10" s="27" customFormat="1" ht="14.4" x14ac:dyDescent="0.25">
      <c r="B24" s="42" t="s">
        <v>39</v>
      </c>
      <c r="C24" s="53"/>
      <c r="D24" s="60">
        <f>D23/D17</f>
        <v>1.0790352368842899</v>
      </c>
      <c r="E24" s="56"/>
      <c r="F24" s="61"/>
      <c r="G24" s="58"/>
      <c r="H24" s="62"/>
    </row>
    <row r="25" spans="2:10" s="27" customFormat="1" ht="14.25" customHeight="1" x14ac:dyDescent="0.25">
      <c r="F25" s="34"/>
      <c r="G25" s="58"/>
      <c r="H25" s="62"/>
    </row>
    <row r="26" spans="2:10" s="27" customFormat="1" ht="14.4" x14ac:dyDescent="0.25">
      <c r="B26" s="30" t="s">
        <v>40</v>
      </c>
      <c r="C26" s="36"/>
      <c r="D26" s="37"/>
      <c r="E26" s="36"/>
      <c r="F26" s="34"/>
      <c r="G26" s="34"/>
      <c r="H26" s="59"/>
    </row>
    <row r="27" spans="2:10" s="27" customFormat="1" ht="16.2" x14ac:dyDescent="0.35">
      <c r="B27" s="38" t="s">
        <v>21</v>
      </c>
      <c r="C27" s="39" t="s">
        <v>22</v>
      </c>
      <c r="D27" s="40">
        <v>19.2</v>
      </c>
      <c r="E27" s="41" t="s">
        <v>23</v>
      </c>
      <c r="F27" s="34"/>
      <c r="G27" s="34"/>
    </row>
    <row r="28" spans="2:10" s="27" customFormat="1" ht="27.6" x14ac:dyDescent="0.25">
      <c r="B28" s="42" t="s">
        <v>41</v>
      </c>
      <c r="C28" s="43" t="s">
        <v>42</v>
      </c>
      <c r="D28" s="63">
        <f>E70</f>
        <v>373966.033</v>
      </c>
      <c r="E28" s="49" t="s">
        <v>11</v>
      </c>
      <c r="F28" s="64"/>
      <c r="G28" s="64"/>
    </row>
    <row r="29" spans="2:10" s="27" customFormat="1" ht="14.4" x14ac:dyDescent="0.25">
      <c r="B29" s="65" t="s">
        <v>43</v>
      </c>
      <c r="C29" s="66" t="s">
        <v>44</v>
      </c>
      <c r="D29" s="67">
        <v>1</v>
      </c>
      <c r="E29" s="68" t="s">
        <v>45</v>
      </c>
      <c r="F29" s="34"/>
      <c r="G29" s="34"/>
    </row>
    <row r="30" spans="2:10" s="27" customFormat="1" x14ac:dyDescent="0.25"/>
    <row r="31" spans="2:10" s="27" customFormat="1" x14ac:dyDescent="0.25">
      <c r="B31" s="109" t="s">
        <v>46</v>
      </c>
      <c r="C31" s="110"/>
      <c r="D31" s="110"/>
      <c r="E31" s="110"/>
      <c r="F31" s="110"/>
      <c r="G31" s="110"/>
      <c r="H31" s="110"/>
      <c r="I31" s="110"/>
      <c r="J31" s="110"/>
    </row>
    <row r="32" spans="2:10" s="27" customFormat="1" ht="18.600000000000001" x14ac:dyDescent="0.25">
      <c r="B32" s="111" t="s">
        <v>47</v>
      </c>
      <c r="C32" s="69" t="s">
        <v>48</v>
      </c>
      <c r="D32" s="69" t="s">
        <v>49</v>
      </c>
      <c r="E32" s="70" t="s">
        <v>50</v>
      </c>
      <c r="F32" s="71" t="s">
        <v>51</v>
      </c>
      <c r="G32" s="71" t="s">
        <v>52</v>
      </c>
      <c r="H32" s="71" t="s">
        <v>53</v>
      </c>
      <c r="I32" s="71" t="s">
        <v>54</v>
      </c>
      <c r="J32" s="86" t="s">
        <v>55</v>
      </c>
    </row>
    <row r="33" spans="2:12" s="27" customFormat="1" ht="15.6" x14ac:dyDescent="0.25">
      <c r="B33" s="112"/>
      <c r="C33" s="72" t="s">
        <v>56</v>
      </c>
      <c r="D33" s="72" t="s">
        <v>57</v>
      </c>
      <c r="E33" s="73" t="s">
        <v>58</v>
      </c>
      <c r="F33" s="73" t="s">
        <v>59</v>
      </c>
      <c r="G33" s="73" t="s">
        <v>60</v>
      </c>
      <c r="H33" s="73" t="s">
        <v>61</v>
      </c>
      <c r="I33" s="73" t="s">
        <v>62</v>
      </c>
      <c r="J33" s="87" t="s">
        <v>63</v>
      </c>
    </row>
    <row r="34" spans="2:12" s="27" customFormat="1" ht="18.600000000000001" x14ac:dyDescent="0.25">
      <c r="B34" s="113"/>
      <c r="C34" s="74" t="s">
        <v>11</v>
      </c>
      <c r="D34" s="74" t="s">
        <v>11</v>
      </c>
      <c r="E34" s="75" t="s">
        <v>11</v>
      </c>
      <c r="F34" s="76" t="s">
        <v>64</v>
      </c>
      <c r="G34" s="75" t="s">
        <v>65</v>
      </c>
      <c r="H34" s="75" t="s">
        <v>65</v>
      </c>
      <c r="I34" s="75" t="s">
        <v>65</v>
      </c>
      <c r="J34" s="88" t="s">
        <v>65</v>
      </c>
    </row>
    <row r="35" spans="2:12" s="27" customFormat="1" ht="15" x14ac:dyDescent="0.25">
      <c r="B35" s="77" t="s">
        <v>66</v>
      </c>
      <c r="C35" s="78">
        <f>ROUND(Data!G7/1000,3)</f>
        <v>12630.718999999999</v>
      </c>
      <c r="D35" s="78">
        <f>ROUND(Data!J7/1000,3)</f>
        <v>6.6000000000000003E-2</v>
      </c>
      <c r="E35" s="79">
        <f>C35-D35</f>
        <v>12630.653</v>
      </c>
      <c r="F35" s="114">
        <f>D20</f>
        <v>0.5595</v>
      </c>
      <c r="G35" s="80">
        <f>ROUNDDOWN(E35*$F$35,0)</f>
        <v>7066</v>
      </c>
      <c r="H35" s="75">
        <v>0</v>
      </c>
      <c r="I35" s="75">
        <v>0</v>
      </c>
      <c r="J35" s="89">
        <f>G35-H35-I35</f>
        <v>7066</v>
      </c>
    </row>
    <row r="36" spans="2:12" s="27" customFormat="1" ht="15" x14ac:dyDescent="0.25">
      <c r="B36" s="77" t="s">
        <v>67</v>
      </c>
      <c r="C36" s="78">
        <f>ROUND(Data!G8/1000,3)</f>
        <v>10464.062</v>
      </c>
      <c r="D36" s="78">
        <f>ROUND(Data!J8/1000,3)</f>
        <v>3.1E-2</v>
      </c>
      <c r="E36" s="79">
        <f>C36-D36</f>
        <v>10464.031000000001</v>
      </c>
      <c r="F36" s="115"/>
      <c r="G36" s="80">
        <f t="shared" ref="G36:G68" si="0">ROUNDDOWN(E36*$F$35,0)</f>
        <v>5854</v>
      </c>
      <c r="H36" s="75">
        <v>0</v>
      </c>
      <c r="I36" s="75">
        <v>0</v>
      </c>
      <c r="J36" s="89">
        <f t="shared" ref="J36:J68" si="1">G36-H36-I36</f>
        <v>5854</v>
      </c>
      <c r="L36" s="90"/>
    </row>
    <row r="37" spans="2:12" s="27" customFormat="1" ht="15" x14ac:dyDescent="0.25">
      <c r="B37" s="77" t="s">
        <v>68</v>
      </c>
      <c r="C37" s="78">
        <f>ROUND(Data!G9/1000,3)</f>
        <v>10241.232</v>
      </c>
      <c r="D37" s="78">
        <f>ROUND(Data!J9/1000,3)</f>
        <v>3.5999999999999997E-2</v>
      </c>
      <c r="E37" s="79">
        <f t="shared" ref="E37:E70" si="2">C37-D37</f>
        <v>10241.196</v>
      </c>
      <c r="F37" s="115"/>
      <c r="G37" s="80">
        <f t="shared" si="0"/>
        <v>5729</v>
      </c>
      <c r="H37" s="75">
        <v>0</v>
      </c>
      <c r="I37" s="75">
        <v>0</v>
      </c>
      <c r="J37" s="89">
        <f t="shared" si="1"/>
        <v>5729</v>
      </c>
      <c r="L37" s="90"/>
    </row>
    <row r="38" spans="2:12" s="27" customFormat="1" ht="15" x14ac:dyDescent="0.25">
      <c r="B38" s="77" t="s">
        <v>69</v>
      </c>
      <c r="C38" s="78">
        <f>ROUND(Data!G10/1000,3)</f>
        <v>11169.147000000001</v>
      </c>
      <c r="D38" s="78">
        <f>ROUND(Data!J10/1000,3)</f>
        <v>0.127</v>
      </c>
      <c r="E38" s="79">
        <f t="shared" si="2"/>
        <v>11169.02</v>
      </c>
      <c r="F38" s="115"/>
      <c r="G38" s="80">
        <f t="shared" si="0"/>
        <v>6249</v>
      </c>
      <c r="H38" s="75">
        <v>0</v>
      </c>
      <c r="I38" s="75">
        <v>0</v>
      </c>
      <c r="J38" s="89">
        <f t="shared" si="1"/>
        <v>6249</v>
      </c>
      <c r="L38" s="90"/>
    </row>
    <row r="39" spans="2:12" s="27" customFormat="1" ht="15" x14ac:dyDescent="0.25">
      <c r="B39" s="77" t="s">
        <v>70</v>
      </c>
      <c r="C39" s="78">
        <f>ROUND(Data!G11/1000,3)</f>
        <v>12457.105</v>
      </c>
      <c r="D39" s="78">
        <f>ROUND(Data!J11/1000,3)</f>
        <v>0.17</v>
      </c>
      <c r="E39" s="79">
        <f t="shared" si="2"/>
        <v>12456.934999999999</v>
      </c>
      <c r="F39" s="115"/>
      <c r="G39" s="80">
        <f t="shared" si="0"/>
        <v>6969</v>
      </c>
      <c r="H39" s="75">
        <v>0</v>
      </c>
      <c r="I39" s="75">
        <v>0</v>
      </c>
      <c r="J39" s="89">
        <f t="shared" si="1"/>
        <v>6969</v>
      </c>
      <c r="L39" s="90"/>
    </row>
    <row r="40" spans="2:12" s="27" customFormat="1" ht="15" x14ac:dyDescent="0.25">
      <c r="B40" s="77" t="s">
        <v>71</v>
      </c>
      <c r="C40" s="78">
        <f>ROUND(Data!G12/1000,3)</f>
        <v>12411.444</v>
      </c>
      <c r="D40" s="78">
        <f>ROUND(Data!J12/1000,3)</f>
        <v>0.21099999999999999</v>
      </c>
      <c r="E40" s="79">
        <f t="shared" si="2"/>
        <v>12411.233</v>
      </c>
      <c r="F40" s="115"/>
      <c r="G40" s="80">
        <f t="shared" si="0"/>
        <v>6944</v>
      </c>
      <c r="H40" s="75">
        <v>0</v>
      </c>
      <c r="I40" s="75">
        <v>0</v>
      </c>
      <c r="J40" s="89">
        <f t="shared" si="1"/>
        <v>6944</v>
      </c>
      <c r="L40" s="90"/>
    </row>
    <row r="41" spans="2:12" s="27" customFormat="1" ht="15" x14ac:dyDescent="0.25">
      <c r="B41" s="77" t="s">
        <v>72</v>
      </c>
      <c r="C41" s="78">
        <f>ROUND(Data!G13/1000,3)</f>
        <v>12868.987999999999</v>
      </c>
      <c r="D41" s="78">
        <f>ROUND(Data!J13/1000,3)</f>
        <v>0.19800000000000001</v>
      </c>
      <c r="E41" s="79">
        <f t="shared" si="2"/>
        <v>12868.79</v>
      </c>
      <c r="F41" s="115"/>
      <c r="G41" s="80">
        <f t="shared" si="0"/>
        <v>7200</v>
      </c>
      <c r="H41" s="75">
        <v>0</v>
      </c>
      <c r="I41" s="75">
        <v>0</v>
      </c>
      <c r="J41" s="89">
        <f t="shared" si="1"/>
        <v>7200</v>
      </c>
      <c r="L41" s="90"/>
    </row>
    <row r="42" spans="2:12" s="27" customFormat="1" ht="15" x14ac:dyDescent="0.25">
      <c r="B42" s="77" t="s">
        <v>73</v>
      </c>
      <c r="C42" s="78">
        <f>ROUND(Data!G14/1000,3)</f>
        <v>12241.3</v>
      </c>
      <c r="D42" s="78">
        <f>ROUND(Data!J14/1000,3)</f>
        <v>0.21099999999999999</v>
      </c>
      <c r="E42" s="79">
        <f t="shared" si="2"/>
        <v>12241.089</v>
      </c>
      <c r="F42" s="115"/>
      <c r="G42" s="80">
        <f t="shared" si="0"/>
        <v>6848</v>
      </c>
      <c r="H42" s="75">
        <v>0</v>
      </c>
      <c r="I42" s="75">
        <v>0</v>
      </c>
      <c r="J42" s="89">
        <f t="shared" si="1"/>
        <v>6848</v>
      </c>
      <c r="L42" s="90"/>
    </row>
    <row r="43" spans="2:12" s="27" customFormat="1" ht="15" x14ac:dyDescent="0.25">
      <c r="B43" s="77" t="s">
        <v>74</v>
      </c>
      <c r="C43" s="78">
        <f>ROUND(Data!G15/1000,3)</f>
        <v>11840.438</v>
      </c>
      <c r="D43" s="78">
        <f>ROUND(Data!J15/1000,3)</f>
        <v>9.1999999999999998E-2</v>
      </c>
      <c r="E43" s="79">
        <f t="shared" si="2"/>
        <v>11840.346</v>
      </c>
      <c r="F43" s="115"/>
      <c r="G43" s="80">
        <f t="shared" si="0"/>
        <v>6624</v>
      </c>
      <c r="H43" s="75">
        <v>0</v>
      </c>
      <c r="I43" s="75">
        <v>0</v>
      </c>
      <c r="J43" s="89">
        <f t="shared" si="1"/>
        <v>6624</v>
      </c>
      <c r="L43" s="90"/>
    </row>
    <row r="44" spans="2:12" s="27" customFormat="1" ht="15" x14ac:dyDescent="0.25">
      <c r="B44" s="77" t="s">
        <v>75</v>
      </c>
      <c r="C44" s="78">
        <f>ROUND(Data!G16/1000,3)</f>
        <v>12818.114</v>
      </c>
      <c r="D44" s="78">
        <f>ROUND(Data!J16/1000,3)</f>
        <v>7.6999999999999999E-2</v>
      </c>
      <c r="E44" s="79">
        <f t="shared" si="2"/>
        <v>12818.037</v>
      </c>
      <c r="F44" s="115"/>
      <c r="G44" s="80">
        <f t="shared" si="0"/>
        <v>7171</v>
      </c>
      <c r="H44" s="75">
        <v>0</v>
      </c>
      <c r="I44" s="75">
        <v>0</v>
      </c>
      <c r="J44" s="89">
        <f t="shared" si="1"/>
        <v>7171</v>
      </c>
      <c r="L44" s="90"/>
    </row>
    <row r="45" spans="2:12" s="27" customFormat="1" ht="15" x14ac:dyDescent="0.25">
      <c r="B45" s="77" t="s">
        <v>76</v>
      </c>
      <c r="C45" s="78">
        <f>ROUND(Data!G17/1000,3)</f>
        <v>12538.334999999999</v>
      </c>
      <c r="D45" s="78">
        <f>ROUND(Data!J17/1000,3)</f>
        <v>0.115</v>
      </c>
      <c r="E45" s="79">
        <f t="shared" si="2"/>
        <v>12538.22</v>
      </c>
      <c r="F45" s="115"/>
      <c r="G45" s="80">
        <f t="shared" si="0"/>
        <v>7015</v>
      </c>
      <c r="H45" s="75">
        <v>0</v>
      </c>
      <c r="I45" s="75">
        <v>0</v>
      </c>
      <c r="J45" s="89">
        <f t="shared" si="1"/>
        <v>7015</v>
      </c>
      <c r="L45" s="90"/>
    </row>
    <row r="46" spans="2:12" s="27" customFormat="1" ht="15" x14ac:dyDescent="0.25">
      <c r="B46" s="77" t="s">
        <v>77</v>
      </c>
      <c r="C46" s="78">
        <f>ROUND(Data!G18/1000,3)</f>
        <v>12730.898999999999</v>
      </c>
      <c r="D46" s="78">
        <f>ROUND(Data!J18/1000,3)</f>
        <v>0.113</v>
      </c>
      <c r="E46" s="79">
        <f t="shared" si="2"/>
        <v>12730.786</v>
      </c>
      <c r="F46" s="115"/>
      <c r="G46" s="80">
        <f t="shared" si="0"/>
        <v>7122</v>
      </c>
      <c r="H46" s="75">
        <v>0</v>
      </c>
      <c r="I46" s="75">
        <v>0</v>
      </c>
      <c r="J46" s="89">
        <f t="shared" si="1"/>
        <v>7122</v>
      </c>
      <c r="L46" s="90"/>
    </row>
    <row r="47" spans="2:12" s="27" customFormat="1" ht="15.6" x14ac:dyDescent="0.25">
      <c r="B47" s="81" t="s">
        <v>78</v>
      </c>
      <c r="C47" s="82">
        <f>ROUND(Data!G19/1000,3)</f>
        <v>144411.783</v>
      </c>
      <c r="D47" s="82">
        <f>ROUND(Data!J19/1000,3)</f>
        <v>1.381</v>
      </c>
      <c r="E47" s="83">
        <f t="shared" si="2"/>
        <v>144410.402</v>
      </c>
      <c r="F47" s="115"/>
      <c r="G47" s="84">
        <f>SUM(G35:G46)</f>
        <v>80791</v>
      </c>
      <c r="H47" s="84">
        <f t="shared" ref="H47:I47" si="3">SUM(H35:H46)</f>
        <v>0</v>
      </c>
      <c r="I47" s="84">
        <f t="shared" si="3"/>
        <v>0</v>
      </c>
      <c r="J47" s="91">
        <f t="shared" si="1"/>
        <v>80791</v>
      </c>
      <c r="L47" s="90"/>
    </row>
    <row r="48" spans="2:12" s="27" customFormat="1" ht="15" x14ac:dyDescent="0.25">
      <c r="B48" s="77" t="s">
        <v>79</v>
      </c>
      <c r="C48" s="78">
        <f>ROUND(Data!G20/1000,3)</f>
        <v>12844.300999999999</v>
      </c>
      <c r="D48" s="78">
        <f>ROUND(Data!J20/1000,3)</f>
        <v>0.14599999999999999</v>
      </c>
      <c r="E48" s="79">
        <f t="shared" si="2"/>
        <v>12844.155000000001</v>
      </c>
      <c r="F48" s="115"/>
      <c r="G48" s="80">
        <f t="shared" si="0"/>
        <v>7186</v>
      </c>
      <c r="H48" s="75">
        <v>0</v>
      </c>
      <c r="I48" s="75">
        <v>0</v>
      </c>
      <c r="J48" s="89">
        <f t="shared" si="1"/>
        <v>7186</v>
      </c>
      <c r="L48" s="90"/>
    </row>
    <row r="49" spans="2:12" s="27" customFormat="1" ht="15" x14ac:dyDescent="0.25">
      <c r="B49" s="77" t="s">
        <v>80</v>
      </c>
      <c r="C49" s="78">
        <f>ROUND(Data!G21/1000,3)</f>
        <v>11022.781999999999</v>
      </c>
      <c r="D49" s="78">
        <f>ROUND(Data!J21/1000,3)</f>
        <v>0.112</v>
      </c>
      <c r="E49" s="79">
        <f t="shared" si="2"/>
        <v>11022.67</v>
      </c>
      <c r="F49" s="115"/>
      <c r="G49" s="80">
        <f t="shared" si="0"/>
        <v>6167</v>
      </c>
      <c r="H49" s="75">
        <v>0</v>
      </c>
      <c r="I49" s="75">
        <v>0</v>
      </c>
      <c r="J49" s="89">
        <f t="shared" si="1"/>
        <v>6167</v>
      </c>
      <c r="L49" s="90"/>
    </row>
    <row r="50" spans="2:12" s="27" customFormat="1" ht="15" x14ac:dyDescent="0.25">
      <c r="B50" s="77" t="s">
        <v>81</v>
      </c>
      <c r="C50" s="78">
        <f>ROUND(Data!G22/1000,3)</f>
        <v>12382.656999999999</v>
      </c>
      <c r="D50" s="78">
        <f>ROUND(Data!J22/1000,3)</f>
        <v>0.27900000000000003</v>
      </c>
      <c r="E50" s="79">
        <f t="shared" si="2"/>
        <v>12382.378000000001</v>
      </c>
      <c r="F50" s="115"/>
      <c r="G50" s="80">
        <f t="shared" si="0"/>
        <v>6927</v>
      </c>
      <c r="H50" s="75">
        <v>0</v>
      </c>
      <c r="I50" s="75">
        <v>0</v>
      </c>
      <c r="J50" s="89">
        <f t="shared" si="1"/>
        <v>6927</v>
      </c>
      <c r="L50" s="90"/>
    </row>
    <row r="51" spans="2:12" s="27" customFormat="1" ht="15" x14ac:dyDescent="0.25">
      <c r="B51" s="77" t="s">
        <v>82</v>
      </c>
      <c r="C51" s="78">
        <f>ROUND(Data!G23/1000,3)</f>
        <v>11516.032999999999</v>
      </c>
      <c r="D51" s="78">
        <f>ROUND(Data!J23/1000,3)</f>
        <v>0.95099999999999996</v>
      </c>
      <c r="E51" s="79">
        <f t="shared" si="2"/>
        <v>11515.082</v>
      </c>
      <c r="F51" s="115"/>
      <c r="G51" s="80">
        <f t="shared" si="0"/>
        <v>6442</v>
      </c>
      <c r="H51" s="75">
        <v>0</v>
      </c>
      <c r="I51" s="75">
        <v>0</v>
      </c>
      <c r="J51" s="89">
        <f t="shared" si="1"/>
        <v>6442</v>
      </c>
      <c r="L51" s="90"/>
    </row>
    <row r="52" spans="2:12" s="27" customFormat="1" ht="15" x14ac:dyDescent="0.25">
      <c r="B52" s="77" t="s">
        <v>83</v>
      </c>
      <c r="C52" s="78">
        <f>ROUND(Data!G24/1000,3)</f>
        <v>11085.374</v>
      </c>
      <c r="D52" s="78">
        <f>ROUND(Data!J24/1000,3)</f>
        <v>0.33700000000000002</v>
      </c>
      <c r="E52" s="79">
        <f t="shared" si="2"/>
        <v>11085.037</v>
      </c>
      <c r="F52" s="115"/>
      <c r="G52" s="80">
        <f t="shared" si="0"/>
        <v>6202</v>
      </c>
      <c r="H52" s="75">
        <v>0</v>
      </c>
      <c r="I52" s="75">
        <v>0</v>
      </c>
      <c r="J52" s="89">
        <f t="shared" si="1"/>
        <v>6202</v>
      </c>
      <c r="L52" s="90"/>
    </row>
    <row r="53" spans="2:12" s="27" customFormat="1" ht="15" x14ac:dyDescent="0.25">
      <c r="B53" s="77" t="s">
        <v>84</v>
      </c>
      <c r="C53" s="78">
        <f>ROUND(Data!G25/1000,3)</f>
        <v>8366.3739999999998</v>
      </c>
      <c r="D53" s="78">
        <f>ROUND(Data!J25/1000,3)</f>
        <v>0.187</v>
      </c>
      <c r="E53" s="79">
        <f t="shared" si="2"/>
        <v>8366.1869999999999</v>
      </c>
      <c r="F53" s="115"/>
      <c r="G53" s="80">
        <f t="shared" si="0"/>
        <v>4680</v>
      </c>
      <c r="H53" s="75">
        <v>0</v>
      </c>
      <c r="I53" s="75">
        <v>0</v>
      </c>
      <c r="J53" s="89">
        <f t="shared" si="1"/>
        <v>4680</v>
      </c>
      <c r="L53" s="90"/>
    </row>
    <row r="54" spans="2:12" s="27" customFormat="1" ht="15" x14ac:dyDescent="0.25">
      <c r="B54" s="77" t="s">
        <v>85</v>
      </c>
      <c r="C54" s="78">
        <f>ROUND(Data!G26/1000,3)</f>
        <v>9884.482</v>
      </c>
      <c r="D54" s="78">
        <f>ROUND(Data!J26/1000,3)</f>
        <v>0.38</v>
      </c>
      <c r="E54" s="79">
        <f t="shared" si="2"/>
        <v>9884.1020000000008</v>
      </c>
      <c r="F54" s="115"/>
      <c r="G54" s="80">
        <f t="shared" si="0"/>
        <v>5530</v>
      </c>
      <c r="H54" s="75">
        <v>0</v>
      </c>
      <c r="I54" s="75">
        <v>0</v>
      </c>
      <c r="J54" s="89">
        <f t="shared" si="1"/>
        <v>5530</v>
      </c>
      <c r="L54" s="90"/>
    </row>
    <row r="55" spans="2:12" s="27" customFormat="1" ht="15" x14ac:dyDescent="0.25">
      <c r="B55" s="77" t="s">
        <v>86</v>
      </c>
      <c r="C55" s="78">
        <f>ROUND(Data!G27/1000,3)</f>
        <v>8282.8870000000006</v>
      </c>
      <c r="D55" s="78">
        <f>ROUND(Data!J27/1000,3)</f>
        <v>1.022</v>
      </c>
      <c r="E55" s="79">
        <f t="shared" si="2"/>
        <v>8281.8649999999998</v>
      </c>
      <c r="F55" s="115"/>
      <c r="G55" s="80">
        <f t="shared" si="0"/>
        <v>4633</v>
      </c>
      <c r="H55" s="75">
        <v>0</v>
      </c>
      <c r="I55" s="75">
        <v>0</v>
      </c>
      <c r="J55" s="89">
        <f t="shared" si="1"/>
        <v>4633</v>
      </c>
      <c r="L55" s="90"/>
    </row>
    <row r="56" spans="2:12" s="27" customFormat="1" ht="15" x14ac:dyDescent="0.25">
      <c r="B56" s="77" t="s">
        <v>87</v>
      </c>
      <c r="C56" s="78">
        <f>ROUND(Data!G28/1000,3)</f>
        <v>11505.92</v>
      </c>
      <c r="D56" s="78">
        <f>ROUND(Data!J28/1000,3)</f>
        <v>0.52400000000000002</v>
      </c>
      <c r="E56" s="79">
        <f t="shared" si="2"/>
        <v>11505.396000000001</v>
      </c>
      <c r="F56" s="115"/>
      <c r="G56" s="80">
        <f t="shared" si="0"/>
        <v>6437</v>
      </c>
      <c r="H56" s="75">
        <v>0</v>
      </c>
      <c r="I56" s="75">
        <v>0</v>
      </c>
      <c r="J56" s="89">
        <f t="shared" si="1"/>
        <v>6437</v>
      </c>
      <c r="L56" s="90"/>
    </row>
    <row r="57" spans="2:12" s="27" customFormat="1" ht="15" x14ac:dyDescent="0.25">
      <c r="B57" s="77" t="s">
        <v>88</v>
      </c>
      <c r="C57" s="78">
        <f>ROUND(Data!G29/1000,3)</f>
        <v>12741.929</v>
      </c>
      <c r="D57" s="78">
        <f>ROUND(Data!J29/1000,3)</f>
        <v>0.188</v>
      </c>
      <c r="E57" s="79">
        <f t="shared" si="2"/>
        <v>12741.741</v>
      </c>
      <c r="F57" s="115"/>
      <c r="G57" s="80">
        <f t="shared" si="0"/>
        <v>7129</v>
      </c>
      <c r="H57" s="75">
        <v>0</v>
      </c>
      <c r="I57" s="75">
        <v>0</v>
      </c>
      <c r="J57" s="89">
        <f t="shared" si="1"/>
        <v>7129</v>
      </c>
      <c r="L57" s="90"/>
    </row>
    <row r="58" spans="2:12" s="27" customFormat="1" ht="15" x14ac:dyDescent="0.25">
      <c r="B58" s="77" t="s">
        <v>89</v>
      </c>
      <c r="C58" s="78">
        <f>ROUND(Data!G30/1000,3)</f>
        <v>12507.364</v>
      </c>
      <c r="D58" s="78">
        <f>ROUND(Data!J30/1000,3)</f>
        <v>0.45300000000000001</v>
      </c>
      <c r="E58" s="79">
        <f t="shared" si="2"/>
        <v>12506.911</v>
      </c>
      <c r="F58" s="115"/>
      <c r="G58" s="80">
        <f t="shared" si="0"/>
        <v>6997</v>
      </c>
      <c r="H58" s="75">
        <v>0</v>
      </c>
      <c r="I58" s="75">
        <v>0</v>
      </c>
      <c r="J58" s="89">
        <f t="shared" si="1"/>
        <v>6997</v>
      </c>
      <c r="L58" s="90"/>
    </row>
    <row r="59" spans="2:12" s="27" customFormat="1" ht="15" x14ac:dyDescent="0.25">
      <c r="B59" s="77" t="s">
        <v>90</v>
      </c>
      <c r="C59" s="78">
        <f>ROUND(Data!G31/1000,3)</f>
        <v>12678.155000000001</v>
      </c>
      <c r="D59" s="78">
        <f>ROUND(Data!J31/1000,3)</f>
        <v>0.22500000000000001</v>
      </c>
      <c r="E59" s="79">
        <f t="shared" si="2"/>
        <v>12677.93</v>
      </c>
      <c r="F59" s="115"/>
      <c r="G59" s="80">
        <f t="shared" si="0"/>
        <v>7093</v>
      </c>
      <c r="H59" s="75">
        <v>0</v>
      </c>
      <c r="I59" s="75">
        <v>0</v>
      </c>
      <c r="J59" s="89">
        <f t="shared" si="1"/>
        <v>7093</v>
      </c>
      <c r="L59" s="90"/>
    </row>
    <row r="60" spans="2:12" s="27" customFormat="1" ht="15.6" x14ac:dyDescent="0.25">
      <c r="B60" s="81" t="s">
        <v>78</v>
      </c>
      <c r="C60" s="82">
        <f>ROUND(Data!G32/1000,3)</f>
        <v>134818.258</v>
      </c>
      <c r="D60" s="82">
        <f>ROUND(Data!J32/1000,3)</f>
        <v>4.7149999999999999</v>
      </c>
      <c r="E60" s="83">
        <f t="shared" si="2"/>
        <v>134813.54300000001</v>
      </c>
      <c r="F60" s="115"/>
      <c r="G60" s="84">
        <f>SUM(G48:G59)</f>
        <v>75423</v>
      </c>
      <c r="H60" s="84">
        <f t="shared" ref="H60:I60" si="4">SUM(H48:H59)</f>
        <v>0</v>
      </c>
      <c r="I60" s="84">
        <f t="shared" si="4"/>
        <v>0</v>
      </c>
      <c r="J60" s="91">
        <f t="shared" ref="J60" si="5">G60-H60-I60</f>
        <v>75423</v>
      </c>
      <c r="L60" s="90"/>
    </row>
    <row r="61" spans="2:12" s="27" customFormat="1" ht="15" x14ac:dyDescent="0.25">
      <c r="B61" s="77" t="s">
        <v>91</v>
      </c>
      <c r="C61" s="78">
        <f>ROUND(Data!G33/1000,3)</f>
        <v>13143.688</v>
      </c>
      <c r="D61" s="78">
        <f>ROUND(Data!J33/1000,3)</f>
        <v>0.28000000000000003</v>
      </c>
      <c r="E61" s="79">
        <f t="shared" si="2"/>
        <v>13143.407999999999</v>
      </c>
      <c r="F61" s="115"/>
      <c r="G61" s="80">
        <f t="shared" si="0"/>
        <v>7353</v>
      </c>
      <c r="H61" s="75">
        <v>0</v>
      </c>
      <c r="I61" s="75">
        <v>0</v>
      </c>
      <c r="J61" s="89">
        <f t="shared" si="1"/>
        <v>7353</v>
      </c>
      <c r="L61" s="90"/>
    </row>
    <row r="62" spans="2:12" s="27" customFormat="1" ht="15" x14ac:dyDescent="0.25">
      <c r="B62" s="77" t="s">
        <v>92</v>
      </c>
      <c r="C62" s="78">
        <f>ROUND(Data!G34/1000,3)</f>
        <v>11317.821</v>
      </c>
      <c r="D62" s="78">
        <f>ROUND(Data!J34/1000,3)</f>
        <v>0.112</v>
      </c>
      <c r="E62" s="79">
        <f t="shared" si="2"/>
        <v>11317.709000000001</v>
      </c>
      <c r="F62" s="115"/>
      <c r="G62" s="80">
        <f t="shared" si="0"/>
        <v>6332</v>
      </c>
      <c r="H62" s="75">
        <v>0</v>
      </c>
      <c r="I62" s="75">
        <v>0</v>
      </c>
      <c r="J62" s="89">
        <f t="shared" si="1"/>
        <v>6332</v>
      </c>
      <c r="L62" s="90"/>
    </row>
    <row r="63" spans="2:12" s="27" customFormat="1" ht="15" x14ac:dyDescent="0.25">
      <c r="B63" s="77" t="s">
        <v>93</v>
      </c>
      <c r="C63" s="78">
        <f>ROUND(Data!G35/1000,3)</f>
        <v>11733.022000000001</v>
      </c>
      <c r="D63" s="78">
        <f>ROUND(Data!J35/1000,3)</f>
        <v>0.49399999999999999</v>
      </c>
      <c r="E63" s="79">
        <f t="shared" si="2"/>
        <v>11732.528</v>
      </c>
      <c r="F63" s="115"/>
      <c r="G63" s="80">
        <f t="shared" si="0"/>
        <v>6564</v>
      </c>
      <c r="H63" s="75">
        <v>0</v>
      </c>
      <c r="I63" s="75">
        <v>0</v>
      </c>
      <c r="J63" s="89">
        <f t="shared" si="1"/>
        <v>6564</v>
      </c>
      <c r="L63" s="90"/>
    </row>
    <row r="64" spans="2:12" s="27" customFormat="1" ht="15" x14ac:dyDescent="0.25">
      <c r="B64" s="77" t="s">
        <v>94</v>
      </c>
      <c r="C64" s="78">
        <f>ROUND(Data!G36/1000,3)</f>
        <v>12075.892</v>
      </c>
      <c r="D64" s="78">
        <f>ROUND(Data!J36/1000,3)</f>
        <v>0.108</v>
      </c>
      <c r="E64" s="79">
        <f t="shared" si="2"/>
        <v>12075.784</v>
      </c>
      <c r="F64" s="115"/>
      <c r="G64" s="80">
        <f t="shared" si="0"/>
        <v>6756</v>
      </c>
      <c r="H64" s="75">
        <v>0</v>
      </c>
      <c r="I64" s="75">
        <v>0</v>
      </c>
      <c r="J64" s="89">
        <f t="shared" si="1"/>
        <v>6756</v>
      </c>
      <c r="L64" s="90"/>
    </row>
    <row r="65" spans="2:12" s="27" customFormat="1" ht="15" x14ac:dyDescent="0.25">
      <c r="B65" s="77" t="s">
        <v>95</v>
      </c>
      <c r="C65" s="78">
        <f>ROUND(Data!G37/1000,3)</f>
        <v>10895.641</v>
      </c>
      <c r="D65" s="78">
        <f>ROUND(Data!J37/1000,3)</f>
        <v>2.8660000000000001</v>
      </c>
      <c r="E65" s="79">
        <f t="shared" si="2"/>
        <v>10892.775</v>
      </c>
      <c r="F65" s="115"/>
      <c r="G65" s="80">
        <f t="shared" si="0"/>
        <v>6094</v>
      </c>
      <c r="H65" s="75">
        <v>0</v>
      </c>
      <c r="I65" s="75">
        <v>0</v>
      </c>
      <c r="J65" s="89">
        <f t="shared" si="1"/>
        <v>6094</v>
      </c>
      <c r="L65" s="90"/>
    </row>
    <row r="66" spans="2:12" s="27" customFormat="1" ht="15" x14ac:dyDescent="0.25">
      <c r="B66" s="77" t="s">
        <v>96</v>
      </c>
      <c r="C66" s="78">
        <f>ROUND(Data!G38/1000,3)</f>
        <v>11568.694</v>
      </c>
      <c r="D66" s="78">
        <f>ROUND(Data!J38/1000,3)</f>
        <v>0.154</v>
      </c>
      <c r="E66" s="79">
        <f t="shared" si="2"/>
        <v>11568.54</v>
      </c>
      <c r="F66" s="115"/>
      <c r="G66" s="80">
        <f t="shared" si="0"/>
        <v>6472</v>
      </c>
      <c r="H66" s="75">
        <v>0</v>
      </c>
      <c r="I66" s="75">
        <v>0</v>
      </c>
      <c r="J66" s="89">
        <f t="shared" si="1"/>
        <v>6472</v>
      </c>
      <c r="L66" s="90"/>
    </row>
    <row r="67" spans="2:12" s="27" customFormat="1" ht="15" x14ac:dyDescent="0.25">
      <c r="B67" s="77" t="s">
        <v>97</v>
      </c>
      <c r="C67" s="78">
        <f>ROUND(Data!G39/1000,3)</f>
        <v>12318.365</v>
      </c>
      <c r="D67" s="78">
        <f>ROUND(Data!J39/1000,3)</f>
        <v>0.56499999999999995</v>
      </c>
      <c r="E67" s="79">
        <f t="shared" si="2"/>
        <v>12317.8</v>
      </c>
      <c r="F67" s="115"/>
      <c r="G67" s="80">
        <f t="shared" si="0"/>
        <v>6891</v>
      </c>
      <c r="H67" s="75">
        <v>0</v>
      </c>
      <c r="I67" s="75">
        <v>0</v>
      </c>
      <c r="J67" s="89">
        <f t="shared" si="1"/>
        <v>6891</v>
      </c>
      <c r="L67" s="90"/>
    </row>
    <row r="68" spans="2:12" s="27" customFormat="1" ht="15" x14ac:dyDescent="0.25">
      <c r="B68" s="77" t="s">
        <v>98</v>
      </c>
      <c r="C68" s="78">
        <f>ROUND(Data!G40/1000,3)</f>
        <v>11693.843999999999</v>
      </c>
      <c r="D68" s="78">
        <f>ROUND(Data!J40/1000,3)</f>
        <v>0.3</v>
      </c>
      <c r="E68" s="79">
        <f t="shared" si="2"/>
        <v>11693.544</v>
      </c>
      <c r="F68" s="115"/>
      <c r="G68" s="80">
        <f t="shared" si="0"/>
        <v>6542</v>
      </c>
      <c r="H68" s="75">
        <v>0</v>
      </c>
      <c r="I68" s="75">
        <v>0</v>
      </c>
      <c r="J68" s="89">
        <f t="shared" si="1"/>
        <v>6542</v>
      </c>
      <c r="L68" s="90"/>
    </row>
    <row r="69" spans="2:12" s="27" customFormat="1" ht="15.6" x14ac:dyDescent="0.25">
      <c r="B69" s="81" t="s">
        <v>78</v>
      </c>
      <c r="C69" s="82">
        <f>ROUND(Data!G41/1000,3)</f>
        <v>94746.967000000004</v>
      </c>
      <c r="D69" s="82">
        <f>ROUND(Data!J41/1000,3)</f>
        <v>4.8789999999999996</v>
      </c>
      <c r="E69" s="83">
        <f t="shared" si="2"/>
        <v>94742.088000000003</v>
      </c>
      <c r="F69" s="115"/>
      <c r="G69" s="84">
        <f>SUM(G61:G68)</f>
        <v>53004</v>
      </c>
      <c r="H69" s="84">
        <f t="shared" ref="H69:I69" si="6">SUM(H61:H68)</f>
        <v>0</v>
      </c>
      <c r="I69" s="84">
        <f t="shared" si="6"/>
        <v>0</v>
      </c>
      <c r="J69" s="91">
        <f t="shared" ref="J69" si="7">G69-H69-I69</f>
        <v>53004</v>
      </c>
      <c r="L69" s="90"/>
    </row>
    <row r="70" spans="2:12" s="27" customFormat="1" ht="15.6" x14ac:dyDescent="0.25">
      <c r="B70" s="92" t="s">
        <v>99</v>
      </c>
      <c r="C70" s="93">
        <f>C47+C60+C69</f>
        <v>373977.00799999997</v>
      </c>
      <c r="D70" s="93">
        <f>D47+D60+D69</f>
        <v>10.975</v>
      </c>
      <c r="E70" s="93">
        <f t="shared" si="2"/>
        <v>373966.033</v>
      </c>
      <c r="F70" s="116"/>
      <c r="G70" s="94">
        <f>G47+G60+G69</f>
        <v>209218</v>
      </c>
      <c r="H70" s="94">
        <v>0</v>
      </c>
      <c r="I70" s="94">
        <v>0</v>
      </c>
      <c r="J70" s="94">
        <f>J47+J60+J69</f>
        <v>209218</v>
      </c>
    </row>
    <row r="71" spans="2:12" s="27" customFormat="1" ht="15.6" x14ac:dyDescent="0.25">
      <c r="C71" s="95"/>
      <c r="D71" s="95"/>
      <c r="E71" s="96"/>
      <c r="F71" s="97"/>
      <c r="G71" s="98"/>
      <c r="H71" s="98"/>
      <c r="I71" s="98"/>
      <c r="J71" s="101"/>
    </row>
    <row r="72" spans="2:12" s="28" customFormat="1" x14ac:dyDescent="0.25">
      <c r="B72" s="99"/>
      <c r="C72" s="99"/>
      <c r="E72" s="99"/>
      <c r="G72" s="100"/>
    </row>
    <row r="73" spans="2:12" s="28" customFormat="1" x14ac:dyDescent="0.25">
      <c r="E73" s="99"/>
    </row>
    <row r="74" spans="2:12" s="28" customFormat="1" x14ac:dyDescent="0.25"/>
    <row r="75" spans="2:12" s="28" customFormat="1" x14ac:dyDescent="0.25"/>
    <row r="76" spans="2:12" s="28" customFormat="1" x14ac:dyDescent="0.25"/>
    <row r="77" spans="2:12" s="28" customFormat="1" x14ac:dyDescent="0.25"/>
    <row r="78" spans="2:12" s="28" customFormat="1" x14ac:dyDescent="0.25"/>
    <row r="79" spans="2:12" s="28" customFormat="1" x14ac:dyDescent="0.25"/>
    <row r="80" spans="2:12" s="28" customFormat="1" x14ac:dyDescent="0.25"/>
    <row r="81" s="28" customFormat="1" x14ac:dyDescent="0.25"/>
    <row r="82" s="28" customFormat="1" x14ac:dyDescent="0.25"/>
    <row r="83" s="28" customFormat="1" x14ac:dyDescent="0.25"/>
    <row r="84" s="28" customFormat="1" x14ac:dyDescent="0.25"/>
    <row r="85" s="28" customFormat="1" x14ac:dyDescent="0.25"/>
    <row r="86" s="28" customFormat="1" x14ac:dyDescent="0.25"/>
    <row r="87" s="28" customFormat="1" x14ac:dyDescent="0.25"/>
    <row r="88" s="28" customFormat="1" x14ac:dyDescent="0.25"/>
    <row r="89" s="28" customFormat="1" x14ac:dyDescent="0.25"/>
    <row r="90" s="28" customFormat="1" x14ac:dyDescent="0.25"/>
    <row r="91" s="28" customFormat="1" x14ac:dyDescent="0.25"/>
    <row r="92" s="28" customFormat="1" x14ac:dyDescent="0.25"/>
    <row r="93" s="28" customFormat="1" x14ac:dyDescent="0.25"/>
    <row r="94" s="28" customFormat="1" x14ac:dyDescent="0.25"/>
    <row r="95" s="28" customFormat="1" x14ac:dyDescent="0.25"/>
    <row r="96" s="28" customFormat="1" x14ac:dyDescent="0.25"/>
    <row r="97" s="28" customFormat="1" x14ac:dyDescent="0.25"/>
    <row r="98" s="28" customFormat="1" x14ac:dyDescent="0.25"/>
    <row r="99" s="28" customFormat="1" x14ac:dyDescent="0.25"/>
    <row r="100" s="28" customFormat="1" x14ac:dyDescent="0.25"/>
    <row r="101" s="28" customFormat="1" x14ac:dyDescent="0.25"/>
    <row r="102" s="28" customFormat="1" x14ac:dyDescent="0.25"/>
    <row r="103" s="28" customFormat="1" x14ac:dyDescent="0.25"/>
    <row r="104" s="28" customFormat="1" x14ac:dyDescent="0.25"/>
    <row r="105" s="28" customFormat="1" x14ac:dyDescent="0.25"/>
    <row r="106" s="28" customFormat="1" x14ac:dyDescent="0.25"/>
    <row r="107" s="28" customFormat="1" x14ac:dyDescent="0.25"/>
    <row r="108" s="28" customFormat="1" x14ac:dyDescent="0.25"/>
    <row r="109" s="28" customFormat="1" x14ac:dyDescent="0.25"/>
    <row r="110" s="28" customFormat="1" x14ac:dyDescent="0.25"/>
    <row r="111" s="28" customFormat="1" x14ac:dyDescent="0.25"/>
    <row r="112" s="28" customFormat="1" x14ac:dyDescent="0.25"/>
    <row r="113" s="28" customFormat="1" x14ac:dyDescent="0.25"/>
    <row r="114" s="28" customFormat="1" x14ac:dyDescent="0.25"/>
    <row r="115" s="28" customFormat="1" x14ac:dyDescent="0.25"/>
    <row r="116" s="28" customFormat="1" x14ac:dyDescent="0.25"/>
    <row r="117" s="28" customFormat="1" x14ac:dyDescent="0.25"/>
    <row r="118" s="28" customFormat="1" x14ac:dyDescent="0.25"/>
    <row r="119" s="28" customFormat="1" x14ac:dyDescent="0.25"/>
    <row r="120" s="28" customFormat="1" x14ac:dyDescent="0.25"/>
    <row r="121" s="28" customFormat="1" x14ac:dyDescent="0.25"/>
    <row r="122" s="28" customFormat="1" x14ac:dyDescent="0.25"/>
    <row r="123" s="28" customFormat="1" x14ac:dyDescent="0.25"/>
    <row r="124" s="28" customFormat="1" x14ac:dyDescent="0.25"/>
    <row r="125" s="28" customFormat="1" x14ac:dyDescent="0.25"/>
    <row r="126" s="28" customFormat="1" x14ac:dyDescent="0.25"/>
    <row r="127" s="28" customFormat="1" x14ac:dyDescent="0.25"/>
    <row r="128" s="28" customFormat="1" x14ac:dyDescent="0.25"/>
    <row r="129" s="28" customFormat="1" x14ac:dyDescent="0.25"/>
    <row r="130" s="28" customFormat="1" x14ac:dyDescent="0.25"/>
    <row r="131" s="28" customFormat="1" x14ac:dyDescent="0.25"/>
  </sheetData>
  <mergeCells count="5">
    <mergeCell ref="C11:F11"/>
    <mergeCell ref="C12:D12"/>
    <mergeCell ref="B31:J31"/>
    <mergeCell ref="B32:B34"/>
    <mergeCell ref="F35:F70"/>
  </mergeCells>
  <phoneticPr fontId="29" type="noConversion"/>
  <pageMargins left="0.7" right="0.7" top="0.75" bottom="0.75" header="0.3" footer="0.3"/>
  <pageSetup paperSize="9" orientation="portrait" horizontalDpi="2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"/>
  <sheetViews>
    <sheetView showGridLines="0" zoomScale="85" zoomScaleNormal="85" workbookViewId="0">
      <selection activeCell="K17" sqref="K17"/>
    </sheetView>
  </sheetViews>
  <sheetFormatPr defaultColWidth="9" defaultRowHeight="13.2" x14ac:dyDescent="0.25"/>
  <cols>
    <col min="1" max="1" width="3.21875" style="4" customWidth="1"/>
    <col min="2" max="2" width="10.5546875" style="4" customWidth="1"/>
    <col min="3" max="3" width="17.88671875" style="4" customWidth="1"/>
    <col min="4" max="4" width="17.77734375" style="4" customWidth="1"/>
    <col min="5" max="5" width="18.88671875" style="5" customWidth="1"/>
    <col min="6" max="6" width="21.6640625" style="4" customWidth="1"/>
    <col min="7" max="7" width="15.77734375" style="4" customWidth="1"/>
    <col min="8" max="8" width="18.33203125" style="6" customWidth="1"/>
    <col min="9" max="9" width="23.6640625" style="4" customWidth="1"/>
    <col min="10" max="10" width="15.77734375" style="7" customWidth="1"/>
    <col min="11" max="11" width="13.33203125" style="7" customWidth="1"/>
    <col min="12" max="12" width="13.21875" style="7" customWidth="1"/>
    <col min="13" max="15" width="9" style="7"/>
    <col min="16" max="16384" width="9" style="4"/>
  </cols>
  <sheetData>
    <row r="1" spans="1:15" x14ac:dyDescent="0.25">
      <c r="F1" s="5"/>
    </row>
    <row r="2" spans="1:15" x14ac:dyDescent="0.25">
      <c r="A2" s="7"/>
      <c r="B2" s="7"/>
    </row>
    <row r="3" spans="1:15" s="1" customFormat="1" ht="12.75" customHeight="1" x14ac:dyDescent="0.25">
      <c r="A3" s="7"/>
      <c r="B3" s="129" t="s">
        <v>100</v>
      </c>
      <c r="C3" s="124"/>
      <c r="D3" s="130"/>
      <c r="E3" s="117" t="s">
        <v>101</v>
      </c>
      <c r="F3" s="118"/>
      <c r="G3" s="119"/>
      <c r="H3" s="123" t="s">
        <v>102</v>
      </c>
      <c r="I3" s="124"/>
      <c r="J3" s="125"/>
      <c r="K3" s="7"/>
      <c r="L3" s="7"/>
      <c r="M3" s="7"/>
      <c r="N3" s="7"/>
      <c r="O3" s="7"/>
    </row>
    <row r="4" spans="1:15" s="1" customFormat="1" ht="26.25" customHeight="1" x14ac:dyDescent="0.25">
      <c r="A4" s="7"/>
      <c r="B4" s="131"/>
      <c r="C4" s="132"/>
      <c r="D4" s="133"/>
      <c r="E4" s="120"/>
      <c r="F4" s="121"/>
      <c r="G4" s="122"/>
      <c r="H4" s="126"/>
      <c r="I4" s="127"/>
      <c r="J4" s="128"/>
      <c r="K4" s="7"/>
      <c r="L4" s="7"/>
      <c r="M4" s="7"/>
      <c r="N4" s="7"/>
      <c r="O4" s="7"/>
    </row>
    <row r="5" spans="1:15" s="2" customFormat="1" ht="26.4" x14ac:dyDescent="0.25">
      <c r="A5" s="7"/>
      <c r="B5" s="134"/>
      <c r="C5" s="135"/>
      <c r="D5" s="136"/>
      <c r="E5" s="8" t="s">
        <v>111</v>
      </c>
      <c r="F5" s="8" t="s">
        <v>103</v>
      </c>
      <c r="G5" s="8" t="s">
        <v>104</v>
      </c>
      <c r="H5" s="8" t="s">
        <v>112</v>
      </c>
      <c r="I5" s="8" t="s">
        <v>105</v>
      </c>
      <c r="J5" s="21" t="s">
        <v>106</v>
      </c>
      <c r="K5" s="7"/>
      <c r="L5" s="7"/>
      <c r="M5" s="7"/>
      <c r="N5" s="7"/>
      <c r="O5" s="7"/>
    </row>
    <row r="6" spans="1:15" s="3" customFormat="1" x14ac:dyDescent="0.25">
      <c r="A6" s="7"/>
      <c r="B6" s="9" t="s">
        <v>107</v>
      </c>
      <c r="C6" s="10" t="s">
        <v>108</v>
      </c>
      <c r="D6" s="10" t="s">
        <v>109</v>
      </c>
      <c r="E6" s="11" t="s">
        <v>110</v>
      </c>
      <c r="F6" s="11" t="s">
        <v>110</v>
      </c>
      <c r="G6" s="11" t="s">
        <v>110</v>
      </c>
      <c r="H6" s="12" t="s">
        <v>110</v>
      </c>
      <c r="I6" s="12" t="s">
        <v>110</v>
      </c>
      <c r="J6" s="22" t="s">
        <v>110</v>
      </c>
      <c r="K6" s="7"/>
      <c r="L6" s="7"/>
      <c r="M6" s="7"/>
      <c r="N6" s="7"/>
      <c r="O6" s="7"/>
    </row>
    <row r="7" spans="1:15" ht="12.75" customHeight="1" x14ac:dyDescent="0.25">
      <c r="B7" s="142">
        <v>2021</v>
      </c>
      <c r="C7" s="13">
        <v>44197</v>
      </c>
      <c r="D7" s="13">
        <v>44227</v>
      </c>
      <c r="E7" s="14">
        <v>12630719</v>
      </c>
      <c r="F7" s="14">
        <v>12638759</v>
      </c>
      <c r="G7" s="14">
        <f>MIN(E7,F7)</f>
        <v>12630719</v>
      </c>
      <c r="H7" s="14">
        <v>66</v>
      </c>
      <c r="I7" s="14">
        <v>0</v>
      </c>
      <c r="J7" s="23">
        <f>MAX(H7:I7)</f>
        <v>66</v>
      </c>
      <c r="K7" s="20"/>
      <c r="L7" s="20"/>
    </row>
    <row r="8" spans="1:15" ht="13.5" customHeight="1" x14ac:dyDescent="0.25">
      <c r="B8" s="143"/>
      <c r="C8" s="13">
        <v>44228</v>
      </c>
      <c r="D8" s="13">
        <v>44255</v>
      </c>
      <c r="E8" s="14">
        <v>10464062</v>
      </c>
      <c r="F8" s="14">
        <v>10470294</v>
      </c>
      <c r="G8" s="14">
        <f t="shared" ref="G8:G42" si="0">MIN(E8,F8)</f>
        <v>10464062</v>
      </c>
      <c r="H8" s="14">
        <v>26</v>
      </c>
      <c r="I8" s="14">
        <v>31</v>
      </c>
      <c r="J8" s="23">
        <f t="shared" ref="J8:J18" si="1">MAX(H8:I8)</f>
        <v>31</v>
      </c>
      <c r="K8" s="20"/>
      <c r="L8" s="20"/>
    </row>
    <row r="9" spans="1:15" ht="13.5" customHeight="1" x14ac:dyDescent="0.25">
      <c r="B9" s="143"/>
      <c r="C9" s="13">
        <v>44256</v>
      </c>
      <c r="D9" s="13">
        <v>44286</v>
      </c>
      <c r="E9" s="14">
        <v>10241232</v>
      </c>
      <c r="F9" s="14">
        <v>10247726</v>
      </c>
      <c r="G9" s="14">
        <f t="shared" si="0"/>
        <v>10241232</v>
      </c>
      <c r="H9" s="14">
        <v>27</v>
      </c>
      <c r="I9" s="14">
        <v>36</v>
      </c>
      <c r="J9" s="23">
        <f t="shared" si="1"/>
        <v>36</v>
      </c>
      <c r="K9" s="20"/>
      <c r="L9" s="20"/>
    </row>
    <row r="10" spans="1:15" ht="13.5" customHeight="1" x14ac:dyDescent="0.25">
      <c r="B10" s="143"/>
      <c r="C10" s="13">
        <v>44287</v>
      </c>
      <c r="D10" s="13">
        <v>44316</v>
      </c>
      <c r="E10" s="14">
        <v>11169147</v>
      </c>
      <c r="F10" s="14">
        <v>11175693</v>
      </c>
      <c r="G10" s="14">
        <f t="shared" si="0"/>
        <v>11169147</v>
      </c>
      <c r="H10" s="14">
        <v>62</v>
      </c>
      <c r="I10" s="14">
        <v>127</v>
      </c>
      <c r="J10" s="23">
        <f t="shared" si="1"/>
        <v>127</v>
      </c>
      <c r="K10" s="20"/>
      <c r="L10" s="20"/>
    </row>
    <row r="11" spans="1:15" ht="13.5" customHeight="1" x14ac:dyDescent="0.25">
      <c r="B11" s="143"/>
      <c r="C11" s="13">
        <v>44317</v>
      </c>
      <c r="D11" s="13">
        <v>44347</v>
      </c>
      <c r="E11" s="14">
        <v>12457105</v>
      </c>
      <c r="F11" s="14">
        <v>12464601</v>
      </c>
      <c r="G11" s="14">
        <f t="shared" si="0"/>
        <v>12457105</v>
      </c>
      <c r="H11" s="14">
        <v>99</v>
      </c>
      <c r="I11" s="14">
        <v>170</v>
      </c>
      <c r="J11" s="23">
        <f t="shared" si="1"/>
        <v>170</v>
      </c>
      <c r="K11" s="20"/>
      <c r="L11" s="20"/>
    </row>
    <row r="12" spans="1:15" ht="13.5" customHeight="1" x14ac:dyDescent="0.25">
      <c r="B12" s="143"/>
      <c r="C12" s="13">
        <v>44348</v>
      </c>
      <c r="D12" s="13">
        <v>44377</v>
      </c>
      <c r="E12" s="14">
        <v>12411444</v>
      </c>
      <c r="F12" s="14">
        <v>12419192</v>
      </c>
      <c r="G12" s="14">
        <f t="shared" si="0"/>
        <v>12411444</v>
      </c>
      <c r="H12" s="14">
        <v>140</v>
      </c>
      <c r="I12" s="14">
        <v>211</v>
      </c>
      <c r="J12" s="23">
        <f t="shared" si="1"/>
        <v>211</v>
      </c>
      <c r="K12" s="20"/>
      <c r="L12" s="20"/>
    </row>
    <row r="13" spans="1:15" ht="13.5" customHeight="1" x14ac:dyDescent="0.25">
      <c r="B13" s="143"/>
      <c r="C13" s="13">
        <v>44378</v>
      </c>
      <c r="D13" s="13">
        <v>44408</v>
      </c>
      <c r="E13" s="14">
        <v>12868988</v>
      </c>
      <c r="F13" s="14">
        <v>12876077</v>
      </c>
      <c r="G13" s="14">
        <f t="shared" si="0"/>
        <v>12868988</v>
      </c>
      <c r="H13" s="14">
        <v>107</v>
      </c>
      <c r="I13" s="14">
        <v>198</v>
      </c>
      <c r="J13" s="23">
        <f t="shared" si="1"/>
        <v>198</v>
      </c>
      <c r="K13" s="20"/>
      <c r="L13" s="20"/>
    </row>
    <row r="14" spans="1:15" ht="13.5" customHeight="1" x14ac:dyDescent="0.25">
      <c r="B14" s="143"/>
      <c r="C14" s="13">
        <v>44409</v>
      </c>
      <c r="D14" s="13">
        <v>44439</v>
      </c>
      <c r="E14" s="14">
        <v>12241300</v>
      </c>
      <c r="F14" s="14">
        <v>12248016</v>
      </c>
      <c r="G14" s="14">
        <f t="shared" si="0"/>
        <v>12241300</v>
      </c>
      <c r="H14" s="14">
        <v>130</v>
      </c>
      <c r="I14" s="14">
        <v>211</v>
      </c>
      <c r="J14" s="23">
        <f t="shared" si="1"/>
        <v>211</v>
      </c>
      <c r="K14" s="20"/>
      <c r="L14" s="20"/>
    </row>
    <row r="15" spans="1:15" ht="13.5" customHeight="1" x14ac:dyDescent="0.25">
      <c r="B15" s="143"/>
      <c r="C15" s="13">
        <v>44440</v>
      </c>
      <c r="D15" s="13">
        <v>44469</v>
      </c>
      <c r="E15" s="14">
        <v>11840438</v>
      </c>
      <c r="F15" s="14">
        <v>11847340</v>
      </c>
      <c r="G15" s="14">
        <f t="shared" si="0"/>
        <v>11840438</v>
      </c>
      <c r="H15" s="14">
        <v>62</v>
      </c>
      <c r="I15" s="14">
        <v>92</v>
      </c>
      <c r="J15" s="23">
        <f t="shared" si="1"/>
        <v>92</v>
      </c>
      <c r="K15" s="20"/>
      <c r="L15" s="20"/>
    </row>
    <row r="16" spans="1:15" ht="13.5" customHeight="1" x14ac:dyDescent="0.25">
      <c r="B16" s="143"/>
      <c r="C16" s="13">
        <v>44470</v>
      </c>
      <c r="D16" s="13">
        <v>44500</v>
      </c>
      <c r="E16" s="14">
        <v>12818114</v>
      </c>
      <c r="F16" s="14">
        <v>12825536</v>
      </c>
      <c r="G16" s="14">
        <f t="shared" si="0"/>
        <v>12818114</v>
      </c>
      <c r="H16" s="14">
        <v>48</v>
      </c>
      <c r="I16" s="14">
        <v>77</v>
      </c>
      <c r="J16" s="23">
        <f t="shared" si="1"/>
        <v>77</v>
      </c>
      <c r="K16" s="20"/>
      <c r="L16" s="20"/>
    </row>
    <row r="17" spans="2:12" ht="13.5" customHeight="1" x14ac:dyDescent="0.25">
      <c r="B17" s="143"/>
      <c r="C17" s="13">
        <v>44501</v>
      </c>
      <c r="D17" s="13">
        <v>44530</v>
      </c>
      <c r="E17" s="14">
        <v>12538335</v>
      </c>
      <c r="F17" s="14">
        <v>12545296</v>
      </c>
      <c r="G17" s="14">
        <f t="shared" si="0"/>
        <v>12538335</v>
      </c>
      <c r="H17" s="14">
        <v>57</v>
      </c>
      <c r="I17" s="14">
        <v>115</v>
      </c>
      <c r="J17" s="23">
        <f t="shared" si="1"/>
        <v>115</v>
      </c>
      <c r="K17" s="20"/>
      <c r="L17" s="20"/>
    </row>
    <row r="18" spans="2:12" ht="13.5" customHeight="1" x14ac:dyDescent="0.25">
      <c r="B18" s="143"/>
      <c r="C18" s="13">
        <v>44531</v>
      </c>
      <c r="D18" s="13">
        <v>44561</v>
      </c>
      <c r="E18" s="14">
        <v>12730899</v>
      </c>
      <c r="F18" s="14">
        <v>12738556</v>
      </c>
      <c r="G18" s="14">
        <f t="shared" si="0"/>
        <v>12730899</v>
      </c>
      <c r="H18" s="14">
        <v>83</v>
      </c>
      <c r="I18" s="14">
        <v>113</v>
      </c>
      <c r="J18" s="23">
        <f t="shared" si="1"/>
        <v>113</v>
      </c>
      <c r="K18" s="20"/>
      <c r="L18" s="20"/>
    </row>
    <row r="19" spans="2:12" ht="13.5" customHeight="1" x14ac:dyDescent="0.25">
      <c r="B19" s="144"/>
      <c r="C19" s="137" t="s">
        <v>78</v>
      </c>
      <c r="D19" s="138"/>
      <c r="E19" s="15">
        <f>SUM(E7:E18)</f>
        <v>144411783</v>
      </c>
      <c r="F19" s="15">
        <f>SUM(F7:F18)</f>
        <v>144497086</v>
      </c>
      <c r="G19" s="15">
        <f t="shared" si="0"/>
        <v>144411783</v>
      </c>
      <c r="H19" s="15">
        <f>SUM(H7:H18)</f>
        <v>907</v>
      </c>
      <c r="I19" s="15">
        <f>SUM(I7:I18)</f>
        <v>1381</v>
      </c>
      <c r="J19" s="24">
        <f t="shared" ref="J19:J42" si="2">MAX(H19:I19)</f>
        <v>1381</v>
      </c>
      <c r="K19" s="20"/>
      <c r="L19" s="20"/>
    </row>
    <row r="20" spans="2:12" ht="13.5" customHeight="1" x14ac:dyDescent="0.25">
      <c r="B20" s="142">
        <v>2022</v>
      </c>
      <c r="C20" s="13">
        <v>44562</v>
      </c>
      <c r="D20" s="13">
        <v>44592</v>
      </c>
      <c r="E20" s="14">
        <v>12844301</v>
      </c>
      <c r="F20" s="14">
        <v>12851609</v>
      </c>
      <c r="G20" s="14">
        <f t="shared" si="0"/>
        <v>12844301</v>
      </c>
      <c r="H20" s="14">
        <v>144</v>
      </c>
      <c r="I20" s="14">
        <v>146</v>
      </c>
      <c r="J20" s="23">
        <f t="shared" si="2"/>
        <v>146</v>
      </c>
      <c r="K20" s="20"/>
      <c r="L20" s="20"/>
    </row>
    <row r="21" spans="2:12" ht="13.5" customHeight="1" x14ac:dyDescent="0.25">
      <c r="B21" s="143"/>
      <c r="C21" s="13">
        <v>44593</v>
      </c>
      <c r="D21" s="13">
        <v>44620</v>
      </c>
      <c r="E21" s="14">
        <v>11022782</v>
      </c>
      <c r="F21" s="14">
        <v>11028968</v>
      </c>
      <c r="G21" s="14">
        <f t="shared" si="0"/>
        <v>11022782</v>
      </c>
      <c r="H21" s="14">
        <v>105</v>
      </c>
      <c r="I21" s="14">
        <v>112</v>
      </c>
      <c r="J21" s="23">
        <f t="shared" si="2"/>
        <v>112</v>
      </c>
      <c r="K21" s="20"/>
      <c r="L21" s="20"/>
    </row>
    <row r="22" spans="2:12" ht="13.5" customHeight="1" x14ac:dyDescent="0.25">
      <c r="B22" s="143"/>
      <c r="C22" s="13">
        <v>44621</v>
      </c>
      <c r="D22" s="13">
        <v>44651</v>
      </c>
      <c r="E22" s="14">
        <v>12382657</v>
      </c>
      <c r="F22" s="14">
        <v>12389583</v>
      </c>
      <c r="G22" s="14">
        <f t="shared" si="0"/>
        <v>12382657</v>
      </c>
      <c r="H22" s="14">
        <v>182</v>
      </c>
      <c r="I22" s="14">
        <v>279</v>
      </c>
      <c r="J22" s="23">
        <f t="shared" si="2"/>
        <v>279</v>
      </c>
      <c r="K22" s="20"/>
      <c r="L22" s="20"/>
    </row>
    <row r="23" spans="2:12" ht="13.2" customHeight="1" x14ac:dyDescent="0.25">
      <c r="B23" s="143"/>
      <c r="C23" s="13">
        <v>44652</v>
      </c>
      <c r="D23" s="13">
        <v>44681</v>
      </c>
      <c r="E23" s="14">
        <v>11516033</v>
      </c>
      <c r="F23" s="14">
        <v>11522657</v>
      </c>
      <c r="G23" s="14">
        <f t="shared" si="0"/>
        <v>11516033</v>
      </c>
      <c r="H23" s="14">
        <v>951</v>
      </c>
      <c r="I23" s="14">
        <v>862</v>
      </c>
      <c r="J23" s="23">
        <f t="shared" si="2"/>
        <v>951</v>
      </c>
      <c r="K23" s="20"/>
      <c r="L23" s="20"/>
    </row>
    <row r="24" spans="2:12" ht="13.2" customHeight="1" x14ac:dyDescent="0.25">
      <c r="B24" s="143"/>
      <c r="C24" s="13">
        <v>44682</v>
      </c>
      <c r="D24" s="13">
        <v>44712</v>
      </c>
      <c r="E24" s="16">
        <v>11085374</v>
      </c>
      <c r="F24" s="16">
        <v>11092202</v>
      </c>
      <c r="G24" s="14">
        <f t="shared" si="0"/>
        <v>11085374</v>
      </c>
      <c r="H24" s="16">
        <v>240</v>
      </c>
      <c r="I24" s="16">
        <v>337</v>
      </c>
      <c r="J24" s="23">
        <f t="shared" si="2"/>
        <v>337</v>
      </c>
      <c r="K24" s="20"/>
      <c r="L24" s="20"/>
    </row>
    <row r="25" spans="2:12" ht="13.2" customHeight="1" x14ac:dyDescent="0.25">
      <c r="B25" s="143"/>
      <c r="C25" s="13">
        <v>44713</v>
      </c>
      <c r="D25" s="13">
        <v>44742</v>
      </c>
      <c r="E25" s="16">
        <v>8366374</v>
      </c>
      <c r="F25" s="16">
        <v>8371545</v>
      </c>
      <c r="G25" s="14">
        <f t="shared" si="0"/>
        <v>8366374</v>
      </c>
      <c r="H25" s="16">
        <v>100</v>
      </c>
      <c r="I25" s="16">
        <v>187</v>
      </c>
      <c r="J25" s="23">
        <f t="shared" si="2"/>
        <v>187</v>
      </c>
      <c r="K25" s="20"/>
      <c r="L25" s="20"/>
    </row>
    <row r="26" spans="2:12" ht="13.2" customHeight="1" x14ac:dyDescent="0.25">
      <c r="B26" s="143"/>
      <c r="C26" s="13">
        <v>44743</v>
      </c>
      <c r="D26" s="13">
        <v>44773</v>
      </c>
      <c r="E26" s="16">
        <v>9884482</v>
      </c>
      <c r="F26" s="16">
        <v>9890395</v>
      </c>
      <c r="G26" s="14">
        <f t="shared" si="0"/>
        <v>9884482</v>
      </c>
      <c r="H26" s="16">
        <v>258</v>
      </c>
      <c r="I26" s="16">
        <v>380</v>
      </c>
      <c r="J26" s="23">
        <f t="shared" si="2"/>
        <v>380</v>
      </c>
      <c r="K26" s="20"/>
      <c r="L26" s="20"/>
    </row>
    <row r="27" spans="2:12" ht="13.2" customHeight="1" x14ac:dyDescent="0.25">
      <c r="B27" s="143"/>
      <c r="C27" s="13">
        <v>44774</v>
      </c>
      <c r="D27" s="13">
        <v>44804</v>
      </c>
      <c r="E27" s="16">
        <v>8282887</v>
      </c>
      <c r="F27" s="16">
        <v>8287712</v>
      </c>
      <c r="G27" s="14">
        <f t="shared" si="0"/>
        <v>8282887</v>
      </c>
      <c r="H27" s="16">
        <v>739</v>
      </c>
      <c r="I27" s="16">
        <v>1022</v>
      </c>
      <c r="J27" s="23">
        <f t="shared" si="2"/>
        <v>1022</v>
      </c>
      <c r="K27" s="20"/>
      <c r="L27" s="20"/>
    </row>
    <row r="28" spans="2:12" ht="13.2" customHeight="1" x14ac:dyDescent="0.25">
      <c r="B28" s="143"/>
      <c r="C28" s="13">
        <v>44805</v>
      </c>
      <c r="D28" s="13">
        <v>44834</v>
      </c>
      <c r="E28" s="16">
        <v>11505920</v>
      </c>
      <c r="F28" s="16">
        <v>11512619</v>
      </c>
      <c r="G28" s="14">
        <f t="shared" si="0"/>
        <v>11505920</v>
      </c>
      <c r="H28" s="16">
        <v>314</v>
      </c>
      <c r="I28" s="16">
        <v>524</v>
      </c>
      <c r="J28" s="23">
        <f t="shared" si="2"/>
        <v>524</v>
      </c>
      <c r="K28" s="20"/>
      <c r="L28" s="20"/>
    </row>
    <row r="29" spans="2:12" ht="13.2" customHeight="1" x14ac:dyDescent="0.25">
      <c r="B29" s="143"/>
      <c r="C29" s="13">
        <v>44835</v>
      </c>
      <c r="D29" s="13">
        <v>44865</v>
      </c>
      <c r="E29" s="16">
        <v>12741929</v>
      </c>
      <c r="F29" s="16">
        <v>12750038</v>
      </c>
      <c r="G29" s="14">
        <f t="shared" si="0"/>
        <v>12741929</v>
      </c>
      <c r="H29" s="16">
        <v>106</v>
      </c>
      <c r="I29" s="16">
        <v>188</v>
      </c>
      <c r="J29" s="23">
        <f t="shared" si="2"/>
        <v>188</v>
      </c>
      <c r="K29" s="20"/>
      <c r="L29" s="20"/>
    </row>
    <row r="30" spans="2:12" ht="13.2" customHeight="1" x14ac:dyDescent="0.25">
      <c r="B30" s="143"/>
      <c r="C30" s="13">
        <v>44866</v>
      </c>
      <c r="D30" s="13">
        <v>44895</v>
      </c>
      <c r="E30" s="16">
        <v>12507364</v>
      </c>
      <c r="F30" s="16">
        <v>12514799</v>
      </c>
      <c r="G30" s="14">
        <f t="shared" si="0"/>
        <v>12507364</v>
      </c>
      <c r="H30" s="16">
        <v>252</v>
      </c>
      <c r="I30" s="16">
        <v>453</v>
      </c>
      <c r="J30" s="23">
        <f t="shared" si="2"/>
        <v>453</v>
      </c>
      <c r="K30" s="20"/>
      <c r="L30" s="20"/>
    </row>
    <row r="31" spans="2:12" ht="13.2" customHeight="1" x14ac:dyDescent="0.25">
      <c r="B31" s="143"/>
      <c r="C31" s="13">
        <v>44896</v>
      </c>
      <c r="D31" s="13">
        <v>44926</v>
      </c>
      <c r="E31" s="16">
        <v>12678155</v>
      </c>
      <c r="F31" s="16">
        <v>12685791</v>
      </c>
      <c r="G31" s="14">
        <f t="shared" si="0"/>
        <v>12678155</v>
      </c>
      <c r="H31" s="16">
        <v>147</v>
      </c>
      <c r="I31" s="16">
        <v>225</v>
      </c>
      <c r="J31" s="23">
        <f t="shared" si="2"/>
        <v>225</v>
      </c>
      <c r="K31" s="20"/>
      <c r="L31" s="20"/>
    </row>
    <row r="32" spans="2:12" ht="13.2" customHeight="1" x14ac:dyDescent="0.25">
      <c r="B32" s="144"/>
      <c r="C32" s="137" t="s">
        <v>78</v>
      </c>
      <c r="D32" s="138"/>
      <c r="E32" s="17">
        <f>SUM(E20:E31)</f>
        <v>134818258</v>
      </c>
      <c r="F32" s="17">
        <f>SUM(F20:F31)</f>
        <v>134897918</v>
      </c>
      <c r="G32" s="15">
        <f t="shared" si="0"/>
        <v>134818258</v>
      </c>
      <c r="H32" s="17">
        <f>SUM(H20:H31)</f>
        <v>3538</v>
      </c>
      <c r="I32" s="17">
        <f>SUM(I20:I31)</f>
        <v>4715</v>
      </c>
      <c r="J32" s="24">
        <f t="shared" si="2"/>
        <v>4715</v>
      </c>
      <c r="K32" s="20"/>
      <c r="L32" s="20"/>
    </row>
    <row r="33" spans="1:15" ht="13.2" customHeight="1" x14ac:dyDescent="0.25">
      <c r="B33" s="142">
        <v>2023</v>
      </c>
      <c r="C33" s="13">
        <v>44927</v>
      </c>
      <c r="D33" s="13">
        <v>44957</v>
      </c>
      <c r="E33" s="16">
        <v>13143688</v>
      </c>
      <c r="F33" s="16">
        <v>13151636</v>
      </c>
      <c r="G33" s="14">
        <f t="shared" si="0"/>
        <v>13143688</v>
      </c>
      <c r="H33" s="16">
        <v>163</v>
      </c>
      <c r="I33" s="16">
        <v>280</v>
      </c>
      <c r="J33" s="23">
        <f t="shared" si="2"/>
        <v>280</v>
      </c>
      <c r="K33" s="20"/>
      <c r="L33" s="20"/>
    </row>
    <row r="34" spans="1:15" ht="13.2" customHeight="1" x14ac:dyDescent="0.25">
      <c r="B34" s="143"/>
      <c r="C34" s="13">
        <v>44958</v>
      </c>
      <c r="D34" s="13">
        <v>44985</v>
      </c>
      <c r="E34" s="16">
        <v>11317821</v>
      </c>
      <c r="F34" s="16">
        <v>11324800</v>
      </c>
      <c r="G34" s="14">
        <f t="shared" si="0"/>
        <v>11317821</v>
      </c>
      <c r="H34" s="16">
        <v>58</v>
      </c>
      <c r="I34" s="16">
        <v>112</v>
      </c>
      <c r="J34" s="23">
        <f t="shared" si="2"/>
        <v>112</v>
      </c>
      <c r="K34" s="20"/>
      <c r="L34" s="20"/>
    </row>
    <row r="35" spans="1:15" ht="13.2" customHeight="1" x14ac:dyDescent="0.25">
      <c r="B35" s="143"/>
      <c r="C35" s="13">
        <v>44986</v>
      </c>
      <c r="D35" s="13">
        <v>45016</v>
      </c>
      <c r="E35" s="16">
        <v>11733022</v>
      </c>
      <c r="F35" s="16">
        <v>11740260</v>
      </c>
      <c r="G35" s="14">
        <f t="shared" si="0"/>
        <v>11733022</v>
      </c>
      <c r="H35" s="16">
        <v>226</v>
      </c>
      <c r="I35" s="16">
        <v>494</v>
      </c>
      <c r="J35" s="23">
        <f t="shared" si="2"/>
        <v>494</v>
      </c>
      <c r="K35" s="20"/>
      <c r="L35" s="20"/>
    </row>
    <row r="36" spans="1:15" ht="13.2" customHeight="1" x14ac:dyDescent="0.25">
      <c r="B36" s="143"/>
      <c r="C36" s="13">
        <v>45017</v>
      </c>
      <c r="D36" s="13">
        <v>45046</v>
      </c>
      <c r="E36" s="16">
        <v>12075892</v>
      </c>
      <c r="F36" s="16">
        <v>12083328</v>
      </c>
      <c r="G36" s="14">
        <f t="shared" si="0"/>
        <v>12075892</v>
      </c>
      <c r="H36" s="16">
        <v>49</v>
      </c>
      <c r="I36" s="16">
        <v>108</v>
      </c>
      <c r="J36" s="23">
        <f t="shared" si="2"/>
        <v>108</v>
      </c>
      <c r="K36" s="20"/>
      <c r="L36" s="20"/>
    </row>
    <row r="37" spans="1:15" ht="13.2" customHeight="1" x14ac:dyDescent="0.25">
      <c r="B37" s="143"/>
      <c r="C37" s="13">
        <v>45047</v>
      </c>
      <c r="D37" s="13">
        <v>45077</v>
      </c>
      <c r="E37" s="16">
        <v>10895641</v>
      </c>
      <c r="F37" s="16">
        <v>10902331</v>
      </c>
      <c r="G37" s="14">
        <f t="shared" si="0"/>
        <v>10895641</v>
      </c>
      <c r="H37" s="16">
        <v>1738</v>
      </c>
      <c r="I37" s="16">
        <v>2866</v>
      </c>
      <c r="J37" s="23">
        <f t="shared" si="2"/>
        <v>2866</v>
      </c>
      <c r="K37" s="20"/>
      <c r="L37" s="20"/>
    </row>
    <row r="38" spans="1:15" ht="13.2" customHeight="1" x14ac:dyDescent="0.25">
      <c r="B38" s="143"/>
      <c r="C38" s="13">
        <v>45078</v>
      </c>
      <c r="D38" s="13">
        <v>45107</v>
      </c>
      <c r="E38" s="16">
        <v>11568694</v>
      </c>
      <c r="F38" s="16">
        <v>11575864</v>
      </c>
      <c r="G38" s="14">
        <f t="shared" si="0"/>
        <v>11568694</v>
      </c>
      <c r="H38" s="16">
        <v>87</v>
      </c>
      <c r="I38" s="16">
        <v>154</v>
      </c>
      <c r="J38" s="23">
        <f t="shared" si="2"/>
        <v>154</v>
      </c>
      <c r="K38" s="20"/>
      <c r="L38" s="20"/>
    </row>
    <row r="39" spans="1:15" ht="13.2" customHeight="1" x14ac:dyDescent="0.25">
      <c r="B39" s="143"/>
      <c r="C39" s="13">
        <v>45108</v>
      </c>
      <c r="D39" s="13">
        <v>45138</v>
      </c>
      <c r="E39" s="16">
        <v>12318365</v>
      </c>
      <c r="F39" s="16">
        <v>12325984</v>
      </c>
      <c r="G39" s="14">
        <f t="shared" si="0"/>
        <v>12318365</v>
      </c>
      <c r="H39" s="16">
        <v>325</v>
      </c>
      <c r="I39" s="16">
        <v>565</v>
      </c>
      <c r="J39" s="23">
        <f t="shared" si="2"/>
        <v>565</v>
      </c>
      <c r="K39" s="20"/>
      <c r="L39" s="20"/>
    </row>
    <row r="40" spans="1:15" ht="13.2" customHeight="1" x14ac:dyDescent="0.25">
      <c r="B40" s="143"/>
      <c r="C40" s="13">
        <v>45139</v>
      </c>
      <c r="D40" s="13">
        <v>45169</v>
      </c>
      <c r="E40" s="16">
        <v>11693844</v>
      </c>
      <c r="F40" s="16">
        <v>11701347</v>
      </c>
      <c r="G40" s="14">
        <f t="shared" si="0"/>
        <v>11693844</v>
      </c>
      <c r="H40" s="16">
        <v>266</v>
      </c>
      <c r="I40" s="16">
        <v>300</v>
      </c>
      <c r="J40" s="23">
        <f t="shared" si="2"/>
        <v>300</v>
      </c>
      <c r="K40" s="20"/>
      <c r="L40" s="20"/>
    </row>
    <row r="41" spans="1:15" ht="13.2" customHeight="1" x14ac:dyDescent="0.25">
      <c r="B41" s="144"/>
      <c r="C41" s="137" t="s">
        <v>78</v>
      </c>
      <c r="D41" s="138"/>
      <c r="E41" s="17">
        <f>SUM(E33:E40)</f>
        <v>94746967</v>
      </c>
      <c r="F41" s="17">
        <f>SUM(F33:F40)</f>
        <v>94805550</v>
      </c>
      <c r="G41" s="15">
        <f t="shared" si="0"/>
        <v>94746967</v>
      </c>
      <c r="H41" s="17">
        <f>SUM(H33:H40)</f>
        <v>2912</v>
      </c>
      <c r="I41" s="17">
        <f>SUM(I33:I40)</f>
        <v>4879</v>
      </c>
      <c r="J41" s="24">
        <f t="shared" si="2"/>
        <v>4879</v>
      </c>
      <c r="K41" s="20"/>
      <c r="L41" s="20"/>
    </row>
    <row r="42" spans="1:15" ht="14.25" customHeight="1" x14ac:dyDescent="0.25">
      <c r="B42" s="139" t="s">
        <v>99</v>
      </c>
      <c r="C42" s="140"/>
      <c r="D42" s="141"/>
      <c r="E42" s="18">
        <f>E19+E32+E41</f>
        <v>373977008</v>
      </c>
      <c r="F42" s="18">
        <f>F19+F32+F41</f>
        <v>374200554</v>
      </c>
      <c r="G42" s="18">
        <f t="shared" si="0"/>
        <v>373977008</v>
      </c>
      <c r="H42" s="19">
        <f>H19+H32+H41</f>
        <v>7357</v>
      </c>
      <c r="I42" s="19">
        <f>I19+I32+I41</f>
        <v>10975</v>
      </c>
      <c r="J42" s="25">
        <f t="shared" si="2"/>
        <v>10975</v>
      </c>
      <c r="L42" s="26"/>
      <c r="N42" s="4"/>
      <c r="O42" s="4"/>
    </row>
    <row r="43" spans="1:15" x14ac:dyDescent="0.25">
      <c r="A43" s="7"/>
      <c r="B43" s="7"/>
      <c r="C43" s="7"/>
      <c r="D43" s="7"/>
      <c r="E43" s="20"/>
      <c r="F43" s="7"/>
      <c r="G43" s="7"/>
      <c r="I43" s="7"/>
    </row>
    <row r="44" spans="1:15" x14ac:dyDescent="0.25">
      <c r="A44" s="7"/>
      <c r="B44" s="7"/>
      <c r="C44" s="7"/>
      <c r="D44" s="7"/>
      <c r="E44" s="20"/>
      <c r="F44" s="7"/>
      <c r="G44" s="20"/>
      <c r="I44" s="7"/>
    </row>
  </sheetData>
  <mergeCells count="10">
    <mergeCell ref="C41:D41"/>
    <mergeCell ref="B42:D42"/>
    <mergeCell ref="B7:B19"/>
    <mergeCell ref="B20:B32"/>
    <mergeCell ref="B33:B41"/>
    <mergeCell ref="E3:G4"/>
    <mergeCell ref="H3:J4"/>
    <mergeCell ref="B3:D5"/>
    <mergeCell ref="C19:D19"/>
    <mergeCell ref="C32:D32"/>
  </mergeCells>
  <phoneticPr fontId="29" type="noConversion"/>
  <pageMargins left="0.25" right="0.2" top="0.75" bottom="0.75" header="0.3" footer="0.3"/>
  <pageSetup paperSize="9" orientation="landscape" horizontalDpi="1200" verticalDpi="1200"/>
  <ignoredErrors>
    <ignoredError sqref="J7:J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SDG</vt:lpstr>
      <vt:lpstr>Emission Reduciton Calculation</vt:lpstr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Karbon</dc:creator>
  <cp:lastModifiedBy>md l</cp:lastModifiedBy>
  <dcterms:created xsi:type="dcterms:W3CDTF">2006-09-13T11:21:00Z</dcterms:created>
  <dcterms:modified xsi:type="dcterms:W3CDTF">2023-12-15T05:53:51Z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637A1B644CE949C8BB5349C200E3770B_13</vt:lpwstr>
  </property>
  <property fmtid="{D5CDD505-2E9C-101B-9397-08002B2CF9AE}" pid="3" name="KSOProductBuildVer">
    <vt:lpwstr>2052-12.1.0.15946</vt:lpwstr>
  </property>
</Properties>
</file>