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Emission Reduciton Calculation" sheetId="1" r:id="rId1"/>
    <sheet name="Data" sheetId="6" r:id="rId2"/>
  </sheets>
  <definedNames>
    <definedName name="_xlnm.Print_Area" localSheetId="1">Data!$B$1:$G$25</definedName>
  </definedNames>
  <calcPr calcId="144525"/>
</workbook>
</file>

<file path=xl/sharedStrings.xml><?xml version="1.0" encoding="utf-8"?>
<sst xmlns="http://schemas.openxmlformats.org/spreadsheetml/2006/main" count="101" uniqueCount="83">
  <si>
    <t>The 1st Monitoring Period:</t>
  </si>
  <si>
    <t xml:space="preserve">From </t>
  </si>
  <si>
    <t xml:space="preserve">To </t>
  </si>
  <si>
    <t>Monitoring Methdology:</t>
  </si>
  <si>
    <t>ACM0002 Grid-connected electricity generation from renewable sources</t>
  </si>
  <si>
    <t>Amount of Days</t>
  </si>
  <si>
    <t>Days</t>
  </si>
  <si>
    <t xml:space="preserve"> Data in registred PDD</t>
  </si>
  <si>
    <t>Installed Capacity</t>
  </si>
  <si>
    <r>
      <rPr>
        <b/>
        <sz val="11"/>
        <rFont val="Arial"/>
        <charset val="134"/>
      </rPr>
      <t>CAP</t>
    </r>
    <r>
      <rPr>
        <b/>
        <vertAlign val="subscript"/>
        <sz val="11"/>
        <rFont val="Arial"/>
        <charset val="134"/>
      </rPr>
      <t>PJ</t>
    </r>
  </si>
  <si>
    <t>MW</t>
  </si>
  <si>
    <t>Emission reduction per year (before the operation of NN3)</t>
  </si>
  <si>
    <r>
      <rPr>
        <b/>
        <sz val="11"/>
        <rFont val="Arial"/>
        <charset val="134"/>
      </rPr>
      <t xml:space="preserve">ER </t>
    </r>
    <r>
      <rPr>
        <b/>
        <vertAlign val="subscript"/>
        <sz val="11"/>
        <rFont val="Arial"/>
        <charset val="134"/>
      </rPr>
      <t>y</t>
    </r>
    <r>
      <rPr>
        <b/>
        <sz val="11"/>
        <rFont val="Arial"/>
        <charset val="134"/>
      </rPr>
      <t xml:space="preserve"> </t>
    </r>
  </si>
  <si>
    <r>
      <rPr>
        <sz val="11"/>
        <rFont val="Arial"/>
        <charset val="134"/>
      </rPr>
      <t>tCO</t>
    </r>
    <r>
      <rPr>
        <vertAlign val="subscript"/>
        <sz val="11"/>
        <rFont val="Arial"/>
        <charset val="134"/>
      </rPr>
      <t xml:space="preserve">2 </t>
    </r>
  </si>
  <si>
    <t>Estimated amount of ER  for this monitoring period</t>
  </si>
  <si>
    <r>
      <rPr>
        <b/>
        <sz val="11"/>
        <rFont val="Arial"/>
        <charset val="134"/>
      </rPr>
      <t>ER</t>
    </r>
    <r>
      <rPr>
        <b/>
        <vertAlign val="subscript"/>
        <sz val="11"/>
        <rFont val="Arial"/>
        <charset val="134"/>
      </rPr>
      <t xml:space="preserve"> 1st</t>
    </r>
  </si>
  <si>
    <t>Calculations</t>
  </si>
  <si>
    <t>Emission Factor</t>
  </si>
  <si>
    <r>
      <rPr>
        <b/>
        <sz val="11"/>
        <rFont val="Arial"/>
        <charset val="134"/>
      </rPr>
      <t>EF</t>
    </r>
    <r>
      <rPr>
        <b/>
        <vertAlign val="subscript"/>
        <sz val="11"/>
        <rFont val="Arial"/>
        <charset val="134"/>
      </rPr>
      <t xml:space="preserve">grid,CM,y </t>
    </r>
  </si>
  <si>
    <r>
      <rPr>
        <sz val="11"/>
        <rFont val="Arial"/>
        <charset val="134"/>
      </rPr>
      <t>tCO</t>
    </r>
    <r>
      <rPr>
        <vertAlign val="subscript"/>
        <sz val="11"/>
        <rFont val="Arial"/>
        <charset val="134"/>
      </rPr>
      <t>2</t>
    </r>
    <r>
      <rPr>
        <sz val="11"/>
        <rFont val="Arial"/>
        <charset val="134"/>
      </rPr>
      <t>/MWh</t>
    </r>
  </si>
  <si>
    <t>Project emissions</t>
  </si>
  <si>
    <r>
      <rPr>
        <b/>
        <sz val="11"/>
        <rFont val="Arial"/>
        <charset val="134"/>
      </rPr>
      <t>PE</t>
    </r>
    <r>
      <rPr>
        <b/>
        <vertAlign val="subscript"/>
        <sz val="11"/>
        <rFont val="Arial"/>
        <charset val="134"/>
      </rPr>
      <t>y</t>
    </r>
  </si>
  <si>
    <t>Leakage</t>
  </si>
  <si>
    <r>
      <rPr>
        <b/>
        <sz val="11"/>
        <rFont val="Arial"/>
        <charset val="134"/>
      </rPr>
      <t>LE</t>
    </r>
    <r>
      <rPr>
        <b/>
        <vertAlign val="subscript"/>
        <sz val="11"/>
        <rFont val="Arial"/>
        <charset val="134"/>
      </rPr>
      <t>y</t>
    </r>
  </si>
  <si>
    <t>Emission Reduction</t>
  </si>
  <si>
    <r>
      <rPr>
        <b/>
        <sz val="11"/>
        <rFont val="Arial"/>
        <charset val="134"/>
      </rPr>
      <t>ER</t>
    </r>
    <r>
      <rPr>
        <b/>
        <vertAlign val="subscript"/>
        <sz val="11"/>
        <rFont val="Arial"/>
        <charset val="134"/>
      </rPr>
      <t>y</t>
    </r>
  </si>
  <si>
    <t>ER in PDD / ER in MR</t>
  </si>
  <si>
    <t>Activity data</t>
  </si>
  <si>
    <r>
      <rPr>
        <sz val="11"/>
        <rFont val="Arial"/>
        <charset val="134"/>
      </rPr>
      <t>The net electricity delivered to the grid in 1st</t>
    </r>
    <r>
      <rPr>
        <sz val="11"/>
        <color indexed="10"/>
        <rFont val="Arial"/>
        <charset val="134"/>
      </rPr>
      <t xml:space="preserve"> </t>
    </r>
    <r>
      <rPr>
        <sz val="11"/>
        <rFont val="Arial"/>
        <charset val="134"/>
      </rPr>
      <t>monitoring period</t>
    </r>
  </si>
  <si>
    <r>
      <rPr>
        <b/>
        <sz val="11"/>
        <rFont val="Arial"/>
        <charset val="134"/>
      </rPr>
      <t xml:space="preserve">EG </t>
    </r>
    <r>
      <rPr>
        <b/>
        <vertAlign val="subscript"/>
        <sz val="11"/>
        <rFont val="Arial"/>
        <charset val="134"/>
      </rPr>
      <t>facility,y</t>
    </r>
    <r>
      <rPr>
        <b/>
        <sz val="11"/>
        <rFont val="Arial"/>
        <charset val="134"/>
      </rPr>
      <t xml:space="preserve"> </t>
    </r>
  </si>
  <si>
    <t>MWh</t>
  </si>
  <si>
    <t xml:space="preserve">Magnification factor of main meter </t>
  </si>
  <si>
    <t>-</t>
  </si>
  <si>
    <t>time</t>
  </si>
  <si>
    <t xml:space="preserve">Nam Pha Gnai Hydropower Project Project Emission Redution </t>
  </si>
  <si>
    <t xml:space="preserve"> Monitoring Period</t>
  </si>
  <si>
    <r>
      <rPr>
        <b/>
        <i/>
        <sz val="12"/>
        <rFont val="Arial"/>
        <charset val="134"/>
      </rPr>
      <t>EG</t>
    </r>
    <r>
      <rPr>
        <b/>
        <i/>
        <vertAlign val="subscript"/>
        <sz val="12"/>
        <rFont val="Arial"/>
        <charset val="134"/>
      </rPr>
      <t>output,y</t>
    </r>
  </si>
  <si>
    <r>
      <rPr>
        <b/>
        <i/>
        <sz val="12"/>
        <rFont val="Arial"/>
        <charset val="134"/>
      </rPr>
      <t>EG</t>
    </r>
    <r>
      <rPr>
        <b/>
        <i/>
        <vertAlign val="subscript"/>
        <sz val="12"/>
        <rFont val="Arial"/>
        <charset val="134"/>
      </rPr>
      <t>input,y</t>
    </r>
  </si>
  <si>
    <r>
      <rPr>
        <b/>
        <i/>
        <sz val="12"/>
        <rFont val="Arial"/>
        <charset val="134"/>
      </rPr>
      <t>EG</t>
    </r>
    <r>
      <rPr>
        <b/>
        <i/>
        <vertAlign val="subscript"/>
        <sz val="12"/>
        <rFont val="Arial"/>
        <charset val="134"/>
      </rPr>
      <t>facility,y</t>
    </r>
    <r>
      <rPr>
        <b/>
        <i/>
        <sz val="12"/>
        <rFont val="Arial"/>
        <charset val="134"/>
      </rPr>
      <t xml:space="preserve"> </t>
    </r>
  </si>
  <si>
    <r>
      <rPr>
        <b/>
        <i/>
        <sz val="12"/>
        <rFont val="Arial"/>
        <charset val="134"/>
      </rPr>
      <t>EF</t>
    </r>
    <r>
      <rPr>
        <b/>
        <i/>
        <vertAlign val="subscript"/>
        <sz val="12"/>
        <rFont val="Arial"/>
        <charset val="134"/>
      </rPr>
      <t>grid,CM,y</t>
    </r>
    <r>
      <rPr>
        <b/>
        <vertAlign val="subscript"/>
        <sz val="12"/>
        <rFont val="Arial"/>
        <charset val="134"/>
      </rPr>
      <t xml:space="preserve"> </t>
    </r>
  </si>
  <si>
    <r>
      <rPr>
        <b/>
        <i/>
        <sz val="12"/>
        <rFont val="Arial"/>
        <charset val="134"/>
      </rPr>
      <t>BE</t>
    </r>
    <r>
      <rPr>
        <b/>
        <vertAlign val="subscript"/>
        <sz val="12"/>
        <rFont val="Arial"/>
        <charset val="134"/>
      </rPr>
      <t>y</t>
    </r>
    <r>
      <rPr>
        <vertAlign val="subscript"/>
        <sz val="12"/>
        <rFont val="Arial"/>
        <charset val="134"/>
      </rPr>
      <t xml:space="preserve"> </t>
    </r>
  </si>
  <si>
    <r>
      <rPr>
        <b/>
        <i/>
        <sz val="12"/>
        <rFont val="Arial"/>
        <charset val="134"/>
      </rPr>
      <t>PE</t>
    </r>
    <r>
      <rPr>
        <b/>
        <vertAlign val="subscript"/>
        <sz val="12"/>
        <rFont val="Arial"/>
        <charset val="134"/>
      </rPr>
      <t>y</t>
    </r>
    <r>
      <rPr>
        <sz val="12"/>
        <rFont val="Arial"/>
        <charset val="134"/>
      </rPr>
      <t xml:space="preserve"> </t>
    </r>
  </si>
  <si>
    <r>
      <rPr>
        <b/>
        <i/>
        <sz val="12"/>
        <rFont val="Arial"/>
        <charset val="134"/>
      </rPr>
      <t>LE</t>
    </r>
    <r>
      <rPr>
        <b/>
        <vertAlign val="subscript"/>
        <sz val="12"/>
        <rFont val="Arial"/>
        <charset val="134"/>
      </rPr>
      <t>y</t>
    </r>
    <r>
      <rPr>
        <vertAlign val="subscript"/>
        <sz val="12"/>
        <rFont val="Arial"/>
        <charset val="134"/>
      </rPr>
      <t xml:space="preserve"> </t>
    </r>
  </si>
  <si>
    <r>
      <rPr>
        <b/>
        <i/>
        <sz val="12"/>
        <rFont val="Arial"/>
        <charset val="134"/>
      </rPr>
      <t>ER</t>
    </r>
    <r>
      <rPr>
        <vertAlign val="subscript"/>
        <sz val="12"/>
        <rFont val="Arial"/>
        <charset val="134"/>
      </rPr>
      <t>y</t>
    </r>
    <r>
      <rPr>
        <sz val="12"/>
        <rFont val="Arial"/>
        <charset val="134"/>
      </rPr>
      <t xml:space="preserve"> </t>
    </r>
  </si>
  <si>
    <t>A</t>
  </si>
  <si>
    <t>B</t>
  </si>
  <si>
    <t>C=A-B</t>
  </si>
  <si>
    <t>D</t>
  </si>
  <si>
    <t>E=C*D</t>
  </si>
  <si>
    <t>F</t>
  </si>
  <si>
    <t>G</t>
  </si>
  <si>
    <t>H=E-F-G</t>
  </si>
  <si>
    <r>
      <rPr>
        <sz val="12"/>
        <rFont val="Arial"/>
        <charset val="134"/>
      </rPr>
      <t>tCO</t>
    </r>
    <r>
      <rPr>
        <vertAlign val="subscript"/>
        <sz val="12"/>
        <rFont val="Arial"/>
        <charset val="134"/>
      </rPr>
      <t>2</t>
    </r>
    <r>
      <rPr>
        <sz val="12"/>
        <rFont val="Arial"/>
        <charset val="134"/>
      </rPr>
      <t>e/MWh</t>
    </r>
  </si>
  <si>
    <r>
      <rPr>
        <sz val="12"/>
        <rFont val="Arial"/>
        <charset val="134"/>
      </rPr>
      <t>tCO</t>
    </r>
    <r>
      <rPr>
        <vertAlign val="subscript"/>
        <sz val="12"/>
        <rFont val="Arial"/>
        <charset val="134"/>
      </rPr>
      <t>2</t>
    </r>
    <r>
      <rPr>
        <sz val="12"/>
        <rFont val="Arial"/>
        <charset val="134"/>
      </rPr>
      <t>e</t>
    </r>
  </si>
  <si>
    <t>01/09/2019~30/09/2019</t>
  </si>
  <si>
    <t>01/10/2019~31/10/2019</t>
  </si>
  <si>
    <t>01/11/2019~30/11/2019</t>
  </si>
  <si>
    <t>01/12/2019~31/12/2019</t>
  </si>
  <si>
    <t>01/01/2020~31/01/2020</t>
  </si>
  <si>
    <t>01/02/2020~29/02/2020</t>
  </si>
  <si>
    <t>01/03/2020~31/03/2020</t>
  </si>
  <si>
    <t>01/04/2020~30/04/2020</t>
  </si>
  <si>
    <t>01/05/2020~31/05/2020</t>
  </si>
  <si>
    <t>01/06/2020~30/06/2020</t>
  </si>
  <si>
    <t>01/07/2020~31/07/2020</t>
  </si>
  <si>
    <t>01/08/2020~31/08/2020</t>
  </si>
  <si>
    <t>01/09/2020~30/09/2020</t>
  </si>
  <si>
    <t>01/10/2020~31/10/2020</t>
  </si>
  <si>
    <t>01/11/2020~30/11/2020</t>
  </si>
  <si>
    <t>01/12/2020~31/12/2020</t>
  </si>
  <si>
    <t>Total</t>
  </si>
  <si>
    <t>Time</t>
  </si>
  <si>
    <t>Electricity supplied to the grid</t>
  </si>
  <si>
    <t>Electricity input from the grid</t>
  </si>
  <si>
    <t>Main Meter Readings
(A)</t>
  </si>
  <si>
    <t>Receipts
(B)</t>
  </si>
  <si>
    <t>Min (A,B)</t>
  </si>
  <si>
    <t>Main Meter Readings
(C)</t>
  </si>
  <si>
    <t>Receipts
(D)</t>
  </si>
  <si>
    <t>Max (C,D)</t>
  </si>
  <si>
    <t>From</t>
  </si>
  <si>
    <t>To</t>
  </si>
  <si>
    <t>kWh</t>
  </si>
</sst>
</file>

<file path=xl/styles.xml><?xml version="1.0" encoding="utf-8"?>
<styleSheet xmlns="http://schemas.openxmlformats.org/spreadsheetml/2006/main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43" formatCode="_ * #,##0.00_ ;_ * \-#,##0.00_ ;_ * &quot;-&quot;??_ ;_ @_ "/>
    <numFmt numFmtId="177" formatCode="0_);[Red]\(0\)"/>
    <numFmt numFmtId="178" formatCode="_-[$€-2]* #,##0.00_-;\-[$€-2]* #,##0.00_-;_-[$€-2]* &quot;-&quot;??_-"/>
    <numFmt numFmtId="179" formatCode="#,##0_);[Red]\(#,##0\)"/>
    <numFmt numFmtId="180" formatCode="_ * #,##0_ ;_ * \-#,##0_ ;_ * &quot;-&quot;??_ ;_ @_ "/>
    <numFmt numFmtId="181" formatCode="0.00_);[Red]\(0.00\)"/>
    <numFmt numFmtId="182" formatCode="0.0000_);[Red]\(0.0000\)"/>
    <numFmt numFmtId="183" formatCode="#,##0.000_ "/>
    <numFmt numFmtId="184" formatCode="#,##0.000;[Red]\-#,##0.000"/>
    <numFmt numFmtId="185" formatCode="#,##0_ "/>
    <numFmt numFmtId="186" formatCode="#,##0.00_ "/>
    <numFmt numFmtId="187" formatCode="0_ "/>
  </numFmts>
  <fonts count="45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0"/>
      <color indexed="8"/>
      <name val="Arial"/>
      <charset val="134"/>
    </font>
    <font>
      <sz val="11"/>
      <name val="Arial"/>
      <charset val="134"/>
    </font>
    <font>
      <sz val="11"/>
      <color indexed="8"/>
      <name val="Arial"/>
      <charset val="134"/>
    </font>
    <font>
      <b/>
      <sz val="11"/>
      <name val="Arial"/>
      <charset val="134"/>
    </font>
    <font>
      <sz val="11"/>
      <name val="宋体"/>
      <charset val="134"/>
    </font>
    <font>
      <sz val="11"/>
      <color indexed="8"/>
      <name val="Times New Roman"/>
      <charset val="134"/>
    </font>
    <font>
      <sz val="11"/>
      <color theme="1"/>
      <name val="Arial"/>
      <charset val="134"/>
    </font>
    <font>
      <sz val="11"/>
      <name val="Franklin Gothic Book"/>
      <charset val="134"/>
    </font>
    <font>
      <sz val="12"/>
      <name val="Arial"/>
      <charset val="134"/>
    </font>
    <font>
      <b/>
      <i/>
      <sz val="12"/>
      <name val="Arial"/>
      <charset val="134"/>
    </font>
    <font>
      <b/>
      <sz val="12"/>
      <name val="Arial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ahoma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7.5"/>
      <color indexed="12"/>
      <name val="Arial"/>
      <charset val="134"/>
    </font>
    <font>
      <b/>
      <vertAlign val="subscript"/>
      <sz val="11"/>
      <name val="Arial"/>
      <charset val="134"/>
    </font>
    <font>
      <vertAlign val="subscript"/>
      <sz val="11"/>
      <name val="Arial"/>
      <charset val="134"/>
    </font>
    <font>
      <sz val="11"/>
      <color indexed="10"/>
      <name val="Arial"/>
      <charset val="134"/>
    </font>
    <font>
      <b/>
      <i/>
      <vertAlign val="subscript"/>
      <sz val="12"/>
      <name val="Arial"/>
      <charset val="134"/>
    </font>
    <font>
      <b/>
      <vertAlign val="subscript"/>
      <sz val="12"/>
      <name val="Arial"/>
      <charset val="134"/>
    </font>
    <font>
      <vertAlign val="subscript"/>
      <sz val="12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11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5" fillId="0" borderId="0"/>
    <xf numFmtId="0" fontId="0" fillId="18" borderId="29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0" fontId="32" fillId="0" borderId="31" applyNumberFormat="0" applyFill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6" fillId="22" borderId="30" applyNumberFormat="0" applyAlignment="0" applyProtection="0">
      <alignment vertical="center"/>
    </xf>
    <xf numFmtId="0" fontId="35" fillId="22" borderId="27" applyNumberFormat="0" applyAlignment="0" applyProtection="0">
      <alignment vertical="center"/>
    </xf>
    <xf numFmtId="0" fontId="37" fillId="29" borderId="33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25" fillId="0" borderId="0"/>
    <xf numFmtId="0" fontId="23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0" borderId="0">
      <alignment vertical="center"/>
    </xf>
    <xf numFmtId="0" fontId="22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16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/>
    <xf numFmtId="0" fontId="21" fillId="0" borderId="0"/>
    <xf numFmtId="9" fontId="25" fillId="0" borderId="0" applyFont="0" applyFill="0" applyBorder="0" applyAlignment="0" applyProtection="0"/>
    <xf numFmtId="0" fontId="33" fillId="0" borderId="0">
      <alignment vertical="center"/>
    </xf>
    <xf numFmtId="0" fontId="25" fillId="0" borderId="0">
      <alignment vertical="center"/>
    </xf>
    <xf numFmtId="0" fontId="25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/>
    <xf numFmtId="0" fontId="33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43" fontId="23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1" fillId="0" borderId="0" xfId="63" applyFont="1" applyFill="1" applyBorder="1" applyAlignment="1">
      <alignment vertical="center" wrapText="1"/>
    </xf>
    <xf numFmtId="0" fontId="1" fillId="0" borderId="0" xfId="63" applyFont="1" applyFill="1" applyBorder="1" applyAlignment="1">
      <alignment horizontal="center" vertical="center" wrapText="1"/>
    </xf>
    <xf numFmtId="0" fontId="1" fillId="0" borderId="0" xfId="63" applyFont="1" applyFill="1" applyBorder="1" applyAlignment="1">
      <alignment horizontal="center" vertical="center"/>
    </xf>
    <xf numFmtId="0" fontId="2" fillId="0" borderId="0" xfId="63" applyFont="1" applyFill="1" applyBorder="1">
      <alignment vertical="center"/>
    </xf>
    <xf numFmtId="179" fontId="2" fillId="0" borderId="0" xfId="63" applyNumberFormat="1" applyFont="1" applyFill="1" applyBorder="1">
      <alignment vertical="center"/>
    </xf>
    <xf numFmtId="179" fontId="2" fillId="0" borderId="0" xfId="8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1" xfId="63" applyFont="1" applyFill="1" applyBorder="1" applyAlignment="1">
      <alignment horizontal="center" vertical="center" wrapText="1"/>
    </xf>
    <xf numFmtId="179" fontId="3" fillId="0" borderId="2" xfId="63" applyNumberFormat="1" applyFont="1" applyFill="1" applyBorder="1" applyAlignment="1">
      <alignment horizontal="center" vertical="center" wrapText="1"/>
    </xf>
    <xf numFmtId="179" fontId="3" fillId="0" borderId="3" xfId="63" applyNumberFormat="1" applyFont="1" applyFill="1" applyBorder="1" applyAlignment="1">
      <alignment horizontal="center" vertical="center" wrapText="1"/>
    </xf>
    <xf numFmtId="179" fontId="3" fillId="0" borderId="4" xfId="63" applyNumberFormat="1" applyFont="1" applyFill="1" applyBorder="1" applyAlignment="1">
      <alignment horizontal="center" vertical="center" wrapText="1"/>
    </xf>
    <xf numFmtId="0" fontId="3" fillId="0" borderId="2" xfId="63" applyFont="1" applyFill="1" applyBorder="1" applyAlignment="1">
      <alignment horizontal="center" vertical="center" wrapText="1"/>
    </xf>
    <xf numFmtId="0" fontId="3" fillId="0" borderId="3" xfId="63" applyFont="1" applyFill="1" applyBorder="1" applyAlignment="1">
      <alignment horizontal="center" vertical="center" wrapText="1"/>
    </xf>
    <xf numFmtId="0" fontId="3" fillId="0" borderId="5" xfId="63" applyFont="1" applyFill="1" applyBorder="1" applyAlignment="1">
      <alignment horizontal="center" vertical="center" wrapText="1"/>
    </xf>
    <xf numFmtId="179" fontId="3" fillId="0" borderId="6" xfId="63" applyNumberFormat="1" applyFont="1" applyFill="1" applyBorder="1" applyAlignment="1">
      <alignment horizontal="center" vertical="center" wrapText="1"/>
    </xf>
    <xf numFmtId="179" fontId="3" fillId="0" borderId="7" xfId="63" applyNumberFormat="1" applyFont="1" applyFill="1" applyBorder="1" applyAlignment="1">
      <alignment horizontal="center" vertical="center" wrapText="1"/>
    </xf>
    <xf numFmtId="179" fontId="3" fillId="0" borderId="8" xfId="63" applyNumberFormat="1" applyFont="1" applyFill="1" applyBorder="1" applyAlignment="1">
      <alignment horizontal="center" vertical="center" wrapText="1"/>
    </xf>
    <xf numFmtId="0" fontId="3" fillId="0" borderId="6" xfId="63" applyFont="1" applyFill="1" applyBorder="1" applyAlignment="1">
      <alignment horizontal="center" vertical="center" wrapText="1"/>
    </xf>
    <xf numFmtId="0" fontId="3" fillId="0" borderId="7" xfId="63" applyFont="1" applyFill="1" applyBorder="1" applyAlignment="1">
      <alignment horizontal="center" vertical="center" wrapText="1"/>
    </xf>
    <xf numFmtId="0" fontId="3" fillId="0" borderId="9" xfId="63" applyFont="1" applyFill="1" applyBorder="1" applyAlignment="1">
      <alignment horizontal="center" vertical="center" wrapText="1"/>
    </xf>
    <xf numFmtId="179" fontId="3" fillId="0" borderId="9" xfId="63" applyNumberFormat="1" applyFont="1" applyFill="1" applyBorder="1" applyAlignment="1">
      <alignment horizontal="center" vertical="center" wrapText="1"/>
    </xf>
    <xf numFmtId="0" fontId="3" fillId="0" borderId="1" xfId="63" applyFont="1" applyFill="1" applyBorder="1" applyAlignment="1">
      <alignment horizontal="center" vertical="center"/>
    </xf>
    <xf numFmtId="179" fontId="3" fillId="0" borderId="1" xfId="63" applyNumberFormat="1" applyFont="1" applyFill="1" applyBorder="1" applyAlignment="1">
      <alignment horizontal="center"/>
    </xf>
    <xf numFmtId="14" fontId="1" fillId="0" borderId="5" xfId="63" applyNumberFormat="1" applyFont="1" applyFill="1" applyBorder="1" applyAlignment="1">
      <alignment horizontal="center" vertical="center"/>
    </xf>
    <xf numFmtId="179" fontId="2" fillId="0" borderId="5" xfId="0" applyNumberFormat="1" applyFont="1" applyFill="1" applyBorder="1" applyAlignment="1">
      <alignment horizontal="center" vertical="center"/>
    </xf>
    <xf numFmtId="179" fontId="2" fillId="0" borderId="10" xfId="0" applyNumberFormat="1" applyFont="1" applyFill="1" applyBorder="1" applyAlignment="1">
      <alignment horizontal="center" vertical="center"/>
    </xf>
    <xf numFmtId="0" fontId="4" fillId="0" borderId="9" xfId="63" applyFont="1" applyFill="1" applyBorder="1" applyAlignment="1">
      <alignment horizontal="center" vertical="center"/>
    </xf>
    <xf numFmtId="179" fontId="4" fillId="0" borderId="9" xfId="0" applyNumberFormat="1" applyFont="1" applyFill="1" applyBorder="1" applyAlignment="1">
      <alignment horizontal="center" vertical="center"/>
    </xf>
    <xf numFmtId="179" fontId="4" fillId="0" borderId="9" xfId="63" applyNumberFormat="1" applyFont="1" applyFill="1" applyBorder="1" applyAlignment="1">
      <alignment horizontal="center" vertical="center"/>
    </xf>
    <xf numFmtId="179" fontId="2" fillId="0" borderId="0" xfId="0" applyNumberFormat="1" applyFont="1" applyFill="1" applyBorder="1">
      <alignment vertical="center"/>
    </xf>
    <xf numFmtId="0" fontId="3" fillId="0" borderId="11" xfId="63" applyFont="1" applyFill="1" applyBorder="1" applyAlignment="1">
      <alignment horizontal="center" vertical="center" wrapText="1"/>
    </xf>
    <xf numFmtId="0" fontId="3" fillId="0" borderId="12" xfId="63" applyFont="1" applyFill="1" applyBorder="1" applyAlignment="1">
      <alignment horizontal="center" vertical="center" wrapText="1"/>
    </xf>
    <xf numFmtId="179" fontId="3" fillId="0" borderId="13" xfId="63" applyNumberFormat="1" applyFont="1" applyFill="1" applyBorder="1" applyAlignment="1">
      <alignment horizontal="center" vertical="center" wrapText="1"/>
    </xf>
    <xf numFmtId="0" fontId="3" fillId="0" borderId="14" xfId="63" applyFont="1" applyFill="1" applyBorder="1" applyAlignment="1">
      <alignment horizontal="center" vertical="center"/>
    </xf>
    <xf numFmtId="179" fontId="2" fillId="0" borderId="15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Border="1">
      <alignment vertical="center"/>
    </xf>
    <xf numFmtId="179" fontId="4" fillId="0" borderId="13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14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15" fontId="9" fillId="0" borderId="0" xfId="0" applyNumberFormat="1" applyFont="1">
      <alignment vertical="center"/>
    </xf>
    <xf numFmtId="0" fontId="5" fillId="0" borderId="0" xfId="51" applyFont="1" applyFill="1"/>
    <xf numFmtId="180" fontId="5" fillId="0" borderId="0" xfId="60" applyNumberFormat="1" applyFont="1" applyFill="1"/>
    <xf numFmtId="0" fontId="5" fillId="0" borderId="16" xfId="51" applyFont="1" applyFill="1" applyBorder="1"/>
    <xf numFmtId="0" fontId="7" fillId="0" borderId="16" xfId="51" applyFont="1" applyFill="1" applyBorder="1"/>
    <xf numFmtId="181" fontId="5" fillId="0" borderId="16" xfId="60" applyNumberFormat="1" applyFont="1" applyFill="1" applyBorder="1" applyAlignment="1">
      <alignment horizontal="center"/>
    </xf>
    <xf numFmtId="0" fontId="5" fillId="0" borderId="16" xfId="51" applyFont="1" applyFill="1" applyBorder="1" applyAlignment="1">
      <alignment horizontal="center"/>
    </xf>
    <xf numFmtId="0" fontId="5" fillId="0" borderId="0" xfId="51" applyFont="1" applyFill="1" applyBorder="1" applyAlignment="1">
      <alignment wrapText="1"/>
    </xf>
    <xf numFmtId="0" fontId="7" fillId="0" borderId="0" xfId="51" applyFont="1" applyFill="1" applyBorder="1" applyAlignment="1">
      <alignment vertical="center"/>
    </xf>
    <xf numFmtId="38" fontId="5" fillId="0" borderId="0" xfId="60" applyNumberFormat="1" applyFont="1" applyFill="1" applyBorder="1" applyAlignment="1">
      <alignment horizontal="center" vertical="center"/>
    </xf>
    <xf numFmtId="0" fontId="5" fillId="0" borderId="0" xfId="51" applyFont="1" applyFill="1" applyBorder="1" applyAlignment="1">
      <alignment horizontal="center"/>
    </xf>
    <xf numFmtId="176" fontId="8" fillId="0" borderId="0" xfId="8" applyFont="1" applyFill="1">
      <alignment vertical="center"/>
    </xf>
    <xf numFmtId="43" fontId="8" fillId="0" borderId="0" xfId="0" applyNumberFormat="1" applyFont="1" applyFill="1">
      <alignment vertical="center"/>
    </xf>
    <xf numFmtId="38" fontId="10" fillId="0" borderId="0" xfId="60" applyNumberFormat="1" applyFont="1" applyFill="1" applyBorder="1" applyAlignment="1">
      <alignment horizontal="center" vertical="center"/>
    </xf>
    <xf numFmtId="0" fontId="5" fillId="0" borderId="0" xfId="51" applyFont="1" applyFill="1" applyBorder="1" applyAlignment="1">
      <alignment horizontal="center" vertical="center"/>
    </xf>
    <xf numFmtId="180" fontId="11" fillId="0" borderId="0" xfId="60" applyNumberFormat="1" applyFont="1" applyFill="1" applyAlignment="1">
      <alignment horizontal="center"/>
    </xf>
    <xf numFmtId="0" fontId="11" fillId="0" borderId="0" xfId="51" applyFont="1" applyFill="1"/>
    <xf numFmtId="182" fontId="5" fillId="0" borderId="16" xfId="60" applyNumberFormat="1" applyFont="1" applyFill="1" applyBorder="1" applyAlignment="1">
      <alignment horizontal="center" vertical="center"/>
    </xf>
    <xf numFmtId="0" fontId="5" fillId="0" borderId="0" xfId="51" applyFont="1" applyFill="1" applyBorder="1"/>
    <xf numFmtId="0" fontId="7" fillId="0" borderId="0" xfId="51" applyFont="1" applyFill="1" applyBorder="1"/>
    <xf numFmtId="177" fontId="5" fillId="0" borderId="0" xfId="60" applyNumberFormat="1" applyFont="1" applyFill="1" applyBorder="1" applyAlignment="1">
      <alignment horizontal="center"/>
    </xf>
    <xf numFmtId="38" fontId="7" fillId="3" borderId="0" xfId="60" applyNumberFormat="1" applyFont="1" applyFill="1" applyBorder="1" applyAlignment="1">
      <alignment horizontal="center"/>
    </xf>
    <xf numFmtId="181" fontId="5" fillId="0" borderId="0" xfId="51" applyNumberFormat="1" applyFont="1" applyFill="1" applyBorder="1" applyAlignment="1">
      <alignment horizontal="center"/>
    </xf>
    <xf numFmtId="10" fontId="7" fillId="3" borderId="0" xfId="60" applyNumberFormat="1" applyFont="1" applyFill="1" applyBorder="1" applyAlignment="1">
      <alignment horizontal="center"/>
    </xf>
    <xf numFmtId="184" fontId="5" fillId="0" borderId="0" xfId="60" applyNumberFormat="1" applyFont="1" applyFill="1" applyBorder="1" applyAlignment="1">
      <alignment horizontal="center" vertical="center"/>
    </xf>
    <xf numFmtId="0" fontId="5" fillId="0" borderId="17" xfId="51" applyFont="1" applyFill="1" applyBorder="1"/>
    <xf numFmtId="0" fontId="7" fillId="0" borderId="17" xfId="51" applyFont="1" applyFill="1" applyBorder="1"/>
    <xf numFmtId="38" fontId="5" fillId="0" borderId="17" xfId="60" applyNumberFormat="1" applyFont="1" applyFill="1" applyBorder="1" applyAlignment="1">
      <alignment horizontal="center"/>
    </xf>
    <xf numFmtId="0" fontId="5" fillId="0" borderId="17" xfId="51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183" fontId="5" fillId="0" borderId="19" xfId="0" applyNumberFormat="1" applyFont="1" applyFill="1" applyBorder="1" applyAlignment="1">
      <alignment horizontal="center" vertical="center"/>
    </xf>
    <xf numFmtId="183" fontId="12" fillId="0" borderId="10" xfId="0" applyNumberFormat="1" applyFont="1" applyFill="1" applyBorder="1" applyAlignment="1">
      <alignment horizontal="center" vertical="center"/>
    </xf>
    <xf numFmtId="182" fontId="12" fillId="0" borderId="10" xfId="0" applyNumberFormat="1" applyFont="1" applyFill="1" applyBorder="1" applyAlignment="1">
      <alignment horizontal="center" vertical="center"/>
    </xf>
    <xf numFmtId="185" fontId="12" fillId="0" borderId="10" xfId="0" applyNumberFormat="1" applyFont="1" applyFill="1" applyBorder="1" applyAlignment="1">
      <alignment horizontal="center" vertical="center"/>
    </xf>
    <xf numFmtId="182" fontId="12" fillId="0" borderId="22" xfId="0" applyNumberFormat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183" fontId="14" fillId="0" borderId="9" xfId="0" applyNumberFormat="1" applyFont="1" applyFill="1" applyBorder="1" applyAlignment="1">
      <alignment horizontal="center" vertical="center"/>
    </xf>
    <xf numFmtId="182" fontId="12" fillId="0" borderId="9" xfId="0" applyNumberFormat="1" applyFont="1" applyFill="1" applyBorder="1" applyAlignment="1">
      <alignment vertical="center"/>
    </xf>
    <xf numFmtId="185" fontId="14" fillId="0" borderId="23" xfId="0" applyNumberFormat="1" applyFont="1" applyFill="1" applyBorder="1" applyAlignment="1">
      <alignment horizontal="center" vertical="center"/>
    </xf>
    <xf numFmtId="186" fontId="5" fillId="0" borderId="0" xfId="0" applyNumberFormat="1" applyFont="1" applyFill="1" applyBorder="1" applyAlignment="1">
      <alignment horizontal="center" vertical="center"/>
    </xf>
    <xf numFmtId="186" fontId="14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85" fontId="14" fillId="0" borderId="0" xfId="0" applyNumberFormat="1" applyFont="1" applyFill="1" applyBorder="1" applyAlignment="1">
      <alignment horizontal="center" vertical="center"/>
    </xf>
    <xf numFmtId="187" fontId="5" fillId="0" borderId="0" xfId="0" applyNumberFormat="1" applyFont="1" applyFill="1">
      <alignment vertical="center"/>
    </xf>
    <xf numFmtId="0" fontId="12" fillId="0" borderId="24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185" fontId="12" fillId="0" borderId="25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176" fontId="1" fillId="0" borderId="0" xfId="8" applyFont="1" applyFill="1" applyBorder="1" applyAlignment="1">
      <alignment horizontal="center" vertical="center"/>
    </xf>
    <xf numFmtId="10" fontId="1" fillId="0" borderId="0" xfId="11" applyNumberFormat="1" applyFont="1" applyFill="1" applyBorder="1" applyAlignment="1">
      <alignment horizontal="center" vertical="center"/>
    </xf>
    <xf numFmtId="38" fontId="14" fillId="0" borderId="0" xfId="0" applyNumberFormat="1" applyFont="1" applyFill="1" applyBorder="1" applyAlignment="1">
      <alignment horizontal="center" vertical="center"/>
    </xf>
  </cellXfs>
  <cellStyles count="7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Euro" xfId="12"/>
    <cellStyle name="已访问的超链接" xfId="13" builtinId="9"/>
    <cellStyle name="百分比 2" xfId="14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百分比 4" xfId="23"/>
    <cellStyle name="标题 2" xfId="24" builtinId="17"/>
    <cellStyle name="百分比 5" xfId="25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Normal_Nanjing 0071 M2 final" xfId="51"/>
    <cellStyle name="常规 2 2" xfId="52"/>
    <cellStyle name="40% - 强调文字颜色 5" xfId="53" builtinId="47"/>
    <cellStyle name="60% - 强调文字颜色 5" xfId="54" builtinId="48"/>
    <cellStyle name="常规 3 4" xfId="55"/>
    <cellStyle name="强调文字颜色 6" xfId="56" builtinId="49"/>
    <cellStyle name="常规 2 3" xfId="57"/>
    <cellStyle name="40% - 强调文字颜色 6" xfId="58" builtinId="51"/>
    <cellStyle name="60% - 强调文字颜色 6" xfId="59" builtinId="52"/>
    <cellStyle name="Comma_Nanjing 0071 M2 final" xfId="60"/>
    <cellStyle name="Normal_ID-NOEI-Emission Calculation-2" xfId="61"/>
    <cellStyle name="百分比 3" xfId="62"/>
    <cellStyle name="常规 2" xfId="63"/>
    <cellStyle name="常规 3" xfId="64"/>
    <cellStyle name="常规 4" xfId="65"/>
    <cellStyle name="常规 4 2" xfId="66"/>
    <cellStyle name="常规 4 3" xfId="67"/>
    <cellStyle name="常规 5" xfId="68"/>
    <cellStyle name="常规 7" xfId="69"/>
    <cellStyle name="常规 8" xfId="70"/>
    <cellStyle name="超链接 2" xfId="71"/>
    <cellStyle name="千位分隔 2" xfId="72"/>
    <cellStyle name="千位分隔 3" xfId="7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1905</xdr:colOff>
      <xdr:row>0</xdr:row>
      <xdr:rowOff>1</xdr:rowOff>
    </xdr:from>
    <xdr:to>
      <xdr:col>9</xdr:col>
      <xdr:colOff>1053460</xdr:colOff>
      <xdr:row>7</xdr:row>
      <xdr:rowOff>33811</xdr:rowOff>
    </xdr:to>
    <xdr:sp>
      <xdr:nvSpPr>
        <xdr:cNvPr id="2" name="TextBox 1"/>
        <xdr:cNvSpPr txBox="1"/>
      </xdr:nvSpPr>
      <xdr:spPr>
        <a:xfrm>
          <a:off x="630555" y="0"/>
          <a:ext cx="11039475" cy="12782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l">
            <a:lnSpc>
              <a:spcPts val="2100"/>
            </a:lnSpc>
          </a:pPr>
          <a:r>
            <a:rPr lang="en-US" altLang="zh-CN" sz="1400" b="1">
              <a:latin typeface="Arial" panose="020B0604020202020204" pitchFamily="7" charset="0"/>
              <a:cs typeface="Arial" panose="020B0604020202020204" pitchFamily="7" charset="0"/>
            </a:rPr>
            <a:t>GS3514</a:t>
          </a:r>
          <a:r>
            <a:rPr lang="zh-CN" altLang="en-US" sz="1400" b="1">
              <a:latin typeface="Arial" panose="020B0604020202020204" pitchFamily="7" charset="0"/>
              <a:cs typeface="Arial" panose="020B0604020202020204" pitchFamily="7" charset="0"/>
            </a:rPr>
            <a:t>：</a:t>
          </a:r>
          <a:r>
            <a:rPr lang="en-US" altLang="zh-CN" sz="1400" b="1">
              <a:latin typeface="Arial" panose="020B0604020202020204" pitchFamily="7" charset="0"/>
              <a:cs typeface="Arial" panose="020B0604020202020204" pitchFamily="7" charset="0"/>
            </a:rPr>
            <a:t>Nam Pha Gnai Hydropower Project</a:t>
          </a:r>
          <a:endParaRPr lang="en-GB" sz="1400" b="1">
            <a:solidFill>
              <a:schemeClr val="dk1"/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  <a:p>
          <a:pPr algn="l">
            <a:lnSpc>
              <a:spcPct val="120000"/>
            </a:lnSpc>
          </a:pPr>
          <a:r>
            <a:rPr lang="en-US" altLang="zh-CN" sz="1400" b="1">
              <a:solidFill>
                <a:schemeClr val="dk1"/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CER Calculation Spreadsheet (Version 02)</a:t>
          </a:r>
          <a:endParaRPr lang="en-US" altLang="zh-CN" sz="1400" b="1">
            <a:solidFill>
              <a:schemeClr val="dk1"/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  <a:p>
          <a:pPr algn="l">
            <a:lnSpc>
              <a:spcPts val="1000"/>
            </a:lnSpc>
          </a:pPr>
          <a:r>
            <a:rPr lang="en-US" altLang="zh-CN" sz="1050">
              <a:latin typeface="Arial" panose="020B0604020202020204" pitchFamily="7" charset="0"/>
              <a:cs typeface="Arial" panose="020B0604020202020204" pitchFamily="7" charset="0"/>
            </a:rPr>
            <a:t>06/01/2022</a:t>
          </a:r>
          <a:endParaRPr lang="zh-CN" altLang="en-US" sz="105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2"/>
  <sheetViews>
    <sheetView showGridLines="0" tabSelected="1" zoomScale="70" zoomScaleNormal="70" workbookViewId="0">
      <selection activeCell="L18" sqref="L18"/>
    </sheetView>
  </sheetViews>
  <sheetFormatPr defaultColWidth="9" defaultRowHeight="14"/>
  <cols>
    <col min="1" max="1" width="9" style="41"/>
    <col min="2" max="2" width="31.1090909090909" style="41" customWidth="1"/>
    <col min="3" max="3" width="16.4454545454545" style="41" customWidth="1"/>
    <col min="4" max="4" width="20.5545454545455" style="41" customWidth="1"/>
    <col min="5" max="5" width="14.3363636363636" style="41" customWidth="1"/>
    <col min="6" max="6" width="20.8909090909091" style="41" customWidth="1"/>
    <col min="7" max="7" width="14.8909090909091" style="41" customWidth="1"/>
    <col min="8" max="8" width="11.6636363636364" style="41" customWidth="1"/>
    <col min="9" max="9" width="13.1090909090909" style="41" customWidth="1"/>
    <col min="10" max="10" width="18.7818181818182" style="41" customWidth="1"/>
    <col min="11" max="11" width="9" style="41"/>
    <col min="12" max="12" width="10.2181818181818" style="41" customWidth="1"/>
    <col min="13" max="13" width="10.2181818181818" style="40" customWidth="1"/>
    <col min="14" max="23" width="9" style="40"/>
    <col min="24" max="16384" width="9" style="41"/>
  </cols>
  <sheetData>
    <row r="1" spans="1:1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2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2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2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</row>
    <row r="9" spans="1:12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="39" customFormat="1" spans="2:9">
      <c r="B10" s="42" t="s">
        <v>0</v>
      </c>
      <c r="C10" s="43" t="s">
        <v>1</v>
      </c>
      <c r="D10" s="44">
        <v>43709</v>
      </c>
      <c r="E10" s="43" t="s">
        <v>2</v>
      </c>
      <c r="F10" s="44">
        <v>44196</v>
      </c>
      <c r="I10" s="104"/>
    </row>
    <row r="11" s="39" customFormat="1" spans="2:8">
      <c r="B11" s="42" t="s">
        <v>3</v>
      </c>
      <c r="C11" s="43" t="s">
        <v>4</v>
      </c>
      <c r="D11" s="43"/>
      <c r="E11" s="43"/>
      <c r="F11" s="43"/>
      <c r="G11" s="43"/>
      <c r="H11" s="45"/>
    </row>
    <row r="12" s="39" customFormat="1" spans="2:8">
      <c r="B12" s="42" t="s">
        <v>5</v>
      </c>
      <c r="C12" s="46">
        <f>F10-D10+1</f>
        <v>488</v>
      </c>
      <c r="D12" s="46"/>
      <c r="E12" s="43" t="s">
        <v>6</v>
      </c>
      <c r="G12" s="47"/>
      <c r="H12" s="45"/>
    </row>
    <row r="13" s="39" customFormat="1" spans="7:8">
      <c r="G13" s="47"/>
      <c r="H13" s="48"/>
    </row>
    <row r="14" s="39" customFormat="1" ht="14.75" spans="2:8">
      <c r="B14" s="42" t="s">
        <v>7</v>
      </c>
      <c r="C14" s="49"/>
      <c r="D14" s="50"/>
      <c r="E14" s="49"/>
      <c r="G14" s="47"/>
      <c r="H14" s="48"/>
    </row>
    <row r="15" s="39" customFormat="1" ht="18.25" spans="2:8">
      <c r="B15" s="51" t="s">
        <v>8</v>
      </c>
      <c r="C15" s="52" t="s">
        <v>9</v>
      </c>
      <c r="D15" s="53">
        <v>19.2</v>
      </c>
      <c r="E15" s="54" t="s">
        <v>10</v>
      </c>
      <c r="G15" s="47"/>
      <c r="H15" s="48"/>
    </row>
    <row r="16" s="39" customFormat="1" ht="28" spans="2:7">
      <c r="B16" s="55" t="s">
        <v>11</v>
      </c>
      <c r="C16" s="56" t="s">
        <v>12</v>
      </c>
      <c r="D16" s="57">
        <v>72735</v>
      </c>
      <c r="E16" s="58" t="s">
        <v>13</v>
      </c>
      <c r="F16" s="59"/>
      <c r="G16" s="60"/>
    </row>
    <row r="17" s="39" customFormat="1" ht="28" spans="2:7">
      <c r="B17" s="55" t="s">
        <v>14</v>
      </c>
      <c r="C17" s="56" t="s">
        <v>15</v>
      </c>
      <c r="D17" s="61">
        <f>D16/365*C12</f>
        <v>97245.698630137</v>
      </c>
      <c r="E17" s="62" t="s">
        <v>13</v>
      </c>
      <c r="F17" s="47"/>
      <c r="G17" s="47"/>
    </row>
    <row r="18" s="39" customFormat="1" ht="15.75" customHeight="1" spans="6:7">
      <c r="F18" s="47"/>
      <c r="G18" s="47"/>
    </row>
    <row r="19" s="39" customFormat="1" ht="15.75" spans="2:7">
      <c r="B19" s="42" t="s">
        <v>16</v>
      </c>
      <c r="C19" s="63"/>
      <c r="D19" s="63"/>
      <c r="E19" s="64"/>
      <c r="F19" s="47"/>
      <c r="G19" s="47"/>
    </row>
    <row r="20" s="39" customFormat="1" ht="18.25" spans="2:7">
      <c r="B20" s="51" t="s">
        <v>17</v>
      </c>
      <c r="C20" s="52" t="s">
        <v>18</v>
      </c>
      <c r="D20" s="65">
        <v>0.5595</v>
      </c>
      <c r="E20" s="54" t="s">
        <v>19</v>
      </c>
      <c r="F20" s="47"/>
      <c r="G20" s="47"/>
    </row>
    <row r="21" s="39" customFormat="1" ht="17.5" spans="2:7">
      <c r="B21" s="66" t="s">
        <v>20</v>
      </c>
      <c r="C21" s="67" t="s">
        <v>21</v>
      </c>
      <c r="D21" s="68">
        <v>0</v>
      </c>
      <c r="E21" s="58" t="s">
        <v>13</v>
      </c>
      <c r="F21" s="47"/>
      <c r="G21" s="47"/>
    </row>
    <row r="22" s="39" customFormat="1" ht="17.5" spans="2:7">
      <c r="B22" s="66" t="s">
        <v>22</v>
      </c>
      <c r="C22" s="67" t="s">
        <v>23</v>
      </c>
      <c r="D22" s="68">
        <f>0</f>
        <v>0</v>
      </c>
      <c r="E22" s="58" t="s">
        <v>13</v>
      </c>
      <c r="F22" s="47"/>
      <c r="G22" s="47"/>
    </row>
    <row r="23" s="39" customFormat="1" ht="17.5" spans="2:7">
      <c r="B23" s="55" t="s">
        <v>24</v>
      </c>
      <c r="C23" s="67" t="s">
        <v>25</v>
      </c>
      <c r="D23" s="69">
        <f>J51</f>
        <v>104038</v>
      </c>
      <c r="E23" s="70" t="s">
        <v>13</v>
      </c>
      <c r="F23" s="59"/>
      <c r="G23" s="47"/>
    </row>
    <row r="24" s="39" customFormat="1" spans="2:7">
      <c r="B24" s="55" t="s">
        <v>26</v>
      </c>
      <c r="C24" s="67"/>
      <c r="D24" s="71">
        <f>D17/D23</f>
        <v>0.93471326467384</v>
      </c>
      <c r="E24" s="70"/>
      <c r="F24" s="47"/>
      <c r="G24" s="47"/>
    </row>
    <row r="25" s="39" customFormat="1" ht="14.25" customHeight="1" spans="6:7">
      <c r="F25" s="47"/>
      <c r="G25" s="47"/>
    </row>
    <row r="26" s="39" customFormat="1" ht="14.75" spans="2:7">
      <c r="B26" s="42" t="s">
        <v>27</v>
      </c>
      <c r="C26" s="49"/>
      <c r="D26" s="50"/>
      <c r="E26" s="49"/>
      <c r="F26" s="47"/>
      <c r="G26" s="47"/>
    </row>
    <row r="27" s="39" customFormat="1" ht="18.25" spans="2:7">
      <c r="B27" s="51" t="s">
        <v>8</v>
      </c>
      <c r="C27" s="52" t="s">
        <v>9</v>
      </c>
      <c r="D27" s="53">
        <v>19.2</v>
      </c>
      <c r="E27" s="54" t="s">
        <v>10</v>
      </c>
      <c r="F27" s="47"/>
      <c r="G27" s="47"/>
    </row>
    <row r="28" s="39" customFormat="1" ht="28" spans="2:7">
      <c r="B28" s="55" t="s">
        <v>28</v>
      </c>
      <c r="C28" s="56" t="s">
        <v>29</v>
      </c>
      <c r="D28" s="72">
        <f>E51</f>
        <v>185945.621</v>
      </c>
      <c r="E28" s="62" t="s">
        <v>30</v>
      </c>
      <c r="F28" s="47"/>
      <c r="G28" s="47"/>
    </row>
    <row r="29" s="39" customFormat="1" ht="14.75" spans="2:7">
      <c r="B29" s="73" t="s">
        <v>31</v>
      </c>
      <c r="C29" s="74" t="s">
        <v>32</v>
      </c>
      <c r="D29" s="75">
        <v>1</v>
      </c>
      <c r="E29" s="76" t="s">
        <v>33</v>
      </c>
      <c r="F29" s="47"/>
      <c r="G29" s="47"/>
    </row>
    <row r="30" s="39" customFormat="1" ht="15.5"/>
    <row r="31" s="39" customFormat="1" spans="2:10">
      <c r="B31" s="77" t="s">
        <v>34</v>
      </c>
      <c r="C31" s="78"/>
      <c r="D31" s="78"/>
      <c r="E31" s="78"/>
      <c r="F31" s="78"/>
      <c r="G31" s="78"/>
      <c r="H31" s="78"/>
      <c r="I31" s="78"/>
      <c r="J31" s="78"/>
    </row>
    <row r="32" s="39" customFormat="1" ht="19.5" spans="2:10">
      <c r="B32" s="79" t="s">
        <v>35</v>
      </c>
      <c r="C32" s="80" t="s">
        <v>36</v>
      </c>
      <c r="D32" s="80" t="s">
        <v>37</v>
      </c>
      <c r="E32" s="81" t="s">
        <v>38</v>
      </c>
      <c r="F32" s="82" t="s">
        <v>39</v>
      </c>
      <c r="G32" s="82" t="s">
        <v>40</v>
      </c>
      <c r="H32" s="82" t="s">
        <v>41</v>
      </c>
      <c r="I32" s="82" t="s">
        <v>42</v>
      </c>
      <c r="J32" s="105" t="s">
        <v>43</v>
      </c>
    </row>
    <row r="33" s="39" customFormat="1" ht="15.5" spans="2:10">
      <c r="B33" s="83"/>
      <c r="C33" s="84" t="s">
        <v>44</v>
      </c>
      <c r="D33" s="84" t="s">
        <v>45</v>
      </c>
      <c r="E33" s="85" t="s">
        <v>46</v>
      </c>
      <c r="F33" s="85" t="s">
        <v>47</v>
      </c>
      <c r="G33" s="85" t="s">
        <v>48</v>
      </c>
      <c r="H33" s="85" t="s">
        <v>49</v>
      </c>
      <c r="I33" s="85" t="s">
        <v>50</v>
      </c>
      <c r="J33" s="106" t="s">
        <v>51</v>
      </c>
    </row>
    <row r="34" s="39" customFormat="1" ht="19.5" spans="2:10">
      <c r="B34" s="86"/>
      <c r="C34" s="87" t="s">
        <v>30</v>
      </c>
      <c r="D34" s="87" t="s">
        <v>30</v>
      </c>
      <c r="E34" s="88" t="s">
        <v>30</v>
      </c>
      <c r="F34" s="89" t="s">
        <v>52</v>
      </c>
      <c r="G34" s="88" t="s">
        <v>53</v>
      </c>
      <c r="H34" s="88" t="s">
        <v>53</v>
      </c>
      <c r="I34" s="88" t="s">
        <v>53</v>
      </c>
      <c r="J34" s="107" t="s">
        <v>53</v>
      </c>
    </row>
    <row r="35" s="39" customFormat="1" ht="15.5" spans="2:10">
      <c r="B35" s="90" t="s">
        <v>54</v>
      </c>
      <c r="C35" s="91">
        <f>ROUND(Data!F7/1000,3)</f>
        <v>10030.909</v>
      </c>
      <c r="D35" s="91">
        <f>ROUND(Data!I7/1000,3)</f>
        <v>0.207</v>
      </c>
      <c r="E35" s="92">
        <f>C35-D35</f>
        <v>10030.702</v>
      </c>
      <c r="F35" s="93">
        <f>D20</f>
        <v>0.5595</v>
      </c>
      <c r="G35" s="94">
        <f>ROUNDDOWN(E35*$F$35,0)</f>
        <v>5612</v>
      </c>
      <c r="H35" s="88">
        <v>0</v>
      </c>
      <c r="I35" s="88">
        <v>0</v>
      </c>
      <c r="J35" s="108">
        <f>G35-H35-I35</f>
        <v>5612</v>
      </c>
    </row>
    <row r="36" s="39" customFormat="1" ht="15.5" spans="2:13">
      <c r="B36" s="90" t="s">
        <v>55</v>
      </c>
      <c r="C36" s="91">
        <f>ROUND(Data!F8/1000,3)</f>
        <v>10455.677</v>
      </c>
      <c r="D36" s="91">
        <f>ROUND(Data!I8/1000,3)</f>
        <v>0.195</v>
      </c>
      <c r="E36" s="92">
        <f>C36-D36</f>
        <v>10455.482</v>
      </c>
      <c r="F36" s="95"/>
      <c r="G36" s="94">
        <f t="shared" ref="G36:G50" si="0">ROUND(E36*$F$35,0)</f>
        <v>5850</v>
      </c>
      <c r="H36" s="88">
        <v>0</v>
      </c>
      <c r="I36" s="88">
        <v>0</v>
      </c>
      <c r="J36" s="108">
        <f t="shared" ref="J36:J50" si="1">G36-H36-I36</f>
        <v>5850</v>
      </c>
      <c r="K36" s="109"/>
      <c r="L36" s="110"/>
      <c r="M36" s="111"/>
    </row>
    <row r="37" s="39" customFormat="1" ht="15.5" spans="2:13">
      <c r="B37" s="90" t="s">
        <v>56</v>
      </c>
      <c r="C37" s="91">
        <f>ROUND(Data!F9/1000,3)</f>
        <v>11028.024</v>
      </c>
      <c r="D37" s="91">
        <f>ROUND(Data!I9/1000,3)</f>
        <v>0.179</v>
      </c>
      <c r="E37" s="92">
        <f t="shared" ref="E37:E50" si="2">C37-D37</f>
        <v>11027.845</v>
      </c>
      <c r="F37" s="95"/>
      <c r="G37" s="94">
        <f t="shared" si="0"/>
        <v>6170</v>
      </c>
      <c r="H37" s="88">
        <v>0</v>
      </c>
      <c r="I37" s="88">
        <v>0</v>
      </c>
      <c r="J37" s="108">
        <f t="shared" si="1"/>
        <v>6170</v>
      </c>
      <c r="K37" s="109"/>
      <c r="L37" s="110"/>
      <c r="M37" s="111"/>
    </row>
    <row r="38" s="39" customFormat="1" ht="15.5" spans="2:13">
      <c r="B38" s="90" t="s">
        <v>57</v>
      </c>
      <c r="C38" s="91">
        <f>ROUND(Data!F10/1000,3)</f>
        <v>11147.297</v>
      </c>
      <c r="D38" s="91">
        <f>ROUND(Data!I10/1000,3)</f>
        <v>0.177</v>
      </c>
      <c r="E38" s="92">
        <f t="shared" si="2"/>
        <v>11147.12</v>
      </c>
      <c r="F38" s="95"/>
      <c r="G38" s="94">
        <f t="shared" si="0"/>
        <v>6237</v>
      </c>
      <c r="H38" s="88">
        <v>0</v>
      </c>
      <c r="I38" s="88">
        <v>0</v>
      </c>
      <c r="J38" s="108">
        <f t="shared" si="1"/>
        <v>6237</v>
      </c>
      <c r="K38" s="109"/>
      <c r="L38" s="110"/>
      <c r="M38" s="111"/>
    </row>
    <row r="39" s="39" customFormat="1" ht="15.5" spans="2:13">
      <c r="B39" s="87" t="s">
        <v>58</v>
      </c>
      <c r="C39" s="91">
        <f>ROUND(Data!F11/1000,3)</f>
        <v>11408.308</v>
      </c>
      <c r="D39" s="91">
        <f>ROUND(Data!I11/1000,3)</f>
        <v>0.214</v>
      </c>
      <c r="E39" s="92">
        <f t="shared" si="2"/>
        <v>11408.094</v>
      </c>
      <c r="F39" s="95"/>
      <c r="G39" s="94">
        <f t="shared" si="0"/>
        <v>6383</v>
      </c>
      <c r="H39" s="88">
        <v>0</v>
      </c>
      <c r="I39" s="88">
        <v>0</v>
      </c>
      <c r="J39" s="108">
        <f t="shared" si="1"/>
        <v>6383</v>
      </c>
      <c r="K39" s="109"/>
      <c r="L39" s="110"/>
      <c r="M39" s="111"/>
    </row>
    <row r="40" s="39" customFormat="1" ht="15.5" spans="2:13">
      <c r="B40" s="87" t="s">
        <v>59</v>
      </c>
      <c r="C40" s="91">
        <f>ROUND(Data!F12/1000,3)</f>
        <v>11487.097</v>
      </c>
      <c r="D40" s="91">
        <f>ROUND(Data!I12/1000,3)</f>
        <v>0.205</v>
      </c>
      <c r="E40" s="92">
        <f t="shared" si="2"/>
        <v>11486.892</v>
      </c>
      <c r="F40" s="95"/>
      <c r="G40" s="94">
        <f t="shared" si="0"/>
        <v>6427</v>
      </c>
      <c r="H40" s="88">
        <v>0</v>
      </c>
      <c r="I40" s="88">
        <v>0</v>
      </c>
      <c r="J40" s="108">
        <f t="shared" si="1"/>
        <v>6427</v>
      </c>
      <c r="K40" s="109"/>
      <c r="L40" s="110"/>
      <c r="M40" s="111"/>
    </row>
    <row r="41" s="39" customFormat="1" ht="15.5" spans="2:13">
      <c r="B41" s="87" t="s">
        <v>60</v>
      </c>
      <c r="C41" s="91">
        <f>ROUND(Data!F13/1000,3)</f>
        <v>11735.273</v>
      </c>
      <c r="D41" s="91">
        <f>ROUND(Data!I13/1000,3)</f>
        <v>0.258</v>
      </c>
      <c r="E41" s="92">
        <f t="shared" si="2"/>
        <v>11735.015</v>
      </c>
      <c r="F41" s="95"/>
      <c r="G41" s="94">
        <f t="shared" si="0"/>
        <v>6566</v>
      </c>
      <c r="H41" s="88">
        <v>0</v>
      </c>
      <c r="I41" s="88">
        <v>0</v>
      </c>
      <c r="J41" s="108">
        <f t="shared" si="1"/>
        <v>6566</v>
      </c>
      <c r="K41" s="109"/>
      <c r="L41" s="110"/>
      <c r="M41" s="111"/>
    </row>
    <row r="42" s="39" customFormat="1" ht="15.5" spans="2:13">
      <c r="B42" s="87" t="s">
        <v>61</v>
      </c>
      <c r="C42" s="91">
        <f>ROUND(Data!F14/1000,3)</f>
        <v>12005.209</v>
      </c>
      <c r="D42" s="91">
        <f>ROUND(Data!I14/1000,3)</f>
        <v>0.198</v>
      </c>
      <c r="E42" s="92">
        <f t="shared" si="2"/>
        <v>12005.011</v>
      </c>
      <c r="F42" s="95"/>
      <c r="G42" s="94">
        <f t="shared" si="0"/>
        <v>6717</v>
      </c>
      <c r="H42" s="88">
        <v>0</v>
      </c>
      <c r="I42" s="88">
        <v>0</v>
      </c>
      <c r="J42" s="108">
        <f t="shared" si="1"/>
        <v>6717</v>
      </c>
      <c r="K42" s="109"/>
      <c r="L42" s="110"/>
      <c r="M42" s="111"/>
    </row>
    <row r="43" s="39" customFormat="1" ht="15.5" spans="2:13">
      <c r="B43" s="87" t="s">
        <v>62</v>
      </c>
      <c r="C43" s="91">
        <f>ROUND(Data!F15/1000,3)</f>
        <v>12106.255</v>
      </c>
      <c r="D43" s="91">
        <f>ROUND(Data!I15/1000,3)</f>
        <v>0.245</v>
      </c>
      <c r="E43" s="92">
        <f t="shared" si="2"/>
        <v>12106.01</v>
      </c>
      <c r="F43" s="95"/>
      <c r="G43" s="94">
        <f t="shared" si="0"/>
        <v>6773</v>
      </c>
      <c r="H43" s="88">
        <v>0</v>
      </c>
      <c r="I43" s="88">
        <v>0</v>
      </c>
      <c r="J43" s="108">
        <f t="shared" si="1"/>
        <v>6773</v>
      </c>
      <c r="K43" s="109"/>
      <c r="L43" s="110"/>
      <c r="M43" s="111"/>
    </row>
    <row r="44" s="39" customFormat="1" ht="15.5" spans="2:13">
      <c r="B44" s="87" t="s">
        <v>63</v>
      </c>
      <c r="C44" s="91">
        <f>ROUND(Data!F16/1000,3)</f>
        <v>12281.225</v>
      </c>
      <c r="D44" s="91">
        <f>ROUND(Data!I16/1000,3)</f>
        <v>0.211</v>
      </c>
      <c r="E44" s="92">
        <f t="shared" si="2"/>
        <v>12281.014</v>
      </c>
      <c r="F44" s="95"/>
      <c r="G44" s="94">
        <f t="shared" si="0"/>
        <v>6871</v>
      </c>
      <c r="H44" s="88">
        <v>0</v>
      </c>
      <c r="I44" s="88">
        <v>0</v>
      </c>
      <c r="J44" s="108">
        <f t="shared" si="1"/>
        <v>6871</v>
      </c>
      <c r="K44" s="109"/>
      <c r="L44" s="110"/>
      <c r="M44" s="111"/>
    </row>
    <row r="45" s="39" customFormat="1" ht="15.5" spans="2:13">
      <c r="B45" s="87" t="s">
        <v>64</v>
      </c>
      <c r="C45" s="91">
        <f>ROUND(Data!F17/1000,3)</f>
        <v>12740.25</v>
      </c>
      <c r="D45" s="91">
        <f>ROUND(Data!I17/1000,3)</f>
        <v>0.239</v>
      </c>
      <c r="E45" s="92">
        <f t="shared" si="2"/>
        <v>12740.011</v>
      </c>
      <c r="F45" s="95"/>
      <c r="G45" s="94">
        <f t="shared" si="0"/>
        <v>7128</v>
      </c>
      <c r="H45" s="88">
        <v>0</v>
      </c>
      <c r="I45" s="88">
        <v>0</v>
      </c>
      <c r="J45" s="108">
        <f t="shared" si="1"/>
        <v>7128</v>
      </c>
      <c r="K45" s="109"/>
      <c r="L45" s="110"/>
      <c r="M45" s="111"/>
    </row>
    <row r="46" s="39" customFormat="1" ht="15.5" spans="2:13">
      <c r="B46" s="87" t="s">
        <v>65</v>
      </c>
      <c r="C46" s="91">
        <f>ROUND(Data!F18/1000,3)</f>
        <v>12475.704</v>
      </c>
      <c r="D46" s="91">
        <f>ROUND(Data!I18/1000,3)</f>
        <v>0.288</v>
      </c>
      <c r="E46" s="92">
        <f t="shared" si="2"/>
        <v>12475.416</v>
      </c>
      <c r="F46" s="95"/>
      <c r="G46" s="94">
        <f t="shared" si="0"/>
        <v>6980</v>
      </c>
      <c r="H46" s="88">
        <v>0</v>
      </c>
      <c r="I46" s="88">
        <v>0</v>
      </c>
      <c r="J46" s="108">
        <f t="shared" si="1"/>
        <v>6980</v>
      </c>
      <c r="K46" s="109"/>
      <c r="L46" s="110"/>
      <c r="M46" s="111"/>
    </row>
    <row r="47" s="39" customFormat="1" ht="15.5" spans="2:13">
      <c r="B47" s="87" t="s">
        <v>66</v>
      </c>
      <c r="C47" s="91">
        <f>ROUND(Data!F19/1000,3)</f>
        <v>12153.578</v>
      </c>
      <c r="D47" s="91">
        <f>ROUND(Data!I19/1000,3)</f>
        <v>0.255</v>
      </c>
      <c r="E47" s="92">
        <f t="shared" si="2"/>
        <v>12153.323</v>
      </c>
      <c r="F47" s="95"/>
      <c r="G47" s="94">
        <f t="shared" si="0"/>
        <v>6800</v>
      </c>
      <c r="H47" s="88">
        <v>0</v>
      </c>
      <c r="I47" s="88">
        <v>0</v>
      </c>
      <c r="J47" s="108">
        <f t="shared" si="1"/>
        <v>6800</v>
      </c>
      <c r="K47" s="109"/>
      <c r="L47" s="110"/>
      <c r="M47" s="111"/>
    </row>
    <row r="48" s="39" customFormat="1" ht="15.5" spans="2:13">
      <c r="B48" s="87" t="s">
        <v>67</v>
      </c>
      <c r="C48" s="91">
        <f>ROUND(Data!F20/1000,3)</f>
        <v>12328.518</v>
      </c>
      <c r="D48" s="91">
        <f>ROUND(Data!I20/1000,3)</f>
        <v>0.261</v>
      </c>
      <c r="E48" s="92">
        <f t="shared" si="2"/>
        <v>12328.257</v>
      </c>
      <c r="F48" s="95"/>
      <c r="G48" s="94">
        <f t="shared" si="0"/>
        <v>6898</v>
      </c>
      <c r="H48" s="88">
        <v>0</v>
      </c>
      <c r="I48" s="88">
        <v>0</v>
      </c>
      <c r="J48" s="108">
        <f t="shared" si="1"/>
        <v>6898</v>
      </c>
      <c r="K48" s="109"/>
      <c r="L48" s="110"/>
      <c r="M48" s="111"/>
    </row>
    <row r="49" s="39" customFormat="1" ht="15.5" spans="2:13">
      <c r="B49" s="87" t="s">
        <v>68</v>
      </c>
      <c r="C49" s="91">
        <f>ROUND(Data!F21/1000,3)</f>
        <v>11382.865</v>
      </c>
      <c r="D49" s="91">
        <f>ROUND(Data!I21/1000,3)</f>
        <v>0.262</v>
      </c>
      <c r="E49" s="92">
        <f t="shared" si="2"/>
        <v>11382.603</v>
      </c>
      <c r="F49" s="95"/>
      <c r="G49" s="94">
        <f t="shared" si="0"/>
        <v>6369</v>
      </c>
      <c r="H49" s="88">
        <v>0</v>
      </c>
      <c r="I49" s="88">
        <v>0</v>
      </c>
      <c r="J49" s="108">
        <f t="shared" si="1"/>
        <v>6369</v>
      </c>
      <c r="K49" s="109"/>
      <c r="L49" s="110"/>
      <c r="M49" s="111"/>
    </row>
    <row r="50" s="39" customFormat="1" ht="15.5" spans="2:13">
      <c r="B50" s="87" t="s">
        <v>69</v>
      </c>
      <c r="C50" s="91">
        <f>ROUND(Data!F22/1000,3)</f>
        <v>11183.043</v>
      </c>
      <c r="D50" s="91">
        <f>ROUND(Data!I22/1000,3)</f>
        <v>0.217</v>
      </c>
      <c r="E50" s="92">
        <f t="shared" si="2"/>
        <v>11182.826</v>
      </c>
      <c r="F50" s="95"/>
      <c r="G50" s="94">
        <f t="shared" si="0"/>
        <v>6257</v>
      </c>
      <c r="H50" s="88">
        <v>0</v>
      </c>
      <c r="I50" s="88">
        <v>0</v>
      </c>
      <c r="J50" s="108">
        <f t="shared" si="1"/>
        <v>6257</v>
      </c>
      <c r="K50" s="109"/>
      <c r="L50" s="110"/>
      <c r="M50" s="111"/>
    </row>
    <row r="51" s="39" customFormat="1" ht="16.25" spans="2:13">
      <c r="B51" s="96" t="s">
        <v>70</v>
      </c>
      <c r="C51" s="97">
        <f>ROUND(SUM(C35:C50),3)</f>
        <v>185949.232</v>
      </c>
      <c r="D51" s="97">
        <f>ROUND(SUM(D35:D50),3)</f>
        <v>3.611</v>
      </c>
      <c r="E51" s="97">
        <f>ROUND(SUM(E35:E50),3)</f>
        <v>185945.621</v>
      </c>
      <c r="F51" s="98"/>
      <c r="G51" s="99">
        <f>ROUNDDOWN(SUM(G35:G50),0)</f>
        <v>104038</v>
      </c>
      <c r="H51" s="99">
        <f>SUM(H35:H50)</f>
        <v>0</v>
      </c>
      <c r="I51" s="99">
        <f>SUM(I35:I50)</f>
        <v>0</v>
      </c>
      <c r="J51" s="99">
        <f>ROUNDDOWN(SUM(J35:J50),0)</f>
        <v>104038</v>
      </c>
      <c r="K51" s="109"/>
      <c r="L51" s="109"/>
      <c r="M51" s="109"/>
    </row>
    <row r="52" s="39" customFormat="1" ht="15.5" spans="3:13">
      <c r="C52" s="100"/>
      <c r="D52" s="100"/>
      <c r="E52" s="101"/>
      <c r="F52" s="102"/>
      <c r="G52" s="103"/>
      <c r="H52" s="103"/>
      <c r="I52" s="103"/>
      <c r="J52" s="112"/>
      <c r="L52" s="109"/>
      <c r="M52" s="109"/>
    </row>
    <row r="53" s="40" customFormat="1"/>
    <row r="54" s="40" customFormat="1"/>
    <row r="55" s="40" customFormat="1"/>
    <row r="56" s="40" customFormat="1"/>
    <row r="57" s="40" customFormat="1"/>
    <row r="58" s="40" customFormat="1"/>
    <row r="59" s="40" customFormat="1"/>
    <row r="60" s="40" customFormat="1"/>
    <row r="61" s="40" customFormat="1"/>
    <row r="62" s="40" customFormat="1"/>
    <row r="63" s="40" customFormat="1"/>
    <row r="64" s="40" customFormat="1"/>
    <row r="65" s="40" customFormat="1"/>
    <row r="66" s="40" customFormat="1"/>
    <row r="67" s="40" customFormat="1"/>
    <row r="68" s="40" customFormat="1"/>
    <row r="69" s="40" customFormat="1"/>
    <row r="70" s="40" customFormat="1"/>
    <row r="71" s="40" customFormat="1"/>
    <row r="72" s="40" customFormat="1"/>
    <row r="73" s="40" customFormat="1"/>
    <row r="74" s="40" customFormat="1"/>
    <row r="75" s="40" customFormat="1"/>
    <row r="76" s="40" customFormat="1"/>
    <row r="77" s="40" customFormat="1"/>
    <row r="78" s="40" customFormat="1"/>
    <row r="79" s="40" customFormat="1"/>
    <row r="80" s="40" customFormat="1"/>
    <row r="81" s="40" customFormat="1"/>
    <row r="82" s="40" customFormat="1"/>
    <row r="83" s="40" customFormat="1"/>
    <row r="84" s="40" customFormat="1"/>
    <row r="85" s="40" customFormat="1"/>
    <row r="86" s="40" customFormat="1"/>
    <row r="87" s="40" customFormat="1"/>
    <row r="88" s="40" customFormat="1"/>
    <row r="89" s="40" customFormat="1"/>
    <row r="90" s="40" customFormat="1"/>
    <row r="91" s="40" customFormat="1"/>
    <row r="92" s="40" customFormat="1"/>
    <row r="93" s="40" customFormat="1"/>
    <row r="94" s="40" customFormat="1"/>
    <row r="95" s="40" customFormat="1"/>
    <row r="96" s="40" customFormat="1"/>
    <row r="97" s="40" customFormat="1"/>
    <row r="98" s="40" customFormat="1"/>
    <row r="99" s="40" customFormat="1"/>
    <row r="100" s="40" customFormat="1"/>
    <row r="101" s="40" customFormat="1"/>
    <row r="102" s="40" customFormat="1"/>
    <row r="103" s="40" customFormat="1"/>
    <row r="104" s="40" customFormat="1"/>
    <row r="105" s="40" customFormat="1"/>
    <row r="106" s="40" customFormat="1"/>
    <row r="107" s="40" customFormat="1"/>
    <row r="108" s="40" customFormat="1"/>
    <row r="109" s="40" customFormat="1"/>
    <row r="110" s="40" customFormat="1"/>
    <row r="111" s="40" customFormat="1"/>
    <row r="112" s="40" customFormat="1"/>
  </sheetData>
  <mergeCells count="5">
    <mergeCell ref="C11:F11"/>
    <mergeCell ref="C12:D12"/>
    <mergeCell ref="B31:J31"/>
    <mergeCell ref="B32:B34"/>
    <mergeCell ref="F35:F50"/>
  </mergeCells>
  <pageMargins left="0.7" right="0.7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/>
  </sheetPr>
  <dimension ref="A2:P25"/>
  <sheetViews>
    <sheetView showGridLines="0" workbookViewId="0">
      <selection activeCell="N8" sqref="N8"/>
    </sheetView>
  </sheetViews>
  <sheetFormatPr defaultColWidth="9" defaultRowHeight="12.5"/>
  <cols>
    <col min="1" max="1" width="3.21818181818182" style="4" customWidth="1"/>
    <col min="2" max="2" width="17.8909090909091" style="4" customWidth="1"/>
    <col min="3" max="3" width="17.7818181818182" style="4" customWidth="1"/>
    <col min="4" max="4" width="21.2181818181818" style="5" customWidth="1"/>
    <col min="5" max="6" width="15.7818181818182" style="4" customWidth="1"/>
    <col min="7" max="7" width="21.2181818181818" style="6" customWidth="1"/>
    <col min="8" max="8" width="15.7818181818182" style="4" customWidth="1"/>
    <col min="9" max="9" width="15.7818181818182" style="7" customWidth="1"/>
    <col min="10" max="10" width="13.3363636363636" style="7" customWidth="1"/>
    <col min="11" max="11" width="9.44545454545455" style="7" customWidth="1"/>
    <col min="12" max="16" width="9" style="7"/>
    <col min="17" max="16384" width="9" style="4"/>
  </cols>
  <sheetData>
    <row r="2" ht="13.25" spans="1:1">
      <c r="A2" s="7"/>
    </row>
    <row r="3" s="1" customFormat="1" ht="12.75" customHeight="1" spans="1:16">
      <c r="A3" s="7"/>
      <c r="B3" s="8" t="s">
        <v>71</v>
      </c>
      <c r="C3" s="8"/>
      <c r="D3" s="9" t="s">
        <v>72</v>
      </c>
      <c r="E3" s="10"/>
      <c r="F3" s="11"/>
      <c r="G3" s="12" t="s">
        <v>73</v>
      </c>
      <c r="H3" s="13"/>
      <c r="I3" s="31"/>
      <c r="J3" s="7"/>
      <c r="K3" s="7"/>
      <c r="L3" s="7"/>
      <c r="M3" s="7"/>
      <c r="N3" s="7"/>
      <c r="O3" s="7"/>
      <c r="P3" s="7"/>
    </row>
    <row r="4" s="1" customFormat="1" ht="26.25" customHeight="1" spans="1:16">
      <c r="A4" s="7"/>
      <c r="B4" s="14"/>
      <c r="C4" s="14"/>
      <c r="D4" s="15"/>
      <c r="E4" s="16"/>
      <c r="F4" s="17"/>
      <c r="G4" s="18"/>
      <c r="H4" s="19"/>
      <c r="I4" s="32"/>
      <c r="J4" s="7"/>
      <c r="K4" s="7"/>
      <c r="L4" s="7"/>
      <c r="M4" s="7"/>
      <c r="N4" s="7"/>
      <c r="O4" s="7"/>
      <c r="P4" s="7"/>
    </row>
    <row r="5" s="2" customFormat="1" ht="26.75" spans="1:16">
      <c r="A5" s="7"/>
      <c r="B5" s="20"/>
      <c r="C5" s="20"/>
      <c r="D5" s="21" t="s">
        <v>74</v>
      </c>
      <c r="E5" s="21" t="s">
        <v>75</v>
      </c>
      <c r="F5" s="21" t="s">
        <v>76</v>
      </c>
      <c r="G5" s="21" t="s">
        <v>77</v>
      </c>
      <c r="H5" s="21" t="s">
        <v>78</v>
      </c>
      <c r="I5" s="33" t="s">
        <v>79</v>
      </c>
      <c r="J5" s="7"/>
      <c r="K5" s="7"/>
      <c r="L5" s="7"/>
      <c r="M5" s="7"/>
      <c r="N5" s="7"/>
      <c r="O5" s="7"/>
      <c r="P5" s="7"/>
    </row>
    <row r="6" s="3" customFormat="1" ht="13" spans="1:16">
      <c r="A6" s="7"/>
      <c r="B6" s="22" t="s">
        <v>80</v>
      </c>
      <c r="C6" s="22" t="s">
        <v>81</v>
      </c>
      <c r="D6" s="23" t="s">
        <v>82</v>
      </c>
      <c r="E6" s="23" t="s">
        <v>82</v>
      </c>
      <c r="F6" s="23" t="s">
        <v>82</v>
      </c>
      <c r="G6" s="22" t="s">
        <v>82</v>
      </c>
      <c r="H6" s="22" t="s">
        <v>82</v>
      </c>
      <c r="I6" s="34" t="s">
        <v>82</v>
      </c>
      <c r="J6" s="7"/>
      <c r="K6" s="7"/>
      <c r="L6" s="7"/>
      <c r="M6" s="7"/>
      <c r="N6" s="7"/>
      <c r="O6" s="7"/>
      <c r="P6" s="7"/>
    </row>
    <row r="7" ht="12.75" customHeight="1" spans="2:12">
      <c r="B7" s="24">
        <v>43709</v>
      </c>
      <c r="C7" s="24">
        <v>43738</v>
      </c>
      <c r="D7" s="25">
        <v>10030909</v>
      </c>
      <c r="E7" s="25">
        <v>10030909</v>
      </c>
      <c r="F7" s="25">
        <f>MIN(D7,E7)</f>
        <v>10030909</v>
      </c>
      <c r="G7" s="25">
        <v>207</v>
      </c>
      <c r="H7" s="25">
        <v>207</v>
      </c>
      <c r="I7" s="35">
        <f>MAX(G7,H7)</f>
        <v>207</v>
      </c>
      <c r="J7" s="30"/>
      <c r="L7" s="36"/>
    </row>
    <row r="8" ht="13.5" customHeight="1" spans="2:12">
      <c r="B8" s="24">
        <v>43739</v>
      </c>
      <c r="C8" s="24">
        <v>43769</v>
      </c>
      <c r="D8" s="25">
        <v>10455677</v>
      </c>
      <c r="E8" s="25">
        <v>10455677</v>
      </c>
      <c r="F8" s="25">
        <f t="shared" ref="F8:F22" si="0">MIN(D8,E8)</f>
        <v>10455677</v>
      </c>
      <c r="G8" s="25">
        <v>195</v>
      </c>
      <c r="H8" s="25">
        <v>195</v>
      </c>
      <c r="I8" s="35">
        <f t="shared" ref="I8:I23" si="1">MAX(G8,H8)</f>
        <v>195</v>
      </c>
      <c r="J8" s="30"/>
      <c r="L8" s="36"/>
    </row>
    <row r="9" ht="13.5" customHeight="1" spans="2:12">
      <c r="B9" s="24">
        <v>43770</v>
      </c>
      <c r="C9" s="24">
        <v>43799</v>
      </c>
      <c r="D9" s="25">
        <v>11028024</v>
      </c>
      <c r="E9" s="25">
        <v>11028024</v>
      </c>
      <c r="F9" s="25">
        <f t="shared" si="0"/>
        <v>11028024</v>
      </c>
      <c r="G9" s="25">
        <v>179</v>
      </c>
      <c r="H9" s="25">
        <v>179</v>
      </c>
      <c r="I9" s="35">
        <f t="shared" si="1"/>
        <v>179</v>
      </c>
      <c r="J9" s="30"/>
      <c r="L9" s="36"/>
    </row>
    <row r="10" ht="13.5" customHeight="1" spans="2:12">
      <c r="B10" s="24">
        <v>43800</v>
      </c>
      <c r="C10" s="24">
        <v>43830</v>
      </c>
      <c r="D10" s="25">
        <v>11147297</v>
      </c>
      <c r="E10" s="25">
        <v>11147297</v>
      </c>
      <c r="F10" s="25">
        <f t="shared" si="0"/>
        <v>11147297</v>
      </c>
      <c r="G10" s="25">
        <v>177</v>
      </c>
      <c r="H10" s="25">
        <v>177</v>
      </c>
      <c r="I10" s="35">
        <f t="shared" si="1"/>
        <v>177</v>
      </c>
      <c r="J10" s="30"/>
      <c r="L10" s="36"/>
    </row>
    <row r="11" ht="13.5" customHeight="1" spans="2:12">
      <c r="B11" s="24">
        <v>43831</v>
      </c>
      <c r="C11" s="24">
        <v>43861</v>
      </c>
      <c r="D11" s="25">
        <v>11408308</v>
      </c>
      <c r="E11" s="25">
        <v>11408308</v>
      </c>
      <c r="F11" s="25">
        <f t="shared" si="0"/>
        <v>11408308</v>
      </c>
      <c r="G11" s="25">
        <v>214</v>
      </c>
      <c r="H11" s="25">
        <v>214</v>
      </c>
      <c r="I11" s="35">
        <f t="shared" si="1"/>
        <v>214</v>
      </c>
      <c r="J11" s="30"/>
      <c r="L11" s="36"/>
    </row>
    <row r="12" ht="13.5" customHeight="1" spans="2:12">
      <c r="B12" s="24">
        <v>43862</v>
      </c>
      <c r="C12" s="24">
        <v>43890</v>
      </c>
      <c r="D12" s="25">
        <v>11487097</v>
      </c>
      <c r="E12" s="25">
        <v>11487097</v>
      </c>
      <c r="F12" s="25">
        <f t="shared" si="0"/>
        <v>11487097</v>
      </c>
      <c r="G12" s="25">
        <v>205</v>
      </c>
      <c r="H12" s="25">
        <v>205</v>
      </c>
      <c r="I12" s="35">
        <f t="shared" si="1"/>
        <v>205</v>
      </c>
      <c r="J12" s="30"/>
      <c r="L12" s="36"/>
    </row>
    <row r="13" ht="13.5" customHeight="1" spans="2:12">
      <c r="B13" s="24">
        <v>43891</v>
      </c>
      <c r="C13" s="24">
        <v>43921</v>
      </c>
      <c r="D13" s="25">
        <v>11735273</v>
      </c>
      <c r="E13" s="25">
        <v>11735273</v>
      </c>
      <c r="F13" s="25">
        <f t="shared" si="0"/>
        <v>11735273</v>
      </c>
      <c r="G13" s="25">
        <v>258</v>
      </c>
      <c r="H13" s="25">
        <v>258</v>
      </c>
      <c r="I13" s="35">
        <f t="shared" si="1"/>
        <v>258</v>
      </c>
      <c r="J13" s="30"/>
      <c r="L13" s="36"/>
    </row>
    <row r="14" ht="13.5" customHeight="1" spans="2:12">
      <c r="B14" s="24">
        <v>43922</v>
      </c>
      <c r="C14" s="24">
        <v>43951</v>
      </c>
      <c r="D14" s="25">
        <v>12005209</v>
      </c>
      <c r="E14" s="25">
        <v>12005209</v>
      </c>
      <c r="F14" s="25">
        <f t="shared" si="0"/>
        <v>12005209</v>
      </c>
      <c r="G14" s="25">
        <v>198</v>
      </c>
      <c r="H14" s="25">
        <v>198</v>
      </c>
      <c r="I14" s="35">
        <f t="shared" si="1"/>
        <v>198</v>
      </c>
      <c r="J14" s="30"/>
      <c r="L14" s="36"/>
    </row>
    <row r="15" ht="13.5" customHeight="1" spans="2:12">
      <c r="B15" s="24">
        <v>43952</v>
      </c>
      <c r="C15" s="24">
        <v>43982</v>
      </c>
      <c r="D15" s="25">
        <v>12106255</v>
      </c>
      <c r="E15" s="25">
        <v>12106255</v>
      </c>
      <c r="F15" s="25">
        <f t="shared" si="0"/>
        <v>12106255</v>
      </c>
      <c r="G15" s="25">
        <v>245</v>
      </c>
      <c r="H15" s="25">
        <v>245</v>
      </c>
      <c r="I15" s="35">
        <f t="shared" si="1"/>
        <v>245</v>
      </c>
      <c r="J15" s="30"/>
      <c r="L15" s="36"/>
    </row>
    <row r="16" ht="13.5" customHeight="1" spans="2:12">
      <c r="B16" s="24">
        <v>43983</v>
      </c>
      <c r="C16" s="24">
        <v>44012</v>
      </c>
      <c r="D16" s="25">
        <v>12281225</v>
      </c>
      <c r="E16" s="25">
        <v>12281225</v>
      </c>
      <c r="F16" s="25">
        <f t="shared" si="0"/>
        <v>12281225</v>
      </c>
      <c r="G16" s="25">
        <v>211</v>
      </c>
      <c r="H16" s="25">
        <v>211</v>
      </c>
      <c r="I16" s="35">
        <f t="shared" si="1"/>
        <v>211</v>
      </c>
      <c r="J16" s="30"/>
      <c r="L16" s="36"/>
    </row>
    <row r="17" ht="13.5" customHeight="1" spans="2:12">
      <c r="B17" s="24">
        <v>44013</v>
      </c>
      <c r="C17" s="24">
        <v>44043</v>
      </c>
      <c r="D17" s="25">
        <v>12740250</v>
      </c>
      <c r="E17" s="25">
        <v>12740250</v>
      </c>
      <c r="F17" s="25">
        <f t="shared" si="0"/>
        <v>12740250</v>
      </c>
      <c r="G17" s="25">
        <v>239</v>
      </c>
      <c r="H17" s="25">
        <v>239</v>
      </c>
      <c r="I17" s="35">
        <f t="shared" si="1"/>
        <v>239</v>
      </c>
      <c r="J17" s="30"/>
      <c r="L17" s="36"/>
    </row>
    <row r="18" ht="13.5" customHeight="1" spans="2:12">
      <c r="B18" s="24">
        <v>44044</v>
      </c>
      <c r="C18" s="24">
        <v>44074</v>
      </c>
      <c r="D18" s="25">
        <v>12475704</v>
      </c>
      <c r="E18" s="25">
        <v>12475704</v>
      </c>
      <c r="F18" s="25">
        <f t="shared" si="0"/>
        <v>12475704</v>
      </c>
      <c r="G18" s="25">
        <v>288</v>
      </c>
      <c r="H18" s="25">
        <v>288</v>
      </c>
      <c r="I18" s="35">
        <f t="shared" si="1"/>
        <v>288</v>
      </c>
      <c r="J18" s="30"/>
      <c r="L18" s="36"/>
    </row>
    <row r="19" ht="13.5" customHeight="1" spans="2:12">
      <c r="B19" s="24">
        <v>44075</v>
      </c>
      <c r="C19" s="24">
        <v>44104</v>
      </c>
      <c r="D19" s="25">
        <v>12153578</v>
      </c>
      <c r="E19" s="25">
        <v>12153578</v>
      </c>
      <c r="F19" s="25">
        <f t="shared" si="0"/>
        <v>12153578</v>
      </c>
      <c r="G19" s="25">
        <v>255</v>
      </c>
      <c r="H19" s="25">
        <v>255</v>
      </c>
      <c r="I19" s="35">
        <f t="shared" si="1"/>
        <v>255</v>
      </c>
      <c r="J19" s="30"/>
      <c r="L19" s="36"/>
    </row>
    <row r="20" ht="13.5" customHeight="1" spans="2:12">
      <c r="B20" s="24">
        <v>44105</v>
      </c>
      <c r="C20" s="24">
        <v>44135</v>
      </c>
      <c r="D20" s="25">
        <v>12328518</v>
      </c>
      <c r="E20" s="25">
        <v>12328518</v>
      </c>
      <c r="F20" s="25">
        <f t="shared" si="0"/>
        <v>12328518</v>
      </c>
      <c r="G20" s="25">
        <v>261</v>
      </c>
      <c r="H20" s="25">
        <v>261</v>
      </c>
      <c r="I20" s="35">
        <f t="shared" si="1"/>
        <v>261</v>
      </c>
      <c r="J20" s="30"/>
      <c r="L20" s="36"/>
    </row>
    <row r="21" ht="13.5" customHeight="1" spans="2:12">
      <c r="B21" s="24">
        <v>44136</v>
      </c>
      <c r="C21" s="24">
        <v>44165</v>
      </c>
      <c r="D21" s="25">
        <v>11382865</v>
      </c>
      <c r="E21" s="26">
        <v>11382865</v>
      </c>
      <c r="F21" s="25">
        <f t="shared" si="0"/>
        <v>11382865</v>
      </c>
      <c r="G21" s="25">
        <v>262</v>
      </c>
      <c r="H21" s="26">
        <v>262</v>
      </c>
      <c r="I21" s="35">
        <f t="shared" si="1"/>
        <v>262</v>
      </c>
      <c r="J21" s="30"/>
      <c r="L21" s="36"/>
    </row>
    <row r="22" ht="13.5" customHeight="1" spans="2:12">
      <c r="B22" s="24">
        <v>44166</v>
      </c>
      <c r="C22" s="24">
        <v>44196</v>
      </c>
      <c r="D22" s="25">
        <v>11183043</v>
      </c>
      <c r="E22" s="26">
        <v>11183043</v>
      </c>
      <c r="F22" s="25">
        <f t="shared" si="0"/>
        <v>11183043</v>
      </c>
      <c r="G22" s="25">
        <v>217</v>
      </c>
      <c r="H22" s="26">
        <v>217</v>
      </c>
      <c r="I22" s="35">
        <f t="shared" si="1"/>
        <v>217</v>
      </c>
      <c r="J22" s="30"/>
      <c r="L22" s="36"/>
    </row>
    <row r="23" ht="14.25" customHeight="1" spans="2:16">
      <c r="B23" s="27"/>
      <c r="C23" s="27"/>
      <c r="D23" s="28">
        <f t="shared" ref="D23:H23" si="2">SUM(D7:D22)</f>
        <v>185949232</v>
      </c>
      <c r="E23" s="28">
        <f t="shared" si="2"/>
        <v>185949232</v>
      </c>
      <c r="F23" s="28">
        <f t="shared" si="2"/>
        <v>185949232</v>
      </c>
      <c r="G23" s="29">
        <f t="shared" si="2"/>
        <v>3611</v>
      </c>
      <c r="H23" s="29">
        <f t="shared" si="2"/>
        <v>3611</v>
      </c>
      <c r="I23" s="37">
        <f t="shared" si="1"/>
        <v>3611</v>
      </c>
      <c r="K23" s="38"/>
      <c r="O23" s="4"/>
      <c r="P23" s="4"/>
    </row>
    <row r="24" spans="1:8">
      <c r="A24" s="7"/>
      <c r="B24" s="7"/>
      <c r="C24" s="7"/>
      <c r="D24" s="30"/>
      <c r="E24" s="7"/>
      <c r="F24" s="7"/>
      <c r="H24" s="7"/>
    </row>
    <row r="25" spans="1:8">
      <c r="A25" s="7"/>
      <c r="B25" s="7"/>
      <c r="C25" s="7"/>
      <c r="D25" s="30"/>
      <c r="E25" s="7"/>
      <c r="F25" s="7"/>
      <c r="H25" s="7"/>
    </row>
  </sheetData>
  <mergeCells count="4">
    <mergeCell ref="B23:C23"/>
    <mergeCell ref="D3:F4"/>
    <mergeCell ref="G3:I4"/>
    <mergeCell ref="B3:C5"/>
  </mergeCells>
  <pageMargins left="0.25" right="0.2" top="0.75" bottom="0.75" header="0.3" footer="0.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Emission Reduciton Calculation</vt:lpstr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2022-01-18T02:36:37Z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06B9FC45C919409D8B04F4A6F26B3472</vt:lpwstr>
  </property>
  <property fmtid="{D5CDD505-2E9C-101B-9397-08002B2CF9AE}" pid="3" name="KSOProductBuildVer">
    <vt:lpwstr>2052-11.1.0.11294</vt:lpwstr>
  </property>
</Properties>
</file>