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hared drives\Monsoon Carbon\05 Live Projects\01. EMI - Nhon Hoa (GS)\05_Verification\Verification 2\4. GS - Perfomance Review\R1\2. Monsoon responses\GS11415_NH2\"/>
    </mc:Choice>
  </mc:AlternateContent>
  <xr:revisionPtr revIDLastSave="0" documentId="13_ncr:1_{4B86AFE8-0FF3-44D7-A804-2D092FE0A536}" xr6:coauthVersionLast="47" xr6:coauthVersionMax="47" xr10:uidLastSave="{00000000-0000-0000-0000-000000000000}"/>
  <bookViews>
    <workbookView xWindow="43080" yWindow="-120" windowWidth="29040" windowHeight="15720" tabRatio="704" xr2:uid="{00000000-000D-0000-FFFF-FFFF00000000}"/>
  </bookViews>
  <sheets>
    <sheet name="SDG summary" sheetId="73" r:id="rId1"/>
    <sheet name="ER Calculation" sheetId="56" r:id="rId2"/>
    <sheet name="EFgrid,CM,y" sheetId="70" r:id="rId3"/>
    <sheet name="Ref" sheetId="74" r:id="rId4"/>
  </sheets>
  <definedNames>
    <definedName name="_ftn1" localSheetId="1">#N/A</definedName>
    <definedName name="_ftnref1" localSheetId="1">#N/A</definedName>
    <definedName name="BetaList">#N/A</definedName>
    <definedName name="Capacity">#N/A</definedName>
    <definedName name="Constr_period">#N/A</definedName>
    <definedName name="Electricity_price">#N/A</definedName>
    <definedName name="ElectricPrice4Sensitive">#N/A</definedName>
    <definedName name="Emission_factor">#N/A</definedName>
    <definedName name="EXR">#N/A</definedName>
    <definedName name="fuels">#REF!</definedName>
    <definedName name="Gross_capacity">#N/A</definedName>
    <definedName name="Gross_output">#N/A</definedName>
    <definedName name="InvDown2">#N/A</definedName>
    <definedName name="Invest_cost">#N/A</definedName>
    <definedName name="InvRed2">#N/A</definedName>
    <definedName name="Last_Row">IF(Values_Entered,Header_Row+Number_of_Payments,Header_Row)</definedName>
    <definedName name="Life_time">#N/A</definedName>
    <definedName name="Local_loan_rate">#N/A</definedName>
    <definedName name="NetOutput4Sensitive">#N/A</definedName>
    <definedName name="Number_of_Payments">MATCH(0.01,End_Bal,-1)+1</definedName>
    <definedName name="Operating_cost">#N/A</definedName>
    <definedName name="Para_loss_load">#N/A</definedName>
    <definedName name="Payment_Date">DATE(YEAR(Loan_Start),MONTH(Loan_Start)+Payment_Number,DAY(Loan_Start))</definedName>
    <definedName name="Power_density">#N/A</definedName>
    <definedName name="Print_Area_Reset">#N/A</definedName>
    <definedName name="Resources_fee">#N/A</definedName>
    <definedName name="TarInc2">#N/A</definedName>
    <definedName name="TarUp2">#N/A</definedName>
    <definedName name="TEIncr2">#N/A</definedName>
    <definedName name="TEUp2">#N/A</definedName>
    <definedName name="TotalCost4Sensitive">#N/A</definedName>
    <definedName name="Values_Entered">IF(Loan_Amount*Interest_Rate*Loan_Years*Loan_Start&gt;0,1,0)</definedName>
    <definedName name="WACC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" i="73" l="1"/>
  <c r="AC51" i="73" l="1"/>
  <c r="D54" i="56"/>
  <c r="B54" i="56"/>
  <c r="D53" i="56"/>
  <c r="B53" i="56"/>
  <c r="D52" i="56"/>
  <c r="B52" i="56"/>
  <c r="D51" i="56" l="1"/>
  <c r="B51" i="56"/>
  <c r="E47" i="56"/>
  <c r="E48" i="56"/>
  <c r="E49" i="56"/>
  <c r="E50" i="56"/>
  <c r="E46" i="56"/>
  <c r="E35" i="56"/>
  <c r="E36" i="56"/>
  <c r="E37" i="56"/>
  <c r="E38" i="56"/>
  <c r="E39" i="56"/>
  <c r="E40" i="56"/>
  <c r="E41" i="56"/>
  <c r="E42" i="56"/>
  <c r="E43" i="56"/>
  <c r="F43" i="56" s="1"/>
  <c r="G43" i="56" s="1"/>
  <c r="E44" i="56"/>
  <c r="E45" i="56"/>
  <c r="E34" i="56"/>
  <c r="E23" i="56"/>
  <c r="E24" i="56"/>
  <c r="E25" i="56"/>
  <c r="E26" i="56"/>
  <c r="E27" i="56"/>
  <c r="E28" i="56"/>
  <c r="E29" i="56"/>
  <c r="E30" i="56"/>
  <c r="E31" i="56"/>
  <c r="E32" i="56"/>
  <c r="E33" i="56"/>
  <c r="E22" i="56"/>
  <c r="C47" i="56"/>
  <c r="F47" i="56" s="1"/>
  <c r="G47" i="56" s="1"/>
  <c r="C48" i="56"/>
  <c r="F48" i="56" s="1"/>
  <c r="G48" i="56" s="1"/>
  <c r="C49" i="56"/>
  <c r="C50" i="56"/>
  <c r="F50" i="56" s="1"/>
  <c r="G50" i="56" s="1"/>
  <c r="C46" i="56"/>
  <c r="C35" i="56"/>
  <c r="F35" i="56" s="1"/>
  <c r="G35" i="56" s="1"/>
  <c r="C36" i="56"/>
  <c r="F36" i="56" s="1"/>
  <c r="G36" i="56" s="1"/>
  <c r="C37" i="56"/>
  <c r="C38" i="56"/>
  <c r="C39" i="56"/>
  <c r="C40" i="56"/>
  <c r="C41" i="56"/>
  <c r="C42" i="56"/>
  <c r="C43" i="56"/>
  <c r="C44" i="56"/>
  <c r="C45" i="56"/>
  <c r="C34" i="56"/>
  <c r="C23" i="56"/>
  <c r="C24" i="56"/>
  <c r="C25" i="56"/>
  <c r="C26" i="56"/>
  <c r="C27" i="56"/>
  <c r="F27" i="56" s="1"/>
  <c r="G27" i="56" s="1"/>
  <c r="C28" i="56"/>
  <c r="F28" i="56" s="1"/>
  <c r="G28" i="56" s="1"/>
  <c r="C29" i="56"/>
  <c r="F29" i="56" s="1"/>
  <c r="G29" i="56" s="1"/>
  <c r="C30" i="56"/>
  <c r="F30" i="56" s="1"/>
  <c r="G30" i="56" s="1"/>
  <c r="C31" i="56"/>
  <c r="C32" i="56"/>
  <c r="F32" i="56" s="1"/>
  <c r="G32" i="56" s="1"/>
  <c r="C33" i="56"/>
  <c r="C22" i="56"/>
  <c r="F45" i="56" l="1"/>
  <c r="G45" i="56" s="1"/>
  <c r="F39" i="56"/>
  <c r="G39" i="56" s="1"/>
  <c r="F23" i="56"/>
  <c r="G23" i="56" s="1"/>
  <c r="F37" i="56"/>
  <c r="G37" i="56" s="1"/>
  <c r="F33" i="56"/>
  <c r="G33" i="56" s="1"/>
  <c r="F31" i="56"/>
  <c r="G31" i="56" s="1"/>
  <c r="F26" i="56"/>
  <c r="G26" i="56" s="1"/>
  <c r="F38" i="56"/>
  <c r="G38" i="56" s="1"/>
  <c r="F42" i="56"/>
  <c r="G42" i="56" s="1"/>
  <c r="F24" i="56"/>
  <c r="G24" i="56" s="1"/>
  <c r="F44" i="56"/>
  <c r="G44" i="56" s="1"/>
  <c r="F40" i="56"/>
  <c r="G40" i="56" s="1"/>
  <c r="F25" i="56"/>
  <c r="G25" i="56" s="1"/>
  <c r="F49" i="56"/>
  <c r="G49" i="56" s="1"/>
  <c r="F41" i="56"/>
  <c r="G41" i="56" s="1"/>
  <c r="E54" i="56"/>
  <c r="C54" i="56"/>
  <c r="F46" i="56"/>
  <c r="C53" i="56"/>
  <c r="E53" i="56"/>
  <c r="F34" i="56"/>
  <c r="C52" i="56"/>
  <c r="E52" i="56"/>
  <c r="E51" i="56"/>
  <c r="F22" i="56"/>
  <c r="AA24" i="73"/>
  <c r="B65" i="56"/>
  <c r="F54" i="56" l="1"/>
  <c r="G46" i="56"/>
  <c r="G54" i="56" s="1"/>
  <c r="C51" i="56"/>
  <c r="F53" i="56"/>
  <c r="G34" i="56"/>
  <c r="G53" i="56" s="1"/>
  <c r="F52" i="56"/>
  <c r="F51" i="56"/>
  <c r="G22" i="56"/>
  <c r="P50" i="73"/>
  <c r="R50" i="73" s="1"/>
  <c r="R49" i="73"/>
  <c r="R48" i="73"/>
  <c r="P37" i="73"/>
  <c r="R37" i="73" s="1"/>
  <c r="R36" i="73"/>
  <c r="R35" i="73"/>
  <c r="Q24" i="73"/>
  <c r="R23" i="73"/>
  <c r="R22" i="73"/>
  <c r="R24" i="73" s="1"/>
  <c r="Q11" i="73"/>
  <c r="P11" i="73"/>
  <c r="R10" i="73"/>
  <c r="R9" i="73"/>
  <c r="F54" i="73"/>
  <c r="F56" i="73" s="1"/>
  <c r="F28" i="73"/>
  <c r="E28" i="73"/>
  <c r="E30" i="73" s="1"/>
  <c r="F15" i="73"/>
  <c r="G52" i="56" l="1"/>
  <c r="G51" i="56"/>
  <c r="G8" i="56"/>
  <c r="H8" i="56" s="1"/>
  <c r="R11" i="73"/>
  <c r="G7" i="56" l="1"/>
  <c r="G9" i="56"/>
  <c r="H9" i="56" s="1"/>
  <c r="F41" i="73"/>
  <c r="E15" i="73"/>
  <c r="H7" i="56" l="1"/>
  <c r="H10" i="56" s="1"/>
  <c r="G10" i="56"/>
  <c r="C72" i="56"/>
  <c r="I8" i="56"/>
  <c r="I9" i="56"/>
  <c r="I7" i="56"/>
  <c r="C63" i="56"/>
  <c r="AD36" i="73"/>
  <c r="AC12" i="73"/>
  <c r="A72" i="56"/>
  <c r="A64" i="56"/>
  <c r="A65" i="56"/>
  <c r="A63" i="56"/>
  <c r="C65" i="56"/>
  <c r="AB10" i="73"/>
  <c r="AD10" i="73" s="1"/>
  <c r="AB51" i="73"/>
  <c r="AD51" i="73" s="1"/>
  <c r="AD50" i="73"/>
  <c r="AA50" i="73"/>
  <c r="Z50" i="73"/>
  <c r="Y50" i="73"/>
  <c r="AB38" i="73"/>
  <c r="AD38" i="73" s="1"/>
  <c r="AD37" i="73"/>
  <c r="AA37" i="73"/>
  <c r="Z37" i="73"/>
  <c r="Y37" i="73"/>
  <c r="AB25" i="73"/>
  <c r="Z24" i="73"/>
  <c r="Y24" i="73"/>
  <c r="I10" i="56" l="1"/>
  <c r="AB11" i="73"/>
  <c r="AD11" i="73" s="1"/>
  <c r="C64" i="56"/>
  <c r="AC24" i="73" l="1"/>
  <c r="AD24" i="73" s="1"/>
  <c r="C73" i="56"/>
  <c r="AB9" i="73"/>
  <c r="AD9" i="73" s="1"/>
  <c r="AD12" i="73" s="1"/>
  <c r="C71" i="56" l="1"/>
  <c r="G53" i="73"/>
  <c r="G40" i="73"/>
  <c r="G23" i="73"/>
  <c r="G24" i="73"/>
  <c r="G25" i="73"/>
  <c r="G26" i="73"/>
  <c r="G27" i="73"/>
  <c r="G22" i="73"/>
  <c r="G10" i="73"/>
  <c r="G11" i="73"/>
  <c r="G12" i="73"/>
  <c r="G13" i="73"/>
  <c r="G14" i="73"/>
  <c r="G9" i="73"/>
  <c r="A53" i="73"/>
  <c r="B53" i="73"/>
  <c r="C53" i="73"/>
  <c r="D53" i="73"/>
  <c r="A27" i="73"/>
  <c r="A40" i="73" s="1"/>
  <c r="B27" i="73"/>
  <c r="B40" i="73" s="1"/>
  <c r="C27" i="73"/>
  <c r="C40" i="73" s="1"/>
  <c r="D27" i="73"/>
  <c r="D40" i="73" s="1"/>
  <c r="AB52" i="73"/>
  <c r="AB39" i="73"/>
  <c r="AB26" i="73"/>
  <c r="Y49" i="73"/>
  <c r="Z49" i="73"/>
  <c r="AA49" i="73"/>
  <c r="Z48" i="73"/>
  <c r="AA48" i="73"/>
  <c r="Y48" i="73"/>
  <c r="Y36" i="73"/>
  <c r="Z36" i="73"/>
  <c r="AA36" i="73"/>
  <c r="Z35" i="73"/>
  <c r="AA35" i="73"/>
  <c r="Y35" i="73"/>
  <c r="Y23" i="73"/>
  <c r="Z23" i="73"/>
  <c r="AA23" i="73"/>
  <c r="Z22" i="73"/>
  <c r="AA22" i="73"/>
  <c r="Y22" i="73"/>
  <c r="G28" i="73" l="1"/>
  <c r="G30" i="73" s="1"/>
  <c r="C74" i="56"/>
  <c r="AC23" i="73"/>
  <c r="AD23" i="73" s="1"/>
  <c r="G15" i="73"/>
  <c r="G17" i="73" s="1"/>
  <c r="B63" i="56" s="1"/>
  <c r="A73" i="56"/>
  <c r="A71" i="56"/>
  <c r="B48" i="73"/>
  <c r="C48" i="73"/>
  <c r="D48" i="73"/>
  <c r="B49" i="73"/>
  <c r="C49" i="73"/>
  <c r="D49" i="73"/>
  <c r="B50" i="73"/>
  <c r="C50" i="73"/>
  <c r="D50" i="73"/>
  <c r="B51" i="73"/>
  <c r="C51" i="73"/>
  <c r="D51" i="73"/>
  <c r="B52" i="73"/>
  <c r="C52" i="73"/>
  <c r="D52" i="73"/>
  <c r="A48" i="73"/>
  <c r="A49" i="73"/>
  <c r="A50" i="73"/>
  <c r="A51" i="73"/>
  <c r="A52" i="73"/>
  <c r="B22" i="73"/>
  <c r="B35" i="73" s="1"/>
  <c r="C22" i="73"/>
  <c r="C35" i="73" s="1"/>
  <c r="D22" i="73"/>
  <c r="D35" i="73" s="1"/>
  <c r="B23" i="73"/>
  <c r="B36" i="73" s="1"/>
  <c r="C23" i="73"/>
  <c r="C36" i="73" s="1"/>
  <c r="D23" i="73"/>
  <c r="D36" i="73" s="1"/>
  <c r="B24" i="73"/>
  <c r="B37" i="73" s="1"/>
  <c r="C24" i="73"/>
  <c r="C37" i="73" s="1"/>
  <c r="D24" i="73"/>
  <c r="D37" i="73" s="1"/>
  <c r="B25" i="73"/>
  <c r="B38" i="73" s="1"/>
  <c r="C25" i="73"/>
  <c r="C38" i="73" s="1"/>
  <c r="D25" i="73"/>
  <c r="D38" i="73" s="1"/>
  <c r="B26" i="73"/>
  <c r="B39" i="73" s="1"/>
  <c r="C26" i="73"/>
  <c r="C39" i="73" s="1"/>
  <c r="D26" i="73"/>
  <c r="D39" i="73" s="1"/>
  <c r="E17" i="73"/>
  <c r="AD49" i="73"/>
  <c r="AD48" i="73"/>
  <c r="AD35" i="73"/>
  <c r="F43" i="73"/>
  <c r="G35" i="73"/>
  <c r="G36" i="73"/>
  <c r="G37" i="73"/>
  <c r="G38" i="73"/>
  <c r="G39" i="73"/>
  <c r="E11" i="70"/>
  <c r="E54" i="73"/>
  <c r="E56" i="73" s="1"/>
  <c r="G52" i="73"/>
  <c r="G51" i="73"/>
  <c r="G50" i="73"/>
  <c r="G49" i="73"/>
  <c r="G48" i="73"/>
  <c r="F17" i="73"/>
  <c r="E41" i="73"/>
  <c r="E43" i="73" s="1"/>
  <c r="A22" i="73"/>
  <c r="A35" i="73" s="1"/>
  <c r="A23" i="73"/>
  <c r="A36" i="73" s="1"/>
  <c r="A24" i="73"/>
  <c r="A37" i="73" s="1"/>
  <c r="A25" i="73"/>
  <c r="A38" i="73" s="1"/>
  <c r="A26" i="73"/>
  <c r="A39" i="73" s="1"/>
  <c r="E10" i="56"/>
  <c r="F10" i="56"/>
  <c r="B71" i="56" l="1"/>
  <c r="B73" i="56"/>
  <c r="D73" i="56" s="1"/>
  <c r="G54" i="73"/>
  <c r="G56" i="73" s="1"/>
  <c r="D71" i="56"/>
  <c r="B72" i="56"/>
  <c r="D72" i="56" s="1"/>
  <c r="B64" i="56"/>
  <c r="D64" i="56" s="1"/>
  <c r="D65" i="56"/>
  <c r="C66" i="56"/>
  <c r="F30" i="73"/>
  <c r="G41" i="73"/>
  <c r="G43" i="73" s="1"/>
  <c r="B74" i="56" l="1"/>
  <c r="D74" i="56" s="1"/>
  <c r="B66" i="56"/>
  <c r="D66" i="56" s="1"/>
  <c r="D63" i="56"/>
  <c r="AC22" i="73" l="1"/>
  <c r="AC25" i="73" s="1"/>
  <c r="AD22" i="73" l="1"/>
  <c r="AD25" i="73" s="1"/>
  <c r="AB12" i="73"/>
</calcChain>
</file>

<file path=xl/sharedStrings.xml><?xml version="1.0" encoding="utf-8"?>
<sst xmlns="http://schemas.openxmlformats.org/spreadsheetml/2006/main" count="304" uniqueCount="132">
  <si>
    <t>Year</t>
  </si>
  <si>
    <t>Parameter</t>
  </si>
  <si>
    <t>Total</t>
  </si>
  <si>
    <t>tCO2</t>
  </si>
  <si>
    <t>Value</t>
  </si>
  <si>
    <t>Unit</t>
  </si>
  <si>
    <t>Starting date of crediting period:</t>
  </si>
  <si>
    <t>Calculated</t>
  </si>
  <si>
    <t>ERy</t>
  </si>
  <si>
    <t>BEy</t>
  </si>
  <si>
    <t>LEy</t>
  </si>
  <si>
    <t>PEy</t>
  </si>
  <si>
    <t>Description</t>
  </si>
  <si>
    <t>Source</t>
  </si>
  <si>
    <t>BM</t>
  </si>
  <si>
    <t>OM</t>
  </si>
  <si>
    <t>Weighting of build margin emissions factor (per cent)</t>
  </si>
  <si>
    <t>w_BM</t>
  </si>
  <si>
    <t>ACM0002</t>
  </si>
  <si>
    <t>Weighting of operating margin emissions factor (per cent)</t>
  </si>
  <si>
    <t>w_OM</t>
  </si>
  <si>
    <t>CM</t>
  </si>
  <si>
    <t>Baseline estimate</t>
  </si>
  <si>
    <t>Project estimate</t>
  </si>
  <si>
    <t>Net benefit</t>
  </si>
  <si>
    <t>Annual average over the crediting period</t>
  </si>
  <si>
    <t xml:space="preserve">Total number of crediting years: </t>
  </si>
  <si>
    <t>5 years</t>
  </si>
  <si>
    <t>SDG13</t>
  </si>
  <si>
    <t>SDG7</t>
  </si>
  <si>
    <t>SDG8</t>
  </si>
  <si>
    <t>MWhrs</t>
  </si>
  <si>
    <t>SDG4</t>
  </si>
  <si>
    <t>Trainings</t>
  </si>
  <si>
    <t>REFERENCES</t>
  </si>
  <si>
    <t>#</t>
  </si>
  <si>
    <t>Emission Factor 2021 - Department of Climate Change of Viet Nam</t>
  </si>
  <si>
    <t>http://dcc.gov.vn/van-ban-phap-luat/1102/Nghien-cuu,-xay-dung-he-so-phat-thai-(EF)-cua-luoi-dien-Viet-Nam-nam-2021-(k%C3%A8m-CV-1278/BDKH-TTBVTOD).html</t>
  </si>
  <si>
    <t>Vietnam Emission Factor Calculation</t>
  </si>
  <si>
    <t>2021 Vietnam EF</t>
  </si>
  <si>
    <r>
      <t>Build Margin CO</t>
    </r>
    <r>
      <rPr>
        <vertAlign val="subscript"/>
        <sz val="14"/>
        <rFont val="Verdana"/>
        <family val="2"/>
      </rPr>
      <t>2</t>
    </r>
    <r>
      <rPr>
        <sz val="14"/>
        <rFont val="Verdana"/>
        <family val="2"/>
      </rPr>
      <t xml:space="preserve"> Emission Factor in year 2021</t>
    </r>
  </si>
  <si>
    <r>
      <t>tCO</t>
    </r>
    <r>
      <rPr>
        <vertAlign val="subscript"/>
        <sz val="14"/>
        <rFont val="Verdana"/>
        <family val="2"/>
      </rPr>
      <t>2</t>
    </r>
    <r>
      <rPr>
        <sz val="14"/>
        <rFont val="Verdana"/>
        <family val="2"/>
      </rPr>
      <t>/MWh</t>
    </r>
  </si>
  <si>
    <r>
      <t>Operating Margin CO</t>
    </r>
    <r>
      <rPr>
        <vertAlign val="subscript"/>
        <sz val="14"/>
        <rFont val="Verdana"/>
        <family val="2"/>
      </rPr>
      <t>2</t>
    </r>
    <r>
      <rPr>
        <sz val="14"/>
        <rFont val="Verdana"/>
        <family val="2"/>
      </rPr>
      <t xml:space="preserve"> Emission Factor (2019-2021)</t>
    </r>
  </si>
  <si>
    <r>
      <t>Combined Margin CO</t>
    </r>
    <r>
      <rPr>
        <b/>
        <vertAlign val="subscript"/>
        <sz val="14"/>
        <color indexed="9"/>
        <rFont val="Verdana"/>
        <family val="2"/>
      </rPr>
      <t>2</t>
    </r>
    <r>
      <rPr>
        <b/>
        <sz val="14"/>
        <color indexed="9"/>
        <rFont val="Verdana"/>
        <family val="2"/>
      </rPr>
      <t xml:space="preserve"> Emission Factor in year 2021</t>
    </r>
  </si>
  <si>
    <r>
      <t>tCO</t>
    </r>
    <r>
      <rPr>
        <b/>
        <vertAlign val="subscript"/>
        <sz val="14"/>
        <color indexed="9"/>
        <rFont val="Verdana"/>
        <family val="2"/>
      </rPr>
      <t>2</t>
    </r>
    <r>
      <rPr>
        <b/>
        <sz val="14"/>
        <color indexed="9"/>
        <rFont val="Verdana"/>
        <family val="2"/>
      </rPr>
      <t>/MWh</t>
    </r>
  </si>
  <si>
    <r>
      <t xml:space="preserve">Vietnam Emission Grid Factor issued by Department of climate change, Ministry of Natural Resources and Environment
</t>
    </r>
    <r>
      <rPr>
        <sz val="14"/>
        <color indexed="60"/>
        <rFont val="Verdana"/>
        <family val="2"/>
      </rPr>
      <t>Reference 1</t>
    </r>
  </si>
  <si>
    <t>Period</t>
  </si>
  <si>
    <t>ERy tCO2</t>
  </si>
  <si>
    <t>kWhrs</t>
  </si>
  <si>
    <t>EGimport,y [MWh]</t>
  </si>
  <si>
    <t>EGexport,y [MWh]</t>
  </si>
  <si>
    <t>EGfacility,y [MWh - Net value]</t>
  </si>
  <si>
    <t>Total in this monitoring period</t>
  </si>
  <si>
    <t>Monitoring period</t>
  </si>
  <si>
    <t>to</t>
  </si>
  <si>
    <t>31/12/2022</t>
  </si>
  <si>
    <t>From 01/01/2023</t>
  </si>
  <si>
    <t>Monitoring Period</t>
  </si>
  <si>
    <t>Emission reductions in this Monitoring Period</t>
  </si>
  <si>
    <t>Total amount of Emission Reductions (tCO2)</t>
  </si>
  <si>
    <t>Total number of people receiving trainings</t>
  </si>
  <si>
    <t>Total number of Jobs (fulltime)</t>
  </si>
  <si>
    <t>SDG 7</t>
  </si>
  <si>
    <t>% Difference</t>
  </si>
  <si>
    <t>Actual</t>
  </si>
  <si>
    <t>SDG 13</t>
  </si>
  <si>
    <t xml:space="preserve">Comparison of actual SDG Impacts with estimates in approved PDD </t>
  </si>
  <si>
    <t>From 01/01/2024</t>
  </si>
  <si>
    <t>From 01/01/2025</t>
  </si>
  <si>
    <t>From 01/01/2026</t>
  </si>
  <si>
    <t>31/12/2023</t>
  </si>
  <si>
    <t>31/12/2024</t>
  </si>
  <si>
    <t>31/12/2025</t>
  </si>
  <si>
    <t>Amount of Net electricity supplied to the grid (MWh)</t>
  </si>
  <si>
    <t>Estimate from PDD</t>
  </si>
  <si>
    <t>2024 (12 months)</t>
  </si>
  <si>
    <t>2025 (3 months)</t>
  </si>
  <si>
    <t>2023 (12 months)</t>
  </si>
  <si>
    <t>2021 (1 month)</t>
  </si>
  <si>
    <t>2025 (12 months)</t>
  </si>
  <si>
    <t>2026 (11 months)</t>
  </si>
  <si>
    <t>2022 (12 months)</t>
  </si>
  <si>
    <t>From 30/11/2021</t>
  </si>
  <si>
    <t>From 01/01/2022</t>
  </si>
  <si>
    <t>31/12/2021</t>
  </si>
  <si>
    <t>29/11/2026</t>
  </si>
  <si>
    <t>30/</t>
  </si>
  <si>
    <t>11/</t>
  </si>
  <si>
    <t>COD</t>
  </si>
  <si>
    <t>Estimated SDG Impacts from the Approved PDD (v3.0)</t>
  </si>
  <si>
    <t>30/11/2021 - 31/12/2022 (13 months)</t>
  </si>
  <si>
    <t>22 males and 05 females</t>
  </si>
  <si>
    <t>Verified SDG Impacts in the First Monitoring Period</t>
  </si>
  <si>
    <t>Actual SDG Impacts in this Second Monitoring Period</t>
  </si>
  <si>
    <t>2025 (5 months)</t>
  </si>
  <si>
    <t>Actual Production of NH2 WPP in this Monitoring Period (01/01/2023 – 31/05/2025)</t>
  </si>
  <si>
    <t>31/05/2025</t>
  </si>
  <si>
    <t>01/01/2023 - 31/05/2025 (29 months)</t>
  </si>
  <si>
    <t>Jan-2023</t>
  </si>
  <si>
    <t>Feb-2023</t>
  </si>
  <si>
    <t>Mar-2023</t>
  </si>
  <si>
    <t>Apr-2023</t>
  </si>
  <si>
    <t>May-2023</t>
  </si>
  <si>
    <t>Jun-2023</t>
  </si>
  <si>
    <t>Jul-2023</t>
  </si>
  <si>
    <t>Aug-2023</t>
  </si>
  <si>
    <t>Sep-2023</t>
  </si>
  <si>
    <t>Oct-2023</t>
  </si>
  <si>
    <t>Nov-2023</t>
  </si>
  <si>
    <t>Dec-2023</t>
  </si>
  <si>
    <t>Jan-2024</t>
  </si>
  <si>
    <t>Feb-2024</t>
  </si>
  <si>
    <t>Mar-2024</t>
  </si>
  <si>
    <t>Apr-2024</t>
  </si>
  <si>
    <t>May-2024</t>
  </si>
  <si>
    <t>Jun-2024</t>
  </si>
  <si>
    <t>Jul-2024</t>
  </si>
  <si>
    <t>Aug-2024</t>
  </si>
  <si>
    <t>Sep-2024</t>
  </si>
  <si>
    <t>Oct-2024</t>
  </si>
  <si>
    <t>Nov-2024</t>
  </si>
  <si>
    <t>Dec-2024</t>
  </si>
  <si>
    <t>Jan-2025</t>
  </si>
  <si>
    <t>Feb-2025</t>
  </si>
  <si>
    <t>Mar-2025</t>
  </si>
  <si>
    <t>Apr-2025</t>
  </si>
  <si>
    <t>May-2025</t>
  </si>
  <si>
    <t>14/</t>
  </si>
  <si>
    <t>10/</t>
  </si>
  <si>
    <t>Total 29 months in this monitoring period</t>
  </si>
  <si>
    <t>18 males and 11 females</t>
  </si>
  <si>
    <t>21 males and 02 females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</si>
</sst>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#,##0.000"/>
    <numFmt numFmtId="168" formatCode="_(* #,##0_);_(* \(#,##0\);_(* &quot;-&quot;??_);_(@_)"/>
    <numFmt numFmtId="169" formatCode="_ * #,##0.00_)\ _V_N_D_ ;_ * \(#,##0.00\)\ _V_N_D_ ;_ * &quot;-&quot;??_)\ _V_N_D_ ;_ @_ "/>
    <numFmt numFmtId="170" formatCode="#,##0.0000"/>
    <numFmt numFmtId="171" formatCode="0.0000"/>
    <numFmt numFmtId="172" formatCode="_([$€-2]* #,##0.00_);_([$€-2]* \(#,##0.00\);_([$€-2]* &quot;-&quot;??_)"/>
  </numFmts>
  <fonts count="50" x14ac:knownFonts="1">
    <font>
      <sz val="10"/>
      <name val="Arial"/>
    </font>
    <font>
      <sz val="12"/>
      <color indexed="8"/>
      <name val=".VnTime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1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  <charset val="163"/>
    </font>
    <font>
      <b/>
      <sz val="24"/>
      <name val="Arial"/>
      <family val="1"/>
    </font>
    <font>
      <sz val="12"/>
      <name val="Verdana"/>
      <family val="2"/>
    </font>
    <font>
      <b/>
      <u/>
      <sz val="14"/>
      <name val="Arial"/>
      <family val="2"/>
    </font>
    <font>
      <sz val="14"/>
      <name val="Arial"/>
      <family val="2"/>
    </font>
    <font>
      <sz val="14"/>
      <name val="Verdana"/>
      <family val="2"/>
    </font>
    <font>
      <vertAlign val="subscript"/>
      <sz val="14"/>
      <name val="Verdana"/>
      <family val="2"/>
    </font>
    <font>
      <b/>
      <vertAlign val="subscript"/>
      <sz val="14"/>
      <color indexed="9"/>
      <name val="Verdana"/>
      <family val="2"/>
    </font>
    <font>
      <b/>
      <sz val="14"/>
      <color indexed="9"/>
      <name val="Verdana"/>
      <family val="2"/>
    </font>
    <font>
      <b/>
      <sz val="14"/>
      <name val="Verdana"/>
      <family val="2"/>
    </font>
    <font>
      <b/>
      <u/>
      <sz val="12"/>
      <name val="Verdana"/>
      <family val="2"/>
    </font>
    <font>
      <sz val="14"/>
      <color indexed="60"/>
      <name val="Verdana"/>
      <family val="2"/>
    </font>
    <font>
      <i/>
      <sz val="10"/>
      <name val="Arial"/>
      <family val="2"/>
    </font>
    <font>
      <b/>
      <sz val="12"/>
      <name val="Arial"/>
      <family val="2"/>
    </font>
    <font>
      <sz val="12"/>
      <color theme="1"/>
      <name val=".VnTime"/>
      <family val="2"/>
    </font>
    <font>
      <sz val="11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4D4D4C"/>
      <name val="Verdana"/>
      <family val="2"/>
    </font>
    <font>
      <i/>
      <sz val="12"/>
      <color rgb="FF4D4D4D"/>
      <name val="Verdana"/>
      <family val="2"/>
    </font>
    <font>
      <b/>
      <sz val="14"/>
      <color theme="0"/>
      <name val="Verdana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u/>
      <sz val="14"/>
      <name val="Calibri"/>
      <family val="2"/>
      <scheme val="minor"/>
    </font>
    <font>
      <b/>
      <sz val="12"/>
      <color theme="8"/>
      <name val="Verdana"/>
      <family val="2"/>
    </font>
    <font>
      <b/>
      <sz val="14"/>
      <color rgb="FFFF0000"/>
      <name val="Arial"/>
      <family val="2"/>
    </font>
    <font>
      <sz val="11"/>
      <color rgb="FF4D4D4C"/>
      <name val="Verdana"/>
      <family val="2"/>
    </font>
    <font>
      <b/>
      <sz val="11"/>
      <color rgb="FF4D4D4C"/>
      <name val="Verdana"/>
      <family val="2"/>
    </font>
    <font>
      <i/>
      <sz val="12"/>
      <color theme="1"/>
      <name val="Calibri"/>
      <family val="2"/>
      <scheme val="minor"/>
    </font>
    <font>
      <b/>
      <sz val="12"/>
      <color rgb="FF4D4D4C"/>
      <name val="Verdana"/>
      <family val="2"/>
    </font>
    <font>
      <b/>
      <sz val="11"/>
      <color rgb="FFFF0000"/>
      <name val="Arial"/>
      <family val="2"/>
    </font>
    <font>
      <b/>
      <sz val="11"/>
      <color rgb="FFFFFFFF"/>
      <name val="Verdana"/>
      <family val="2"/>
    </font>
    <font>
      <b/>
      <sz val="16"/>
      <color theme="7" tint="0.79998168889431442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i/>
      <sz val="12"/>
      <color rgb="FF4D4D4D"/>
      <name val="Verdana"/>
      <family val="2"/>
    </font>
    <font>
      <sz val="10"/>
      <name val="Arial"/>
      <family val="2"/>
    </font>
    <font>
      <sz val="16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6"/>
      <color rgb="FF4D4D4C"/>
      <name val="Calibri"/>
      <family val="2"/>
      <scheme val="minor"/>
    </font>
    <font>
      <b/>
      <sz val="16"/>
      <color rgb="FF4D4D4C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9BD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00B9BD"/>
      </top>
      <bottom style="medium">
        <color rgb="FFDCDCDC"/>
      </bottom>
      <diagonal/>
    </border>
    <border>
      <left/>
      <right style="medium">
        <color rgb="FF00B9BD"/>
      </right>
      <top style="medium">
        <color rgb="FF00B9BD"/>
      </top>
      <bottom style="medium">
        <color rgb="FFDCDCDC"/>
      </bottom>
      <diagonal/>
    </border>
    <border>
      <left/>
      <right style="medium">
        <color rgb="FFDCDCDC"/>
      </right>
      <top/>
      <bottom style="medium">
        <color rgb="FFDCDCDC"/>
      </bottom>
      <diagonal/>
    </border>
    <border>
      <left style="medium">
        <color indexed="64"/>
      </left>
      <right/>
      <top style="medium">
        <color rgb="FF00B9BD"/>
      </top>
      <bottom style="medium">
        <color rgb="FFDCDCDC"/>
      </bottom>
      <diagonal/>
    </border>
    <border>
      <left/>
      <right/>
      <top/>
      <bottom style="medium">
        <color rgb="FFA6A6A6"/>
      </bottom>
      <diagonal/>
    </border>
    <border>
      <left style="medium">
        <color rgb="FFDCDCDC"/>
      </left>
      <right/>
      <top/>
      <bottom/>
      <diagonal/>
    </border>
    <border>
      <left/>
      <right/>
      <top/>
      <bottom style="medium">
        <color rgb="FF00B9BD"/>
      </bottom>
      <diagonal/>
    </border>
    <border>
      <left style="medium">
        <color rgb="FFDCDCDC"/>
      </left>
      <right/>
      <top style="medium">
        <color rgb="FFDCDCDC"/>
      </top>
      <bottom style="medium">
        <color rgb="FFDCDCDC"/>
      </bottom>
      <diagonal/>
    </border>
    <border>
      <left/>
      <right/>
      <top style="medium">
        <color rgb="FFDCDCDC"/>
      </top>
      <bottom style="medium">
        <color rgb="FFDCDCDC"/>
      </bottom>
      <diagonal/>
    </border>
    <border>
      <left style="medium">
        <color indexed="64"/>
      </left>
      <right/>
      <top style="medium">
        <color rgb="FFDCDCDC"/>
      </top>
      <bottom/>
      <diagonal/>
    </border>
    <border>
      <left/>
      <right/>
      <top style="medium">
        <color rgb="FFDCDCDC"/>
      </top>
      <bottom/>
      <diagonal/>
    </border>
    <border>
      <left/>
      <right style="medium">
        <color rgb="FFDCDCDC"/>
      </right>
      <top style="medium">
        <color rgb="FFDCDCDC"/>
      </top>
      <bottom style="medium">
        <color rgb="FFDCDCDC"/>
      </bottom>
      <diagonal/>
    </border>
    <border>
      <left style="medium">
        <color indexed="64"/>
      </left>
      <right/>
      <top style="medium">
        <color rgb="FFDCDCDC"/>
      </top>
      <bottom style="medium">
        <color rgb="FFDCDCDC"/>
      </bottom>
      <diagonal/>
    </border>
    <border>
      <left style="medium">
        <color indexed="64"/>
      </left>
      <right style="medium">
        <color rgb="FFDCDCDC"/>
      </right>
      <top/>
      <bottom style="medium">
        <color rgb="FFDCDCDC"/>
      </bottom>
      <diagonal/>
    </border>
  </borders>
  <cellStyleXfs count="22">
    <xf numFmtId="0" fontId="0" fillId="0" borderId="0"/>
    <xf numFmtId="164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3" fillId="0" borderId="0"/>
    <xf numFmtId="0" fontId="9" fillId="0" borderId="0"/>
    <xf numFmtId="0" fontId="24" fillId="0" borderId="0"/>
    <xf numFmtId="0" fontId="2" fillId="0" borderId="0"/>
    <xf numFmtId="9" fontId="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45" fillId="0" borderId="0" applyFont="0" applyFill="0" applyBorder="0" applyAlignment="0" applyProtection="0"/>
  </cellStyleXfs>
  <cellXfs count="19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1" fontId="7" fillId="3" borderId="0" xfId="0" applyNumberFormat="1" applyFont="1" applyFill="1" applyAlignment="1">
      <alignment wrapText="1"/>
    </xf>
    <xf numFmtId="3" fontId="6" fillId="5" borderId="1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vertical="center" wrapText="1"/>
    </xf>
    <xf numFmtId="0" fontId="25" fillId="7" borderId="24" xfId="0" applyFont="1" applyFill="1" applyBorder="1" applyAlignment="1">
      <alignment vertical="center" wrapText="1"/>
    </xf>
    <xf numFmtId="3" fontId="26" fillId="0" borderId="25" xfId="0" applyNumberFormat="1" applyFont="1" applyBorder="1" applyAlignment="1">
      <alignment vertical="center" wrapText="1"/>
    </xf>
    <xf numFmtId="0" fontId="26" fillId="0" borderId="25" xfId="0" applyFont="1" applyBorder="1" applyAlignment="1">
      <alignment horizontal="right" vertical="center" wrapText="1"/>
    </xf>
    <xf numFmtId="0" fontId="27" fillId="0" borderId="25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12" fillId="8" borderId="1" xfId="12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11" applyBorder="1" applyAlignment="1" applyProtection="1">
      <alignment vertical="center" wrapText="1"/>
    </xf>
    <xf numFmtId="0" fontId="0" fillId="0" borderId="1" xfId="0" applyBorder="1" applyAlignment="1">
      <alignment vertical="center"/>
    </xf>
    <xf numFmtId="0" fontId="13" fillId="0" borderId="0" xfId="0" applyFont="1"/>
    <xf numFmtId="0" fontId="14" fillId="0" borderId="0" xfId="12" applyFont="1" applyAlignment="1">
      <alignment vertical="center"/>
    </xf>
    <xf numFmtId="170" fontId="14" fillId="0" borderId="0" xfId="12" applyNumberFormat="1" applyFont="1" applyAlignment="1">
      <alignment vertical="center"/>
    </xf>
    <xf numFmtId="0" fontId="28" fillId="9" borderId="1" xfId="12" applyFont="1" applyFill="1" applyBorder="1" applyAlignment="1">
      <alignment horizontal="center" vertical="center"/>
    </xf>
    <xf numFmtId="170" fontId="28" fillId="9" borderId="1" xfId="12" applyNumberFormat="1" applyFont="1" applyFill="1" applyBorder="1" applyAlignment="1">
      <alignment horizontal="center" vertical="center"/>
    </xf>
    <xf numFmtId="0" fontId="14" fillId="0" borderId="1" xfId="12" applyFont="1" applyBorder="1" applyAlignment="1">
      <alignment horizontal="left" vertical="center"/>
    </xf>
    <xf numFmtId="168" fontId="14" fillId="0" borderId="1" xfId="2" applyNumberFormat="1" applyFont="1" applyFill="1" applyBorder="1" applyAlignment="1">
      <alignment horizontal="center" vertical="center" wrapText="1"/>
    </xf>
    <xf numFmtId="0" fontId="14" fillId="0" borderId="1" xfId="12" applyFont="1" applyBorder="1" applyAlignment="1">
      <alignment horizontal="center" vertical="center"/>
    </xf>
    <xf numFmtId="170" fontId="14" fillId="0" borderId="1" xfId="2" applyNumberFormat="1" applyFont="1" applyFill="1" applyBorder="1" applyAlignment="1">
      <alignment horizontal="right" vertical="center" wrapText="1"/>
    </xf>
    <xf numFmtId="3" fontId="14" fillId="0" borderId="0" xfId="12" applyNumberFormat="1" applyFont="1" applyAlignment="1">
      <alignment vertical="center"/>
    </xf>
    <xf numFmtId="4" fontId="14" fillId="0" borderId="1" xfId="2" applyNumberFormat="1" applyFont="1" applyFill="1" applyBorder="1" applyAlignment="1">
      <alignment horizontal="right" vertical="center" wrapText="1"/>
    </xf>
    <xf numFmtId="0" fontId="28" fillId="9" borderId="1" xfId="12" applyFont="1" applyFill="1" applyBorder="1" applyAlignment="1">
      <alignment horizontal="left" vertical="center"/>
    </xf>
    <xf numFmtId="168" fontId="28" fillId="9" borderId="1" xfId="2" applyNumberFormat="1" applyFont="1" applyFill="1" applyBorder="1" applyAlignment="1">
      <alignment horizontal="center" vertical="center" wrapText="1"/>
    </xf>
    <xf numFmtId="170" fontId="28" fillId="9" borderId="1" xfId="12" applyNumberFormat="1" applyFont="1" applyFill="1" applyBorder="1" applyAlignment="1">
      <alignment vertical="center"/>
    </xf>
    <xf numFmtId="170" fontId="28" fillId="9" borderId="1" xfId="2" applyNumberFormat="1" applyFont="1" applyFill="1" applyBorder="1" applyAlignment="1">
      <alignment horizontal="right" vertical="center" wrapText="1"/>
    </xf>
    <xf numFmtId="0" fontId="13" fillId="0" borderId="0" xfId="12" applyFont="1" applyAlignment="1">
      <alignment vertical="center"/>
    </xf>
    <xf numFmtId="0" fontId="18" fillId="0" borderId="0" xfId="12" applyFont="1" applyAlignment="1">
      <alignment vertical="center"/>
    </xf>
    <xf numFmtId="14" fontId="14" fillId="0" borderId="0" xfId="12" applyNumberFormat="1" applyFont="1" applyAlignment="1">
      <alignment vertical="center"/>
    </xf>
    <xf numFmtId="0" fontId="2" fillId="0" borderId="0" xfId="0" applyFont="1"/>
    <xf numFmtId="0" fontId="2" fillId="4" borderId="4" xfId="0" applyFont="1" applyFill="1" applyBorder="1" applyAlignment="1">
      <alignment horizontal="center" vertical="top"/>
    </xf>
    <xf numFmtId="3" fontId="2" fillId="6" borderId="3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7" fillId="3" borderId="0" xfId="0" quotePrefix="1" applyNumberFormat="1" applyFont="1" applyFill="1" applyAlignment="1" applyProtection="1">
      <alignment wrapText="1"/>
      <protection locked="0"/>
    </xf>
    <xf numFmtId="3" fontId="7" fillId="3" borderId="0" xfId="0" applyNumberFormat="1" applyFont="1" applyFill="1" applyAlignment="1">
      <alignment wrapText="1"/>
    </xf>
    <xf numFmtId="164" fontId="0" fillId="0" borderId="0" xfId="1" applyFont="1"/>
    <xf numFmtId="0" fontId="5" fillId="0" borderId="0" xfId="0" applyFont="1" applyAlignment="1">
      <alignment horizontal="right" wrapText="1"/>
    </xf>
    <xf numFmtId="3" fontId="6" fillId="5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17" fontId="30" fillId="3" borderId="1" xfId="0" applyNumberFormat="1" applyFont="1" applyFill="1" applyBorder="1" applyAlignment="1">
      <alignment horizontal="center"/>
    </xf>
    <xf numFmtId="3" fontId="30" fillId="3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31" fillId="4" borderId="4" xfId="0" applyFont="1" applyFill="1" applyBorder="1" applyAlignment="1">
      <alignment horizontal="center" vertical="top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2" fillId="0" borderId="10" xfId="0" applyFont="1" applyBorder="1"/>
    <xf numFmtId="0" fontId="25" fillId="7" borderId="26" xfId="0" applyFont="1" applyFill="1" applyBorder="1" applyAlignment="1">
      <alignment vertical="center" wrapText="1"/>
    </xf>
    <xf numFmtId="0" fontId="19" fillId="0" borderId="10" xfId="0" applyFont="1" applyBorder="1"/>
    <xf numFmtId="0" fontId="11" fillId="0" borderId="0" xfId="0" applyFont="1"/>
    <xf numFmtId="0" fontId="21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32" fillId="0" borderId="0" xfId="0" applyFont="1"/>
    <xf numFmtId="171" fontId="0" fillId="0" borderId="9" xfId="0" applyNumberFormat="1" applyBorder="1"/>
    <xf numFmtId="4" fontId="0" fillId="0" borderId="9" xfId="0" applyNumberFormat="1" applyBorder="1"/>
    <xf numFmtId="0" fontId="9" fillId="6" borderId="14" xfId="0" quotePrefix="1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3" fontId="26" fillId="0" borderId="25" xfId="0" quotePrefix="1" applyNumberFormat="1" applyFont="1" applyBorder="1" applyAlignment="1">
      <alignment vertical="center" wrapText="1"/>
    </xf>
    <xf numFmtId="3" fontId="33" fillId="0" borderId="25" xfId="0" applyNumberFormat="1" applyFont="1" applyBorder="1" applyAlignment="1">
      <alignment vertical="center" wrapText="1"/>
    </xf>
    <xf numFmtId="3" fontId="33" fillId="0" borderId="25" xfId="0" applyNumberFormat="1" applyFont="1" applyBorder="1" applyAlignment="1">
      <alignment horizontal="center" vertical="center" wrapText="1"/>
    </xf>
    <xf numFmtId="3" fontId="31" fillId="10" borderId="5" xfId="0" applyNumberFormat="1" applyFont="1" applyFill="1" applyBorder="1" applyAlignment="1">
      <alignment horizontal="center"/>
    </xf>
    <xf numFmtId="164" fontId="6" fillId="0" borderId="0" xfId="1" applyFont="1"/>
    <xf numFmtId="9" fontId="0" fillId="0" borderId="0" xfId="17" applyFont="1"/>
    <xf numFmtId="9" fontId="6" fillId="0" borderId="0" xfId="17" applyFont="1"/>
    <xf numFmtId="0" fontId="3" fillId="0" borderId="0" xfId="11" applyAlignment="1" applyProtection="1">
      <alignment horizontal="justify" vertical="center"/>
    </xf>
    <xf numFmtId="164" fontId="0" fillId="0" borderId="0" xfId="0" applyNumberFormat="1"/>
    <xf numFmtId="164" fontId="35" fillId="0" borderId="27" xfId="1" applyFont="1" applyBorder="1" applyAlignment="1">
      <alignment horizontal="right" vertical="center"/>
    </xf>
    <xf numFmtId="3" fontId="35" fillId="0" borderId="27" xfId="0" applyNumberFormat="1" applyFont="1" applyBorder="1" applyAlignment="1">
      <alignment horizontal="right" vertical="center"/>
    </xf>
    <xf numFmtId="9" fontId="35" fillId="0" borderId="27" xfId="17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36" fillId="0" borderId="27" xfId="0" applyFont="1" applyBorder="1" applyAlignment="1">
      <alignment vertical="center"/>
    </xf>
    <xf numFmtId="164" fontId="36" fillId="0" borderId="27" xfId="1" applyFont="1" applyBorder="1" applyAlignment="1">
      <alignment horizontal="right" vertical="center"/>
    </xf>
    <xf numFmtId="9" fontId="36" fillId="0" borderId="27" xfId="17" applyFont="1" applyBorder="1" applyAlignment="1">
      <alignment horizontal="right" vertical="center"/>
    </xf>
    <xf numFmtId="0" fontId="35" fillId="0" borderId="27" xfId="0" applyFont="1" applyBorder="1" applyAlignment="1">
      <alignment horizontal="center" vertical="center"/>
    </xf>
    <xf numFmtId="0" fontId="19" fillId="0" borderId="0" xfId="0" applyFont="1"/>
    <xf numFmtId="0" fontId="21" fillId="0" borderId="12" xfId="0" applyFont="1" applyBorder="1" applyAlignment="1">
      <alignment wrapText="1"/>
    </xf>
    <xf numFmtId="0" fontId="26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3" fontId="26" fillId="0" borderId="25" xfId="0" applyNumberFormat="1" applyFont="1" applyBorder="1" applyAlignment="1">
      <alignment horizontal="center" vertical="center" wrapText="1"/>
    </xf>
    <xf numFmtId="3" fontId="0" fillId="0" borderId="0" xfId="0" applyNumberFormat="1"/>
    <xf numFmtId="9" fontId="36" fillId="0" borderId="0" xfId="17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42" fillId="0" borderId="0" xfId="0" applyFont="1" applyAlignment="1">
      <alignment horizontal="right"/>
    </xf>
    <xf numFmtId="0" fontId="0" fillId="0" borderId="11" xfId="0" applyBorder="1"/>
    <xf numFmtId="0" fontId="0" fillId="0" borderId="12" xfId="0" applyBorder="1" applyAlignment="1">
      <alignment horizontal="center"/>
    </xf>
    <xf numFmtId="3" fontId="31" fillId="14" borderId="5" xfId="0" applyNumberFormat="1" applyFont="1" applyFill="1" applyBorder="1" applyAlignment="1">
      <alignment horizontal="center"/>
    </xf>
    <xf numFmtId="3" fontId="31" fillId="15" borderId="5" xfId="0" applyNumberFormat="1" applyFont="1" applyFill="1" applyBorder="1" applyAlignment="1">
      <alignment horizontal="center"/>
    </xf>
    <xf numFmtId="49" fontId="26" fillId="0" borderId="25" xfId="0" applyNumberFormat="1" applyFont="1" applyBorder="1" applyAlignment="1">
      <alignment vertical="center" wrapText="1"/>
    </xf>
    <xf numFmtId="2" fontId="26" fillId="0" borderId="25" xfId="0" quotePrefix="1" applyNumberFormat="1" applyFont="1" applyBorder="1" applyAlignment="1">
      <alignment vertical="center" wrapText="1"/>
    </xf>
    <xf numFmtId="3" fontId="2" fillId="14" borderId="1" xfId="0" applyNumberFormat="1" applyFont="1" applyFill="1" applyBorder="1" applyAlignment="1">
      <alignment horizontal="center" vertical="center"/>
    </xf>
    <xf numFmtId="3" fontId="2" fillId="15" borderId="1" xfId="0" applyNumberFormat="1" applyFont="1" applyFill="1" applyBorder="1" applyAlignment="1">
      <alignment horizontal="center" vertical="center"/>
    </xf>
    <xf numFmtId="3" fontId="2" fillId="10" borderId="1" xfId="0" applyNumberFormat="1" applyFont="1" applyFill="1" applyBorder="1" applyAlignment="1">
      <alignment horizontal="center" vertical="center"/>
    </xf>
    <xf numFmtId="3" fontId="2" fillId="14" borderId="1" xfId="0" applyNumberFormat="1" applyFont="1" applyFill="1" applyBorder="1" applyAlignment="1">
      <alignment horizontal="center"/>
    </xf>
    <xf numFmtId="3" fontId="2" fillId="10" borderId="1" xfId="0" applyNumberFormat="1" applyFont="1" applyFill="1" applyBorder="1" applyAlignment="1">
      <alignment horizontal="center"/>
    </xf>
    <xf numFmtId="3" fontId="2" fillId="14" borderId="5" xfId="0" applyNumberFormat="1" applyFont="1" applyFill="1" applyBorder="1" applyAlignment="1">
      <alignment horizontal="center"/>
    </xf>
    <xf numFmtId="3" fontId="2" fillId="10" borderId="5" xfId="0" applyNumberFormat="1" applyFont="1" applyFill="1" applyBorder="1" applyAlignment="1">
      <alignment horizontal="center"/>
    </xf>
    <xf numFmtId="3" fontId="2" fillId="15" borderId="5" xfId="0" applyNumberFormat="1" applyFont="1" applyFill="1" applyBorder="1" applyAlignment="1">
      <alignment horizontal="center"/>
    </xf>
    <xf numFmtId="3" fontId="2" fillId="5" borderId="1" xfId="0" applyNumberFormat="1" applyFont="1" applyFill="1" applyBorder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49" fontId="0" fillId="10" borderId="5" xfId="0" applyNumberFormat="1" applyFill="1" applyBorder="1" applyAlignment="1">
      <alignment horizontal="center"/>
    </xf>
    <xf numFmtId="49" fontId="0" fillId="14" borderId="5" xfId="0" applyNumberFormat="1" applyFill="1" applyBorder="1" applyAlignment="1">
      <alignment horizontal="center"/>
    </xf>
    <xf numFmtId="3" fontId="38" fillId="0" borderId="25" xfId="0" applyNumberFormat="1" applyFont="1" applyBorder="1" applyAlignment="1">
      <alignment vertical="center" wrapText="1"/>
    </xf>
    <xf numFmtId="164" fontId="2" fillId="3" borderId="1" xfId="1" applyFont="1" applyFill="1" applyBorder="1" applyAlignment="1">
      <alignment horizontal="center" vertical="center"/>
    </xf>
    <xf numFmtId="0" fontId="44" fillId="0" borderId="25" xfId="0" applyFont="1" applyBorder="1" applyAlignment="1">
      <alignment horizontal="right" vertical="center" wrapText="1"/>
    </xf>
    <xf numFmtId="0" fontId="43" fillId="0" borderId="28" xfId="0" applyFont="1" applyBorder="1" applyAlignment="1">
      <alignment vertical="center" wrapText="1"/>
    </xf>
    <xf numFmtId="43" fontId="6" fillId="0" borderId="0" xfId="21" applyFont="1"/>
    <xf numFmtId="0" fontId="25" fillId="7" borderId="0" xfId="0" applyFont="1" applyFill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46" fillId="0" borderId="0" xfId="0" applyFont="1"/>
    <xf numFmtId="0" fontId="47" fillId="0" borderId="0" xfId="0" applyFont="1" applyAlignment="1">
      <alignment vertical="center" wrapText="1"/>
    </xf>
    <xf numFmtId="3" fontId="48" fillId="0" borderId="0" xfId="0" applyNumberFormat="1" applyFont="1" applyAlignment="1">
      <alignment vertical="center" wrapText="1"/>
    </xf>
    <xf numFmtId="3" fontId="49" fillId="0" borderId="0" xfId="0" applyNumberFormat="1" applyFont="1" applyAlignment="1">
      <alignment vertical="center" wrapText="1"/>
    </xf>
    <xf numFmtId="0" fontId="11" fillId="0" borderId="29" xfId="0" applyFont="1" applyBorder="1"/>
    <xf numFmtId="0" fontId="31" fillId="0" borderId="0" xfId="0" applyFont="1"/>
    <xf numFmtId="167" fontId="2" fillId="10" borderId="1" xfId="0" applyNumberFormat="1" applyFont="1" applyFill="1" applyBorder="1" applyAlignment="1">
      <alignment horizontal="center"/>
    </xf>
    <xf numFmtId="167" fontId="2" fillId="14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10" borderId="1" xfId="0" applyNumberFormat="1" applyFill="1" applyBorder="1" applyAlignment="1">
      <alignment horizontal="right"/>
    </xf>
    <xf numFmtId="3" fontId="0" fillId="14" borderId="1" xfId="0" applyNumberFormat="1" applyFill="1" applyBorder="1" applyAlignment="1">
      <alignment horizontal="right"/>
    </xf>
    <xf numFmtId="3" fontId="30" fillId="0" borderId="0" xfId="0" applyNumberFormat="1" applyFont="1" applyAlignment="1">
      <alignment horizontal="center"/>
    </xf>
    <xf numFmtId="3" fontId="0" fillId="15" borderId="1" xfId="0" applyNumberFormat="1" applyFill="1" applyBorder="1" applyAlignment="1">
      <alignment horizontal="right"/>
    </xf>
    <xf numFmtId="49" fontId="0" fillId="15" borderId="5" xfId="0" applyNumberFormat="1" applyFill="1" applyBorder="1" applyAlignment="1">
      <alignment horizontal="center"/>
    </xf>
    <xf numFmtId="3" fontId="2" fillId="15" borderId="1" xfId="0" applyNumberFormat="1" applyFont="1" applyFill="1" applyBorder="1" applyAlignment="1">
      <alignment horizontal="center"/>
    </xf>
    <xf numFmtId="167" fontId="2" fillId="15" borderId="1" xfId="0" applyNumberFormat="1" applyFont="1" applyFill="1" applyBorder="1" applyAlignment="1">
      <alignment horizontal="center"/>
    </xf>
    <xf numFmtId="3" fontId="31" fillId="0" borderId="1" xfId="0" applyNumberFormat="1" applyFont="1" applyBorder="1" applyAlignment="1">
      <alignment horizontal="center"/>
    </xf>
    <xf numFmtId="3" fontId="31" fillId="0" borderId="1" xfId="0" applyNumberFormat="1" applyFont="1" applyBorder="1" applyAlignment="1">
      <alignment horizontal="right"/>
    </xf>
    <xf numFmtId="3" fontId="30" fillId="3" borderId="1" xfId="0" applyNumberFormat="1" applyFont="1" applyFill="1" applyBorder="1" applyAlignment="1">
      <alignment horizontal="right"/>
    </xf>
    <xf numFmtId="1" fontId="0" fillId="0" borderId="0" xfId="0" applyNumberFormat="1"/>
    <xf numFmtId="3" fontId="6" fillId="0" borderId="0" xfId="0" applyNumberFormat="1" applyFont="1"/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25" fillId="7" borderId="0" xfId="0" applyFont="1" applyFill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left"/>
    </xf>
    <xf numFmtId="0" fontId="38" fillId="0" borderId="30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left" wrapText="1"/>
    </xf>
    <xf numFmtId="0" fontId="37" fillId="0" borderId="33" xfId="0" applyFont="1" applyBorder="1" applyAlignment="1">
      <alignment horizontal="left" wrapText="1"/>
    </xf>
    <xf numFmtId="0" fontId="37" fillId="0" borderId="33" xfId="0" applyFont="1" applyBorder="1" applyAlignment="1">
      <alignment horizontal="left"/>
    </xf>
    <xf numFmtId="0" fontId="40" fillId="7" borderId="0" xfId="0" applyFont="1" applyFill="1" applyAlignment="1">
      <alignment vertical="center"/>
    </xf>
    <xf numFmtId="0" fontId="40" fillId="7" borderId="27" xfId="0" applyFont="1" applyFill="1" applyBorder="1" applyAlignment="1">
      <alignment vertical="center"/>
    </xf>
    <xf numFmtId="0" fontId="40" fillId="7" borderId="0" xfId="0" applyFont="1" applyFill="1" applyAlignment="1">
      <alignment horizontal="right" vertical="center"/>
    </xf>
    <xf numFmtId="0" fontId="40" fillId="7" borderId="27" xfId="0" applyFont="1" applyFill="1" applyBorder="1" applyAlignment="1">
      <alignment horizontal="right" vertical="center"/>
    </xf>
    <xf numFmtId="0" fontId="29" fillId="3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 wrapText="1"/>
    </xf>
    <xf numFmtId="0" fontId="10" fillId="13" borderId="0" xfId="0" applyFont="1" applyFill="1" applyAlignment="1">
      <alignment horizontal="center" vertical="center"/>
    </xf>
    <xf numFmtId="0" fontId="34" fillId="4" borderId="16" xfId="0" applyFont="1" applyFill="1" applyBorder="1" applyAlignment="1">
      <alignment horizontal="center" vertical="center" wrapText="1"/>
    </xf>
    <xf numFmtId="0" fontId="34" fillId="4" borderId="17" xfId="0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center" vertical="center" wrapText="1"/>
    </xf>
    <xf numFmtId="0" fontId="34" fillId="4" borderId="19" xfId="0" applyFont="1" applyFill="1" applyBorder="1" applyAlignment="1">
      <alignment horizontal="center" vertical="center" wrapText="1"/>
    </xf>
    <xf numFmtId="0" fontId="34" fillId="4" borderId="20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28" fillId="9" borderId="22" xfId="12" applyFont="1" applyFill="1" applyBorder="1" applyAlignment="1">
      <alignment horizontal="center" vertical="center" wrapText="1"/>
    </xf>
    <xf numFmtId="0" fontId="28" fillId="9" borderId="0" xfId="12" applyFont="1" applyFill="1" applyAlignment="1">
      <alignment horizontal="center" vertical="center" wrapText="1"/>
    </xf>
    <xf numFmtId="0" fontId="28" fillId="9" borderId="22" xfId="12" applyFont="1" applyFill="1" applyBorder="1" applyAlignment="1">
      <alignment horizontal="center" vertical="center"/>
    </xf>
    <xf numFmtId="0" fontId="28" fillId="9" borderId="0" xfId="12" applyFont="1" applyFill="1" applyAlignment="1">
      <alignment horizontal="center" vertical="center"/>
    </xf>
    <xf numFmtId="0" fontId="41" fillId="11" borderId="0" xfId="0" applyFont="1" applyFill="1" applyAlignment="1">
      <alignment horizontal="center" vertical="center"/>
    </xf>
  </cellXfs>
  <cellStyles count="22">
    <cellStyle name="Comma" xfId="21" builtinId="3"/>
    <cellStyle name="Comma [0]" xfId="1" builtinId="6"/>
    <cellStyle name="Comma 2" xfId="2" xr:uid="{00000000-0005-0000-0000-000002000000}"/>
    <cellStyle name="Comma 2 2" xfId="3" xr:uid="{00000000-0005-0000-0000-000003000000}"/>
    <cellStyle name="Comma 2 3" xfId="4" xr:uid="{00000000-0005-0000-0000-000004000000}"/>
    <cellStyle name="Comma 3" xfId="5" xr:uid="{00000000-0005-0000-0000-000005000000}"/>
    <cellStyle name="Comma 3 2" xfId="6" xr:uid="{00000000-0005-0000-0000-000006000000}"/>
    <cellStyle name="Comma 4" xfId="7" xr:uid="{00000000-0005-0000-0000-000007000000}"/>
    <cellStyle name="Comma 5" xfId="8" xr:uid="{00000000-0005-0000-0000-000008000000}"/>
    <cellStyle name="Currency 2" xfId="9" xr:uid="{00000000-0005-0000-0000-000009000000}"/>
    <cellStyle name="Euro" xfId="10" xr:uid="{00000000-0005-0000-0000-00000A000000}"/>
    <cellStyle name="Hyperlink" xfId="11" builtinId="8"/>
    <cellStyle name="Normal" xfId="0" builtinId="0"/>
    <cellStyle name="Normal 2" xfId="12" xr:uid="{00000000-0005-0000-0000-00000D000000}"/>
    <cellStyle name="Normal 2 2" xfId="13" xr:uid="{00000000-0005-0000-0000-00000E000000}"/>
    <cellStyle name="Normal 3" xfId="14" xr:uid="{00000000-0005-0000-0000-00000F000000}"/>
    <cellStyle name="Normal 4" xfId="15" xr:uid="{00000000-0005-0000-0000-000010000000}"/>
    <cellStyle name="Normal 4 2" xfId="16" xr:uid="{00000000-0005-0000-0000-000011000000}"/>
    <cellStyle name="Percent" xfId="17" builtinId="5"/>
    <cellStyle name="Percent 2" xfId="18" xr:uid="{00000000-0005-0000-0000-000013000000}"/>
    <cellStyle name="Percent 2 2" xfId="19" xr:uid="{00000000-0005-0000-0000-000014000000}"/>
    <cellStyle name="Percent 4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AF59"/>
  <sheetViews>
    <sheetView showGridLines="0" tabSelected="1" zoomScale="85" zoomScaleNormal="85" workbookViewId="0">
      <selection activeCell="R29" sqref="R29"/>
    </sheetView>
  </sheetViews>
  <sheetFormatPr defaultColWidth="8.796875" defaultRowHeight="12.75" x14ac:dyDescent="0.35"/>
  <cols>
    <col min="1" max="1" width="23" customWidth="1"/>
    <col min="2" max="2" width="20.46484375" customWidth="1"/>
    <col min="3" max="3" width="6.46484375" customWidth="1"/>
    <col min="4" max="4" width="16.46484375" customWidth="1"/>
    <col min="5" max="5" width="12.46484375" customWidth="1"/>
    <col min="6" max="7" width="14.46484375" customWidth="1"/>
    <col min="9" max="11" width="8.796875" customWidth="1"/>
    <col min="12" max="12" width="20.796875" customWidth="1"/>
    <col min="13" max="13" width="24.59765625" customWidth="1"/>
    <col min="14" max="14" width="6.06640625" customWidth="1"/>
    <col min="15" max="15" width="16.59765625" customWidth="1"/>
    <col min="16" max="18" width="23.796875" customWidth="1"/>
    <col min="19" max="19" width="22.59765625" customWidth="1"/>
    <col min="20" max="23" width="8.796875" customWidth="1"/>
    <col min="24" max="24" width="22" customWidth="1"/>
    <col min="25" max="25" width="26.796875" customWidth="1"/>
    <col min="26" max="26" width="6.33203125" style="96" customWidth="1"/>
    <col min="27" max="27" width="18.33203125" customWidth="1"/>
    <col min="28" max="29" width="18.59765625" customWidth="1"/>
    <col min="30" max="30" width="22.46484375" customWidth="1"/>
    <col min="31" max="31" width="57.3984375" customWidth="1"/>
  </cols>
  <sheetData>
    <row r="1" spans="1:32" ht="13.15" thickBot="1" x14ac:dyDescent="0.4"/>
    <row r="2" spans="1:32" x14ac:dyDescent="0.35">
      <c r="A2" s="59"/>
      <c r="B2" s="60"/>
      <c r="C2" s="60"/>
      <c r="D2" s="60"/>
      <c r="E2" s="60"/>
      <c r="F2" s="60"/>
      <c r="G2" s="60"/>
      <c r="H2" s="61"/>
      <c r="K2" s="59"/>
      <c r="L2" s="60"/>
      <c r="M2" s="60"/>
      <c r="N2" s="60"/>
      <c r="O2" s="60"/>
      <c r="P2" s="60"/>
      <c r="Q2" s="60"/>
      <c r="R2" s="60"/>
      <c r="S2" s="60"/>
      <c r="T2" s="61"/>
      <c r="W2" s="59"/>
      <c r="X2" s="60"/>
      <c r="Y2" s="60"/>
      <c r="Z2" s="97"/>
      <c r="AA2" s="60"/>
      <c r="AB2" s="60"/>
      <c r="AC2" s="60"/>
      <c r="AD2" s="60"/>
      <c r="AE2" s="60"/>
      <c r="AF2" s="61"/>
    </row>
    <row r="3" spans="1:32" ht="17.649999999999999" customHeight="1" x14ac:dyDescent="0.35">
      <c r="A3" s="150" t="s">
        <v>89</v>
      </c>
      <c r="B3" s="151"/>
      <c r="C3" s="151"/>
      <c r="D3" s="151"/>
      <c r="E3" s="151"/>
      <c r="F3" s="151"/>
      <c r="G3" s="151"/>
      <c r="H3" s="152"/>
      <c r="K3" s="150" t="s">
        <v>92</v>
      </c>
      <c r="L3" s="151"/>
      <c r="M3" s="151"/>
      <c r="N3" s="151"/>
      <c r="O3" s="151"/>
      <c r="P3" s="151"/>
      <c r="Q3" s="151"/>
      <c r="R3" s="151"/>
      <c r="S3" s="151"/>
      <c r="T3" s="152"/>
      <c r="W3" s="153" t="s">
        <v>93</v>
      </c>
      <c r="X3" s="154"/>
      <c r="Y3" s="154"/>
      <c r="Z3" s="154"/>
      <c r="AA3" s="154"/>
      <c r="AB3" s="154"/>
      <c r="AC3" s="154"/>
      <c r="AD3" s="154"/>
      <c r="AE3" s="154"/>
      <c r="AF3" s="155"/>
    </row>
    <row r="4" spans="1:32" ht="17.649999999999999" customHeight="1" x14ac:dyDescent="0.35">
      <c r="A4" s="150"/>
      <c r="B4" s="151"/>
      <c r="C4" s="151"/>
      <c r="D4" s="151"/>
      <c r="E4" s="151"/>
      <c r="F4" s="151"/>
      <c r="G4" s="151"/>
      <c r="H4" s="152"/>
      <c r="K4" s="150"/>
      <c r="L4" s="151"/>
      <c r="M4" s="151"/>
      <c r="N4" s="151"/>
      <c r="O4" s="151"/>
      <c r="P4" s="151"/>
      <c r="Q4" s="151"/>
      <c r="R4" s="151"/>
      <c r="S4" s="151"/>
      <c r="T4" s="152"/>
      <c r="W4" s="153"/>
      <c r="X4" s="154"/>
      <c r="Y4" s="154"/>
      <c r="Z4" s="154"/>
      <c r="AA4" s="154"/>
      <c r="AB4" s="154"/>
      <c r="AC4" s="154"/>
      <c r="AD4" s="154"/>
      <c r="AE4" s="154"/>
      <c r="AF4" s="155"/>
    </row>
    <row r="5" spans="1:32" ht="13.15" x14ac:dyDescent="0.35">
      <c r="A5" s="63"/>
      <c r="H5" s="62"/>
      <c r="K5" s="63"/>
      <c r="M5" s="128"/>
      <c r="N5" s="128"/>
      <c r="O5" s="128"/>
      <c r="P5" s="128"/>
      <c r="Q5" s="128"/>
      <c r="R5" s="128"/>
      <c r="S5" s="128"/>
      <c r="T5" s="62"/>
      <c r="W5" s="63"/>
      <c r="AF5" s="62"/>
    </row>
    <row r="6" spans="1:32" x14ac:dyDescent="0.35">
      <c r="A6" s="63"/>
      <c r="H6" s="62"/>
      <c r="K6" s="63"/>
      <c r="T6" s="62"/>
      <c r="W6" s="63"/>
      <c r="AF6" s="62"/>
    </row>
    <row r="7" spans="1:32" ht="21.4" thickBot="1" x14ac:dyDescent="0.7">
      <c r="A7" s="64" t="s">
        <v>28</v>
      </c>
      <c r="B7" s="71"/>
      <c r="C7" s="71"/>
      <c r="D7" s="71"/>
      <c r="H7" s="62"/>
      <c r="K7" s="63"/>
      <c r="N7" s="96"/>
      <c r="O7" s="71" t="s">
        <v>28</v>
      </c>
      <c r="P7" s="133" t="s">
        <v>59</v>
      </c>
      <c r="Q7" s="133"/>
      <c r="R7" s="133"/>
      <c r="S7" s="129"/>
      <c r="T7" s="62"/>
      <c r="W7" s="63"/>
      <c r="AA7" s="71" t="s">
        <v>28</v>
      </c>
      <c r="AB7" s="164" t="s">
        <v>59</v>
      </c>
      <c r="AC7" s="164"/>
      <c r="AD7" s="164"/>
      <c r="AF7" s="62"/>
    </row>
    <row r="8" spans="1:32" ht="40.049999999999997" customHeight="1" thickBot="1" x14ac:dyDescent="0.4">
      <c r="A8" s="65" t="s">
        <v>0</v>
      </c>
      <c r="B8" s="9"/>
      <c r="C8" s="9"/>
      <c r="D8" s="9"/>
      <c r="E8" s="9" t="s">
        <v>22</v>
      </c>
      <c r="F8" s="9" t="s">
        <v>23</v>
      </c>
      <c r="G8" s="10" t="s">
        <v>24</v>
      </c>
      <c r="H8" s="62"/>
      <c r="K8" s="63"/>
      <c r="L8" s="127" t="s">
        <v>0</v>
      </c>
      <c r="M8" s="127"/>
      <c r="N8" s="127"/>
      <c r="O8" s="127"/>
      <c r="P8" s="9" t="s">
        <v>22</v>
      </c>
      <c r="Q8" s="9" t="s">
        <v>23</v>
      </c>
      <c r="R8" s="10" t="s">
        <v>24</v>
      </c>
      <c r="S8" s="130"/>
      <c r="T8" s="62"/>
      <c r="W8" s="63"/>
      <c r="X8" s="156" t="s">
        <v>0</v>
      </c>
      <c r="Y8" s="156"/>
      <c r="Z8" s="156"/>
      <c r="AA8" s="156"/>
      <c r="AB8" s="9" t="s">
        <v>22</v>
      </c>
      <c r="AC8" s="9" t="s">
        <v>23</v>
      </c>
      <c r="AD8" s="10" t="s">
        <v>24</v>
      </c>
      <c r="AF8" s="62"/>
    </row>
    <row r="9" spans="1:32" ht="18.399999999999999" customHeight="1" thickBot="1" x14ac:dyDescent="0.4">
      <c r="A9" s="95" t="s">
        <v>78</v>
      </c>
      <c r="B9" s="11" t="s">
        <v>82</v>
      </c>
      <c r="C9" s="11" t="s">
        <v>54</v>
      </c>
      <c r="D9" s="76" t="s">
        <v>84</v>
      </c>
      <c r="E9" s="11">
        <v>11304.548269153127</v>
      </c>
      <c r="F9" s="11">
        <v>0</v>
      </c>
      <c r="G9" s="11">
        <f>E9-F9</f>
        <v>11304.548269153127</v>
      </c>
      <c r="H9" s="62"/>
      <c r="K9" s="63"/>
      <c r="L9" s="11" t="s">
        <v>78</v>
      </c>
      <c r="M9" s="11" t="s">
        <v>82</v>
      </c>
      <c r="N9" s="11" t="s">
        <v>54</v>
      </c>
      <c r="O9" s="76" t="s">
        <v>84</v>
      </c>
      <c r="P9" s="11">
        <v>23804</v>
      </c>
      <c r="Q9" s="11">
        <v>0</v>
      </c>
      <c r="R9" s="11">
        <f>P9-Q9</f>
        <v>23804</v>
      </c>
      <c r="S9" s="131"/>
      <c r="T9" s="62"/>
      <c r="W9" s="63"/>
      <c r="X9" s="11" t="s">
        <v>77</v>
      </c>
      <c r="Y9" s="108" t="s">
        <v>56</v>
      </c>
      <c r="Z9" s="98" t="s">
        <v>54</v>
      </c>
      <c r="AA9" s="109" t="s">
        <v>70</v>
      </c>
      <c r="AB9" s="11">
        <f>'ER Calculation'!H7</f>
        <v>142942</v>
      </c>
      <c r="AC9" s="11">
        <v>0</v>
      </c>
      <c r="AD9" s="11">
        <f>AB9-AC9</f>
        <v>142942</v>
      </c>
      <c r="AF9" s="62"/>
    </row>
    <row r="10" spans="1:32" ht="17.649999999999999" customHeight="1" thickBot="1" x14ac:dyDescent="0.4">
      <c r="A10" s="95" t="s">
        <v>81</v>
      </c>
      <c r="B10" s="11" t="s">
        <v>83</v>
      </c>
      <c r="C10" s="11" t="s">
        <v>54</v>
      </c>
      <c r="D10" s="76" t="s">
        <v>55</v>
      </c>
      <c r="E10" s="11">
        <v>135654.57922983752</v>
      </c>
      <c r="F10" s="11">
        <v>0</v>
      </c>
      <c r="G10" s="11">
        <f t="shared" ref="G10:G14" si="0">E10-F10</f>
        <v>135654.57922983752</v>
      </c>
      <c r="H10" s="62"/>
      <c r="K10" s="63"/>
      <c r="L10" s="11" t="s">
        <v>81</v>
      </c>
      <c r="M10" s="11" t="s">
        <v>83</v>
      </c>
      <c r="N10" s="11" t="s">
        <v>54</v>
      </c>
      <c r="O10" s="76" t="s">
        <v>55</v>
      </c>
      <c r="P10" s="11">
        <v>147294</v>
      </c>
      <c r="Q10" s="11">
        <v>0</v>
      </c>
      <c r="R10" s="11">
        <f>P10-Q10</f>
        <v>147294</v>
      </c>
      <c r="S10" s="131"/>
      <c r="T10" s="62"/>
      <c r="W10" s="63"/>
      <c r="X10" s="11" t="s">
        <v>75</v>
      </c>
      <c r="Y10" s="11" t="s">
        <v>67</v>
      </c>
      <c r="Z10" s="98" t="s">
        <v>54</v>
      </c>
      <c r="AA10" s="76" t="s">
        <v>71</v>
      </c>
      <c r="AB10" s="11">
        <f>'ER Calculation'!H8</f>
        <v>146144</v>
      </c>
      <c r="AC10" s="11">
        <v>0</v>
      </c>
      <c r="AD10" s="11">
        <f>AB10-AC10</f>
        <v>146144</v>
      </c>
      <c r="AF10" s="72"/>
    </row>
    <row r="11" spans="1:32" ht="17.649999999999999" customHeight="1" thickBot="1" x14ac:dyDescent="0.4">
      <c r="A11" s="95" t="s">
        <v>77</v>
      </c>
      <c r="B11" s="11" t="s">
        <v>56</v>
      </c>
      <c r="C11" s="11" t="s">
        <v>54</v>
      </c>
      <c r="D11" s="76" t="s">
        <v>70</v>
      </c>
      <c r="E11" s="11">
        <v>135654.57922983752</v>
      </c>
      <c r="F11" s="11">
        <v>0</v>
      </c>
      <c r="G11" s="11">
        <f t="shared" si="0"/>
        <v>135654.57922983752</v>
      </c>
      <c r="H11" s="62"/>
      <c r="K11" s="63"/>
      <c r="L11" s="11"/>
      <c r="M11" s="157" t="s">
        <v>52</v>
      </c>
      <c r="N11" s="158"/>
      <c r="O11" s="158"/>
      <c r="P11" s="77">
        <f>SUM(P9:P10)</f>
        <v>171098</v>
      </c>
      <c r="Q11" s="77">
        <f>SUM(Q9:Q10)</f>
        <v>0</v>
      </c>
      <c r="R11" s="77">
        <f>SUM(R9:R10)</f>
        <v>171098</v>
      </c>
      <c r="S11" s="132"/>
      <c r="T11" s="62"/>
      <c r="W11" s="63"/>
      <c r="X11" s="11" t="s">
        <v>94</v>
      </c>
      <c r="Y11" s="11" t="s">
        <v>68</v>
      </c>
      <c r="Z11" s="98" t="s">
        <v>54</v>
      </c>
      <c r="AA11" s="76" t="s">
        <v>96</v>
      </c>
      <c r="AB11" s="11">
        <f>'ER Calculation'!H9</f>
        <v>81009</v>
      </c>
      <c r="AC11" s="11">
        <v>0</v>
      </c>
      <c r="AD11" s="11">
        <f>AB11-AC11</f>
        <v>81009</v>
      </c>
      <c r="AE11" s="134"/>
      <c r="AF11" s="73"/>
    </row>
    <row r="12" spans="1:32" ht="18" customHeight="1" thickBot="1" x14ac:dyDescent="0.4">
      <c r="A12" s="95" t="s">
        <v>75</v>
      </c>
      <c r="B12" s="11" t="s">
        <v>67</v>
      </c>
      <c r="C12" s="11" t="s">
        <v>54</v>
      </c>
      <c r="D12" s="76" t="s">
        <v>71</v>
      </c>
      <c r="E12" s="11">
        <v>135654.57922983752</v>
      </c>
      <c r="F12" s="11">
        <v>0</v>
      </c>
      <c r="G12" s="11">
        <f t="shared" si="0"/>
        <v>135654.57922983752</v>
      </c>
      <c r="H12" s="62"/>
      <c r="K12" s="63"/>
      <c r="L12" s="11"/>
      <c r="M12" s="157" t="s">
        <v>53</v>
      </c>
      <c r="N12" s="158"/>
      <c r="O12" s="158"/>
      <c r="P12" s="159" t="s">
        <v>90</v>
      </c>
      <c r="Q12" s="160"/>
      <c r="R12" s="160"/>
      <c r="T12" s="62"/>
      <c r="W12" s="63"/>
      <c r="X12" s="11"/>
      <c r="Y12" s="157" t="s">
        <v>52</v>
      </c>
      <c r="Z12" s="158"/>
      <c r="AA12" s="158"/>
      <c r="AB12" s="77">
        <f>SUM(AB9:AB11)</f>
        <v>370095</v>
      </c>
      <c r="AC12" s="77">
        <f>SUM(AC9:AC11)</f>
        <v>0</v>
      </c>
      <c r="AD12" s="77">
        <f>SUM(AD9:AD11)</f>
        <v>370095</v>
      </c>
      <c r="AE12" s="148"/>
      <c r="AF12" s="62"/>
    </row>
    <row r="13" spans="1:32" ht="15" thickBot="1" x14ac:dyDescent="0.4">
      <c r="A13" s="95" t="s">
        <v>79</v>
      </c>
      <c r="B13" s="11" t="s">
        <v>68</v>
      </c>
      <c r="C13" s="11" t="s">
        <v>54</v>
      </c>
      <c r="D13" s="76" t="s">
        <v>72</v>
      </c>
      <c r="E13" s="11">
        <v>135654.57922983752</v>
      </c>
      <c r="F13" s="11">
        <v>0</v>
      </c>
      <c r="G13" s="11">
        <f t="shared" si="0"/>
        <v>135654.57922983752</v>
      </c>
      <c r="H13" s="62"/>
      <c r="K13" s="63"/>
      <c r="T13" s="62"/>
      <c r="W13" s="63"/>
      <c r="X13" s="11"/>
      <c r="Y13" s="157" t="s">
        <v>53</v>
      </c>
      <c r="Z13" s="158"/>
      <c r="AA13" s="158"/>
      <c r="AB13" s="159" t="s">
        <v>97</v>
      </c>
      <c r="AC13" s="160"/>
      <c r="AD13" s="160"/>
      <c r="AE13" s="148"/>
      <c r="AF13" s="62"/>
    </row>
    <row r="14" spans="1:32" ht="15" thickBot="1" x14ac:dyDescent="0.4">
      <c r="A14" s="95" t="s">
        <v>80</v>
      </c>
      <c r="B14" s="11" t="s">
        <v>69</v>
      </c>
      <c r="C14" s="11" t="s">
        <v>54</v>
      </c>
      <c r="D14" s="76" t="s">
        <v>85</v>
      </c>
      <c r="E14" s="11">
        <v>124350.03096068439</v>
      </c>
      <c r="F14" s="11">
        <v>0</v>
      </c>
      <c r="G14" s="11">
        <f t="shared" si="0"/>
        <v>124350.03096068439</v>
      </c>
      <c r="H14" s="62"/>
      <c r="K14" s="63"/>
      <c r="T14" s="62"/>
      <c r="W14" s="63"/>
      <c r="AF14" s="62"/>
    </row>
    <row r="15" spans="1:32" ht="22.05" customHeight="1" thickBot="1" x14ac:dyDescent="0.4">
      <c r="A15" s="161" t="s">
        <v>2</v>
      </c>
      <c r="B15" s="162"/>
      <c r="C15" s="162"/>
      <c r="D15" s="163"/>
      <c r="E15" s="122">
        <f>SUM(E9:E14)</f>
        <v>678272.89614918758</v>
      </c>
      <c r="F15" s="122">
        <f>SUM(F9:F14)</f>
        <v>0</v>
      </c>
      <c r="G15" s="122">
        <f>SUM(G9:G14)</f>
        <v>678272.89614918758</v>
      </c>
      <c r="H15" s="62"/>
      <c r="K15" s="63"/>
      <c r="T15" s="62"/>
      <c r="W15" s="63"/>
      <c r="AF15" s="62"/>
    </row>
    <row r="16" spans="1:32" ht="20" customHeight="1" thickBot="1" x14ac:dyDescent="0.4">
      <c r="A16" s="161" t="s">
        <v>26</v>
      </c>
      <c r="B16" s="162"/>
      <c r="C16" s="162"/>
      <c r="D16" s="163"/>
      <c r="E16" s="157" t="s">
        <v>27</v>
      </c>
      <c r="F16" s="158"/>
      <c r="G16" s="158"/>
      <c r="H16" s="62"/>
      <c r="K16" s="63"/>
      <c r="T16" s="62"/>
      <c r="W16" s="63"/>
      <c r="AF16" s="62"/>
    </row>
    <row r="17" spans="1:32" ht="20" customHeight="1" thickBot="1" x14ac:dyDescent="0.6">
      <c r="A17" s="161" t="s">
        <v>25</v>
      </c>
      <c r="B17" s="162"/>
      <c r="C17" s="162"/>
      <c r="D17" s="163"/>
      <c r="E17" s="77">
        <f>E15/5</f>
        <v>135654.57922983752</v>
      </c>
      <c r="F17" s="77">
        <f>F15/5</f>
        <v>0</v>
      </c>
      <c r="G17" s="77">
        <f>G15/5</f>
        <v>135654.57922983752</v>
      </c>
      <c r="H17" s="62"/>
      <c r="K17" s="63"/>
      <c r="P17" s="96"/>
      <c r="Q17" s="71"/>
      <c r="T17" s="62"/>
      <c r="W17" s="63"/>
      <c r="AF17" s="62"/>
    </row>
    <row r="18" spans="1:32" ht="18" x14ac:dyDescent="0.55000000000000004">
      <c r="A18" s="63"/>
      <c r="H18" s="62"/>
      <c r="K18" s="63"/>
      <c r="P18" s="96"/>
      <c r="Q18" s="71"/>
      <c r="T18" s="62"/>
      <c r="W18" s="63"/>
      <c r="AF18" s="62"/>
    </row>
    <row r="19" spans="1:32" ht="18" x14ac:dyDescent="0.55000000000000004">
      <c r="A19" s="63"/>
      <c r="H19" s="62"/>
      <c r="K19" s="63"/>
      <c r="P19" s="96"/>
      <c r="Q19" s="71"/>
      <c r="T19" s="62"/>
      <c r="W19" s="63"/>
      <c r="AF19" s="62"/>
    </row>
    <row r="20" spans="1:32" ht="21.4" thickBot="1" x14ac:dyDescent="0.7">
      <c r="A20" s="64" t="s">
        <v>29</v>
      </c>
      <c r="B20" s="71"/>
      <c r="C20" s="71"/>
      <c r="D20" s="71"/>
      <c r="H20" s="62"/>
      <c r="K20" s="63"/>
      <c r="N20" s="96"/>
      <c r="O20" s="71" t="s">
        <v>29</v>
      </c>
      <c r="P20" s="164" t="s">
        <v>73</v>
      </c>
      <c r="Q20" s="164"/>
      <c r="R20" s="164"/>
      <c r="S20" s="129"/>
      <c r="T20" s="62"/>
      <c r="W20" s="63"/>
      <c r="AA20" s="71" t="s">
        <v>29</v>
      </c>
      <c r="AB20" s="165" t="s">
        <v>73</v>
      </c>
      <c r="AC20" s="165"/>
      <c r="AD20" s="165"/>
      <c r="AF20" s="62"/>
    </row>
    <row r="21" spans="1:32" ht="45" customHeight="1" thickBot="1" x14ac:dyDescent="0.4">
      <c r="A21" s="65" t="s">
        <v>0</v>
      </c>
      <c r="B21" s="9"/>
      <c r="C21" s="9"/>
      <c r="D21" s="9"/>
      <c r="E21" s="9" t="s">
        <v>22</v>
      </c>
      <c r="F21" s="9" t="s">
        <v>23</v>
      </c>
      <c r="G21" s="10" t="s">
        <v>24</v>
      </c>
      <c r="H21" s="62"/>
      <c r="K21" s="63"/>
      <c r="L21" s="156" t="s">
        <v>0</v>
      </c>
      <c r="M21" s="156"/>
      <c r="N21" s="156"/>
      <c r="O21" s="156"/>
      <c r="P21" s="9" t="s">
        <v>22</v>
      </c>
      <c r="Q21" s="9" t="s">
        <v>23</v>
      </c>
      <c r="R21" s="10" t="s">
        <v>24</v>
      </c>
      <c r="S21" s="130"/>
      <c r="T21" s="62"/>
      <c r="W21" s="63"/>
      <c r="X21" s="156" t="s">
        <v>0</v>
      </c>
      <c r="Y21" s="156"/>
      <c r="Z21" s="156"/>
      <c r="AA21" s="156"/>
      <c r="AB21" s="9" t="s">
        <v>22</v>
      </c>
      <c r="AC21" s="9" t="s">
        <v>23</v>
      </c>
      <c r="AD21" s="10" t="s">
        <v>24</v>
      </c>
      <c r="AF21" s="62"/>
    </row>
    <row r="22" spans="1:32" ht="19.05" customHeight="1" thickBot="1" x14ac:dyDescent="0.4">
      <c r="A22" s="95" t="str">
        <f t="shared" ref="A22:D27" si="1">+A9</f>
        <v>2021 (1 month)</v>
      </c>
      <c r="B22" s="11" t="str">
        <f t="shared" si="1"/>
        <v>From 30/11/2021</v>
      </c>
      <c r="C22" s="11" t="str">
        <f t="shared" si="1"/>
        <v>to</v>
      </c>
      <c r="D22" s="11" t="str">
        <f t="shared" si="1"/>
        <v>31/12/2021</v>
      </c>
      <c r="E22" s="11">
        <v>0</v>
      </c>
      <c r="F22" s="11">
        <v>13736.198875</v>
      </c>
      <c r="G22" s="11">
        <f>F22-E22</f>
        <v>13736.198875</v>
      </c>
      <c r="H22" s="62"/>
      <c r="K22" s="63"/>
      <c r="L22" s="11" t="s">
        <v>78</v>
      </c>
      <c r="M22" s="11" t="s">
        <v>82</v>
      </c>
      <c r="N22" s="11" t="s">
        <v>54</v>
      </c>
      <c r="O22" s="76" t="s">
        <v>84</v>
      </c>
      <c r="P22" s="11">
        <v>0</v>
      </c>
      <c r="Q22" s="11">
        <v>28925</v>
      </c>
      <c r="R22" s="11">
        <f>+Q22-P22</f>
        <v>28925</v>
      </c>
      <c r="S22" s="131"/>
      <c r="T22" s="62"/>
      <c r="W22" s="63"/>
      <c r="X22" s="11" t="s">
        <v>77</v>
      </c>
      <c r="Y22" s="11" t="str">
        <f>Y9</f>
        <v>From 01/01/2023</v>
      </c>
      <c r="Z22" s="98" t="str">
        <f t="shared" ref="Z22:AA24" si="2">Z9</f>
        <v>to</v>
      </c>
      <c r="AA22" s="11" t="str">
        <f t="shared" si="2"/>
        <v>31/12/2023</v>
      </c>
      <c r="AB22" s="11">
        <v>0</v>
      </c>
      <c r="AC22" s="11">
        <f>'ER Calculation'!I7</f>
        <v>173696</v>
      </c>
      <c r="AD22" s="11">
        <f>+AC22-AB22</f>
        <v>173696</v>
      </c>
      <c r="AF22" s="62"/>
    </row>
    <row r="23" spans="1:32" ht="19.05" customHeight="1" thickBot="1" x14ac:dyDescent="0.4">
      <c r="A23" s="95" t="str">
        <f t="shared" si="1"/>
        <v>2022 (12 months)</v>
      </c>
      <c r="B23" s="11" t="str">
        <f t="shared" si="1"/>
        <v>From 01/01/2022</v>
      </c>
      <c r="C23" s="11" t="str">
        <f t="shared" si="1"/>
        <v>to</v>
      </c>
      <c r="D23" s="11" t="str">
        <f t="shared" si="1"/>
        <v>31/12/2022</v>
      </c>
      <c r="E23" s="11">
        <v>0</v>
      </c>
      <c r="F23" s="11">
        <v>164834.38649999999</v>
      </c>
      <c r="G23" s="11">
        <f t="shared" ref="G23:G27" si="3">F23-E23</f>
        <v>164834.38649999999</v>
      </c>
      <c r="H23" s="62"/>
      <c r="K23" s="63"/>
      <c r="L23" s="11" t="s">
        <v>81</v>
      </c>
      <c r="M23" s="11" t="s">
        <v>83</v>
      </c>
      <c r="N23" s="11" t="s">
        <v>54</v>
      </c>
      <c r="O23" s="76" t="s">
        <v>55</v>
      </c>
      <c r="P23" s="11">
        <v>0</v>
      </c>
      <c r="Q23" s="11">
        <v>178977</v>
      </c>
      <c r="R23" s="11">
        <f>+Q23-P23</f>
        <v>178977</v>
      </c>
      <c r="S23" s="131"/>
      <c r="T23" s="62"/>
      <c r="W23" s="63"/>
      <c r="X23" s="11" t="s">
        <v>75</v>
      </c>
      <c r="Y23" s="11" t="str">
        <f>Y10</f>
        <v>From 01/01/2024</v>
      </c>
      <c r="Z23" s="98" t="str">
        <f t="shared" si="2"/>
        <v>to</v>
      </c>
      <c r="AA23" s="11" t="str">
        <f t="shared" si="2"/>
        <v>31/12/2024</v>
      </c>
      <c r="AB23" s="11">
        <v>0</v>
      </c>
      <c r="AC23" s="11">
        <f>'ER Calculation'!I8</f>
        <v>177586</v>
      </c>
      <c r="AD23" s="11">
        <f>+AC23-AB23</f>
        <v>177586</v>
      </c>
      <c r="AF23" s="62"/>
    </row>
    <row r="24" spans="1:32" ht="19.05" customHeight="1" thickBot="1" x14ac:dyDescent="0.4">
      <c r="A24" s="95" t="str">
        <f t="shared" si="1"/>
        <v>2023 (12 months)</v>
      </c>
      <c r="B24" s="11" t="str">
        <f t="shared" si="1"/>
        <v>From 01/01/2023</v>
      </c>
      <c r="C24" s="11" t="str">
        <f t="shared" si="1"/>
        <v>to</v>
      </c>
      <c r="D24" s="11" t="str">
        <f t="shared" si="1"/>
        <v>31/12/2023</v>
      </c>
      <c r="E24" s="11">
        <v>0</v>
      </c>
      <c r="F24" s="11">
        <v>164834.38650000002</v>
      </c>
      <c r="G24" s="11">
        <f t="shared" si="3"/>
        <v>164834.38650000002</v>
      </c>
      <c r="H24" s="62"/>
      <c r="K24" s="63"/>
      <c r="L24" s="11"/>
      <c r="M24" s="157" t="s">
        <v>52</v>
      </c>
      <c r="N24" s="158"/>
      <c r="O24" s="158"/>
      <c r="P24" s="77">
        <f>SUM(P22:P23)</f>
        <v>0</v>
      </c>
      <c r="Q24" s="77">
        <f>SUM(Q22:Q23)</f>
        <v>207902</v>
      </c>
      <c r="R24" s="77">
        <f>SUM(R22:R23)</f>
        <v>207902</v>
      </c>
      <c r="S24" s="132"/>
      <c r="T24" s="62"/>
      <c r="W24" s="63"/>
      <c r="X24" s="11" t="s">
        <v>94</v>
      </c>
      <c r="Y24" s="11" t="str">
        <f>Y11</f>
        <v>From 01/01/2025</v>
      </c>
      <c r="Z24" s="98" t="str">
        <f t="shared" si="2"/>
        <v>to</v>
      </c>
      <c r="AA24" s="11" t="str">
        <f>AA11</f>
        <v>31/05/2025</v>
      </c>
      <c r="AB24" s="11">
        <v>0</v>
      </c>
      <c r="AC24" s="11">
        <f>'ER Calculation'!I9</f>
        <v>98438</v>
      </c>
      <c r="AD24" s="11">
        <f>+AC24-AB24</f>
        <v>98438</v>
      </c>
      <c r="AE24" s="134"/>
      <c r="AF24" s="62"/>
    </row>
    <row r="25" spans="1:32" ht="19.05" customHeight="1" thickBot="1" x14ac:dyDescent="0.4">
      <c r="A25" s="95" t="str">
        <f t="shared" si="1"/>
        <v>2024 (12 months)</v>
      </c>
      <c r="B25" s="11" t="str">
        <f t="shared" si="1"/>
        <v>From 01/01/2024</v>
      </c>
      <c r="C25" s="11" t="str">
        <f t="shared" si="1"/>
        <v>to</v>
      </c>
      <c r="D25" s="11" t="str">
        <f t="shared" si="1"/>
        <v>31/12/2024</v>
      </c>
      <c r="E25" s="11">
        <v>0</v>
      </c>
      <c r="F25" s="11">
        <v>164834.38650000002</v>
      </c>
      <c r="G25" s="11">
        <f t="shared" si="3"/>
        <v>164834.38650000002</v>
      </c>
      <c r="H25" s="62"/>
      <c r="K25" s="63"/>
      <c r="L25" s="11"/>
      <c r="M25" s="157" t="s">
        <v>53</v>
      </c>
      <c r="N25" s="158"/>
      <c r="O25" s="158"/>
      <c r="P25" s="159" t="s">
        <v>90</v>
      </c>
      <c r="Q25" s="160"/>
      <c r="R25" s="160"/>
      <c r="T25" s="62"/>
      <c r="W25" s="63"/>
      <c r="X25" s="11"/>
      <c r="Y25" s="157" t="s">
        <v>52</v>
      </c>
      <c r="Z25" s="158"/>
      <c r="AA25" s="158"/>
      <c r="AB25" s="77">
        <f>SUM(AB22:AB24)</f>
        <v>0</v>
      </c>
      <c r="AC25" s="77">
        <f>SUM(AC22:AC24)</f>
        <v>449720</v>
      </c>
      <c r="AD25" s="77">
        <f>SUM(AD22:AD24)</f>
        <v>449720</v>
      </c>
      <c r="AE25" s="148"/>
      <c r="AF25" s="62"/>
    </row>
    <row r="26" spans="1:32" ht="19.05" customHeight="1" thickBot="1" x14ac:dyDescent="0.4">
      <c r="A26" s="95" t="str">
        <f t="shared" si="1"/>
        <v>2025 (12 months)</v>
      </c>
      <c r="B26" s="11" t="str">
        <f t="shared" si="1"/>
        <v>From 01/01/2025</v>
      </c>
      <c r="C26" s="11" t="str">
        <f t="shared" si="1"/>
        <v>to</v>
      </c>
      <c r="D26" s="11" t="str">
        <f t="shared" si="1"/>
        <v>31/12/2025</v>
      </c>
      <c r="E26" s="11">
        <v>0</v>
      </c>
      <c r="F26" s="11">
        <v>164834.38650000002</v>
      </c>
      <c r="G26" s="11">
        <f t="shared" si="3"/>
        <v>164834.38650000002</v>
      </c>
      <c r="H26" s="62"/>
      <c r="K26" s="63"/>
      <c r="T26" s="62"/>
      <c r="W26" s="63"/>
      <c r="X26" s="11"/>
      <c r="Y26" s="157" t="s">
        <v>53</v>
      </c>
      <c r="Z26" s="158"/>
      <c r="AA26" s="158"/>
      <c r="AB26" s="159" t="str">
        <f>AB13</f>
        <v>01/01/2023 - 31/05/2025 (29 months)</v>
      </c>
      <c r="AC26" s="160"/>
      <c r="AD26" s="160"/>
      <c r="AE26" s="148"/>
      <c r="AF26" s="62"/>
    </row>
    <row r="27" spans="1:32" ht="19.05" customHeight="1" thickBot="1" x14ac:dyDescent="0.4">
      <c r="A27" s="95" t="str">
        <f t="shared" si="1"/>
        <v>2026 (11 months)</v>
      </c>
      <c r="B27" s="11" t="str">
        <f t="shared" si="1"/>
        <v>From 01/01/2026</v>
      </c>
      <c r="C27" s="11" t="str">
        <f t="shared" si="1"/>
        <v>to</v>
      </c>
      <c r="D27" s="11" t="str">
        <f t="shared" si="1"/>
        <v>29/11/2026</v>
      </c>
      <c r="E27" s="11">
        <v>0</v>
      </c>
      <c r="F27" s="11">
        <v>151098.18762499999</v>
      </c>
      <c r="G27" s="11">
        <f t="shared" si="3"/>
        <v>151098.18762499999</v>
      </c>
      <c r="H27" s="62"/>
      <c r="K27" s="63"/>
      <c r="T27" s="62"/>
      <c r="W27" s="63"/>
      <c r="AF27" s="62"/>
    </row>
    <row r="28" spans="1:32" ht="15" thickBot="1" x14ac:dyDescent="0.4">
      <c r="A28" s="161" t="s">
        <v>2</v>
      </c>
      <c r="B28" s="162"/>
      <c r="C28" s="162"/>
      <c r="D28" s="163"/>
      <c r="E28" s="122">
        <f>SUM(E22:E27)</f>
        <v>0</v>
      </c>
      <c r="F28" s="122">
        <f>SUM(F22:F27)</f>
        <v>824171.93250000011</v>
      </c>
      <c r="G28" s="122">
        <f>SUM(G22:G27)</f>
        <v>824171.93250000011</v>
      </c>
      <c r="H28" s="62"/>
      <c r="K28" s="63"/>
      <c r="T28" s="62"/>
      <c r="W28" s="63"/>
      <c r="AF28" s="62"/>
    </row>
    <row r="29" spans="1:32" ht="15" thickBot="1" x14ac:dyDescent="0.4">
      <c r="A29" s="161" t="s">
        <v>26</v>
      </c>
      <c r="B29" s="162"/>
      <c r="C29" s="162"/>
      <c r="D29" s="163"/>
      <c r="E29" s="157" t="s">
        <v>27</v>
      </c>
      <c r="F29" s="158"/>
      <c r="G29" s="158"/>
      <c r="H29" s="62"/>
      <c r="K29" s="63"/>
      <c r="T29" s="62"/>
      <c r="W29" s="63"/>
      <c r="AF29" s="62"/>
    </row>
    <row r="30" spans="1:32" ht="15" thickBot="1" x14ac:dyDescent="0.4">
      <c r="A30" s="161" t="s">
        <v>25</v>
      </c>
      <c r="B30" s="162"/>
      <c r="C30" s="162"/>
      <c r="D30" s="163"/>
      <c r="E30" s="77">
        <f>+E28/5</f>
        <v>0</v>
      </c>
      <c r="F30" s="77">
        <f>+F28/5</f>
        <v>164834.38650000002</v>
      </c>
      <c r="G30" s="77">
        <f>+G28/5</f>
        <v>164834.38650000002</v>
      </c>
      <c r="H30" s="62"/>
      <c r="K30" s="63"/>
      <c r="T30" s="62"/>
      <c r="W30" s="63"/>
      <c r="AF30" s="62"/>
    </row>
    <row r="31" spans="1:32" x14ac:dyDescent="0.35">
      <c r="A31" s="63"/>
      <c r="H31" s="62"/>
      <c r="K31" s="63"/>
      <c r="T31" s="62"/>
      <c r="W31" s="63"/>
      <c r="AF31" s="62"/>
    </row>
    <row r="32" spans="1:32" x14ac:dyDescent="0.35">
      <c r="A32" s="63"/>
      <c r="H32" s="62"/>
      <c r="K32" s="63"/>
      <c r="T32" s="62"/>
      <c r="W32" s="63"/>
      <c r="AF32" s="62"/>
    </row>
    <row r="33" spans="1:32" ht="18.399999999999999" thickBot="1" x14ac:dyDescent="0.6">
      <c r="A33" s="64" t="s">
        <v>30</v>
      </c>
      <c r="B33" s="71"/>
      <c r="C33" s="71"/>
      <c r="D33" s="71"/>
      <c r="H33" s="62"/>
      <c r="K33" s="63"/>
      <c r="N33" s="96"/>
      <c r="O33" s="71" t="s">
        <v>30</v>
      </c>
      <c r="P33" s="164" t="s">
        <v>61</v>
      </c>
      <c r="Q33" s="164"/>
      <c r="R33" s="164"/>
      <c r="T33" s="62"/>
      <c r="W33" s="63"/>
      <c r="AA33" s="71" t="s">
        <v>30</v>
      </c>
      <c r="AB33" s="164" t="s">
        <v>61</v>
      </c>
      <c r="AC33" s="164"/>
      <c r="AD33" s="164"/>
      <c r="AF33" s="62"/>
    </row>
    <row r="34" spans="1:32" ht="42" customHeight="1" thickBot="1" x14ac:dyDescent="0.4">
      <c r="A34" s="65" t="s">
        <v>0</v>
      </c>
      <c r="B34" s="9"/>
      <c r="C34" s="9"/>
      <c r="D34" s="9"/>
      <c r="E34" s="9" t="s">
        <v>22</v>
      </c>
      <c r="F34" s="9" t="s">
        <v>23</v>
      </c>
      <c r="G34" s="10" t="s">
        <v>24</v>
      </c>
      <c r="H34" s="62"/>
      <c r="K34" s="63"/>
      <c r="L34" s="156" t="s">
        <v>0</v>
      </c>
      <c r="M34" s="156"/>
      <c r="N34" s="156"/>
      <c r="O34" s="156"/>
      <c r="P34" s="9" t="s">
        <v>22</v>
      </c>
      <c r="Q34" s="9" t="s">
        <v>23</v>
      </c>
      <c r="R34" s="10" t="s">
        <v>24</v>
      </c>
      <c r="T34" s="62"/>
      <c r="W34" s="63"/>
      <c r="X34" s="156" t="s">
        <v>0</v>
      </c>
      <c r="Y34" s="156"/>
      <c r="Z34" s="156"/>
      <c r="AA34" s="156"/>
      <c r="AB34" s="9" t="s">
        <v>22</v>
      </c>
      <c r="AC34" s="9" t="s">
        <v>23</v>
      </c>
      <c r="AD34" s="10" t="s">
        <v>24</v>
      </c>
      <c r="AF34" s="62"/>
    </row>
    <row r="35" spans="1:32" ht="19.05" customHeight="1" thickBot="1" x14ac:dyDescent="0.4">
      <c r="A35" s="95" t="str">
        <f t="shared" ref="A35:D40" si="4">+A22</f>
        <v>2021 (1 month)</v>
      </c>
      <c r="B35" s="11" t="str">
        <f t="shared" si="4"/>
        <v>From 30/11/2021</v>
      </c>
      <c r="C35" s="11" t="str">
        <f t="shared" si="4"/>
        <v>to</v>
      </c>
      <c r="D35" s="11" t="str">
        <f t="shared" si="4"/>
        <v>31/12/2021</v>
      </c>
      <c r="E35" s="12">
        <v>0</v>
      </c>
      <c r="F35" s="11">
        <v>27</v>
      </c>
      <c r="G35" s="13">
        <f t="shared" ref="G35:G39" si="5">F35-E35</f>
        <v>27</v>
      </c>
      <c r="H35" s="62"/>
      <c r="K35" s="63"/>
      <c r="L35" s="11" t="s">
        <v>78</v>
      </c>
      <c r="M35" s="11" t="s">
        <v>82</v>
      </c>
      <c r="N35" s="11" t="s">
        <v>54</v>
      </c>
      <c r="O35" s="76" t="s">
        <v>84</v>
      </c>
      <c r="P35" s="12">
        <v>0</v>
      </c>
      <c r="Q35" s="13">
        <v>27</v>
      </c>
      <c r="R35" s="13">
        <f>Q35-P35</f>
        <v>27</v>
      </c>
      <c r="S35" s="125" t="s">
        <v>91</v>
      </c>
      <c r="T35" s="62"/>
      <c r="W35" s="63"/>
      <c r="X35" s="11" t="s">
        <v>77</v>
      </c>
      <c r="Y35" s="11" t="str">
        <f>Y9</f>
        <v>From 01/01/2023</v>
      </c>
      <c r="Z35" s="98" t="str">
        <f t="shared" ref="Z35:AA37" si="6">Z9</f>
        <v>to</v>
      </c>
      <c r="AA35" s="11" t="str">
        <f t="shared" si="6"/>
        <v>31/12/2023</v>
      </c>
      <c r="AB35" s="12">
        <v>0</v>
      </c>
      <c r="AC35" s="13">
        <v>23</v>
      </c>
      <c r="AD35" s="13">
        <f>AC35-AB35</f>
        <v>23</v>
      </c>
      <c r="AE35" s="125" t="s">
        <v>131</v>
      </c>
      <c r="AF35" s="62"/>
    </row>
    <row r="36" spans="1:32" ht="19.05" customHeight="1" thickBot="1" x14ac:dyDescent="0.4">
      <c r="A36" s="95" t="str">
        <f t="shared" si="4"/>
        <v>2022 (12 months)</v>
      </c>
      <c r="B36" s="11" t="str">
        <f t="shared" si="4"/>
        <v>From 01/01/2022</v>
      </c>
      <c r="C36" s="11" t="str">
        <f t="shared" si="4"/>
        <v>to</v>
      </c>
      <c r="D36" s="11" t="str">
        <f t="shared" si="4"/>
        <v>31/12/2022</v>
      </c>
      <c r="E36" s="12">
        <v>0</v>
      </c>
      <c r="F36" s="11">
        <v>27</v>
      </c>
      <c r="G36" s="13">
        <f t="shared" si="5"/>
        <v>27</v>
      </c>
      <c r="H36" s="62"/>
      <c r="K36" s="63"/>
      <c r="L36" s="11" t="s">
        <v>81</v>
      </c>
      <c r="M36" s="11" t="s">
        <v>83</v>
      </c>
      <c r="N36" s="11" t="s">
        <v>54</v>
      </c>
      <c r="O36" s="76" t="s">
        <v>55</v>
      </c>
      <c r="P36" s="12">
        <v>0</v>
      </c>
      <c r="Q36" s="13">
        <v>27</v>
      </c>
      <c r="R36" s="13">
        <f>Q36-P36</f>
        <v>27</v>
      </c>
      <c r="S36" s="125" t="s">
        <v>91</v>
      </c>
      <c r="T36" s="62"/>
      <c r="W36" s="63"/>
      <c r="X36" s="11" t="s">
        <v>75</v>
      </c>
      <c r="Y36" s="11" t="str">
        <f>Y10</f>
        <v>From 01/01/2024</v>
      </c>
      <c r="Z36" s="98" t="str">
        <f t="shared" si="6"/>
        <v>to</v>
      </c>
      <c r="AA36" s="11" t="str">
        <f t="shared" si="6"/>
        <v>31/12/2024</v>
      </c>
      <c r="AB36" s="12">
        <v>0</v>
      </c>
      <c r="AC36" s="13">
        <v>23</v>
      </c>
      <c r="AD36" s="13">
        <f>AC36-AB36</f>
        <v>23</v>
      </c>
      <c r="AE36" s="125" t="s">
        <v>131</v>
      </c>
      <c r="AF36" s="62"/>
    </row>
    <row r="37" spans="1:32" ht="19.05" customHeight="1" thickBot="1" x14ac:dyDescent="0.4">
      <c r="A37" s="95" t="str">
        <f t="shared" si="4"/>
        <v>2023 (12 months)</v>
      </c>
      <c r="B37" s="11" t="str">
        <f t="shared" si="4"/>
        <v>From 01/01/2023</v>
      </c>
      <c r="C37" s="11" t="str">
        <f t="shared" si="4"/>
        <v>to</v>
      </c>
      <c r="D37" s="11" t="str">
        <f t="shared" si="4"/>
        <v>31/12/2023</v>
      </c>
      <c r="E37" s="12">
        <v>0</v>
      </c>
      <c r="F37" s="11">
        <v>27</v>
      </c>
      <c r="G37" s="13">
        <f t="shared" si="5"/>
        <v>27</v>
      </c>
      <c r="H37" s="62"/>
      <c r="K37" s="63"/>
      <c r="L37" s="11"/>
      <c r="M37" s="157" t="s">
        <v>52</v>
      </c>
      <c r="N37" s="158"/>
      <c r="O37" s="158"/>
      <c r="P37" s="77">
        <f>SUM(P35:P36)</f>
        <v>0</v>
      </c>
      <c r="Q37" s="77">
        <v>27</v>
      </c>
      <c r="R37" s="77">
        <f>+Q37-P37</f>
        <v>27</v>
      </c>
      <c r="S37" s="125"/>
      <c r="T37" s="62"/>
      <c r="W37" s="63"/>
      <c r="X37" s="11" t="s">
        <v>76</v>
      </c>
      <c r="Y37" s="11" t="str">
        <f>Y11</f>
        <v>From 01/01/2025</v>
      </c>
      <c r="Z37" s="98" t="str">
        <f t="shared" si="6"/>
        <v>to</v>
      </c>
      <c r="AA37" s="11" t="str">
        <f t="shared" si="6"/>
        <v>31/05/2025</v>
      </c>
      <c r="AB37" s="12">
        <v>0</v>
      </c>
      <c r="AC37" s="13">
        <v>29</v>
      </c>
      <c r="AD37" s="13">
        <f>AC37-AB37</f>
        <v>29</v>
      </c>
      <c r="AE37" s="125" t="s">
        <v>130</v>
      </c>
      <c r="AF37" s="62"/>
    </row>
    <row r="38" spans="1:32" ht="19.05" customHeight="1" thickBot="1" x14ac:dyDescent="0.4">
      <c r="A38" s="95" t="str">
        <f t="shared" si="4"/>
        <v>2024 (12 months)</v>
      </c>
      <c r="B38" s="11" t="str">
        <f t="shared" si="4"/>
        <v>From 01/01/2024</v>
      </c>
      <c r="C38" s="11" t="str">
        <f t="shared" si="4"/>
        <v>to</v>
      </c>
      <c r="D38" s="11" t="str">
        <f t="shared" si="4"/>
        <v>31/12/2024</v>
      </c>
      <c r="E38" s="12">
        <v>0</v>
      </c>
      <c r="F38" s="11">
        <v>27</v>
      </c>
      <c r="G38" s="13">
        <f t="shared" si="5"/>
        <v>27</v>
      </c>
      <c r="H38" s="62"/>
      <c r="K38" s="63"/>
      <c r="L38" s="11"/>
      <c r="M38" s="157" t="s">
        <v>53</v>
      </c>
      <c r="N38" s="158"/>
      <c r="O38" s="158"/>
      <c r="P38" s="159" t="s">
        <v>90</v>
      </c>
      <c r="Q38" s="160"/>
      <c r="R38" s="160"/>
      <c r="T38" s="62"/>
      <c r="W38" s="63"/>
      <c r="X38" s="11"/>
      <c r="Y38" s="157" t="s">
        <v>52</v>
      </c>
      <c r="Z38" s="158"/>
      <c r="AA38" s="158"/>
      <c r="AB38" s="77">
        <f>SUM(AB35:AB37)</f>
        <v>0</v>
      </c>
      <c r="AC38" s="77">
        <v>29</v>
      </c>
      <c r="AD38" s="77">
        <f>AC38-AB38</f>
        <v>29</v>
      </c>
      <c r="AE38" s="125"/>
      <c r="AF38" s="62"/>
    </row>
    <row r="39" spans="1:32" ht="19.05" customHeight="1" thickBot="1" x14ac:dyDescent="0.4">
      <c r="A39" s="95" t="str">
        <f t="shared" si="4"/>
        <v>2025 (12 months)</v>
      </c>
      <c r="B39" s="11" t="str">
        <f t="shared" si="4"/>
        <v>From 01/01/2025</v>
      </c>
      <c r="C39" s="11" t="str">
        <f t="shared" si="4"/>
        <v>to</v>
      </c>
      <c r="D39" s="11" t="str">
        <f t="shared" si="4"/>
        <v>31/12/2025</v>
      </c>
      <c r="E39" s="12">
        <v>0</v>
      </c>
      <c r="F39" s="11">
        <v>27</v>
      </c>
      <c r="G39" s="13">
        <f t="shared" si="5"/>
        <v>27</v>
      </c>
      <c r="H39" s="62"/>
      <c r="K39" s="63"/>
      <c r="T39" s="62"/>
      <c r="W39" s="63"/>
      <c r="X39" s="11"/>
      <c r="Y39" s="157" t="s">
        <v>53</v>
      </c>
      <c r="Z39" s="158"/>
      <c r="AA39" s="158"/>
      <c r="AB39" s="159" t="str">
        <f>AB13</f>
        <v>01/01/2023 - 31/05/2025 (29 months)</v>
      </c>
      <c r="AC39" s="160"/>
      <c r="AD39" s="160"/>
      <c r="AF39" s="62"/>
    </row>
    <row r="40" spans="1:32" ht="19.05" customHeight="1" thickBot="1" x14ac:dyDescent="0.4">
      <c r="A40" s="95" t="str">
        <f t="shared" si="4"/>
        <v>2026 (11 months)</v>
      </c>
      <c r="B40" s="11" t="str">
        <f t="shared" si="4"/>
        <v>From 01/01/2026</v>
      </c>
      <c r="C40" s="11" t="str">
        <f t="shared" si="4"/>
        <v>to</v>
      </c>
      <c r="D40" s="11" t="str">
        <f t="shared" si="4"/>
        <v>29/11/2026</v>
      </c>
      <c r="E40" s="12">
        <v>0</v>
      </c>
      <c r="F40" s="11">
        <v>27</v>
      </c>
      <c r="G40" s="13">
        <f t="shared" ref="G40" si="7">F40-E40</f>
        <v>27</v>
      </c>
      <c r="H40" s="62"/>
      <c r="K40" s="63"/>
      <c r="T40" s="62"/>
      <c r="W40" s="63"/>
      <c r="AF40" s="62"/>
    </row>
    <row r="41" spans="1:32" ht="15" thickBot="1" x14ac:dyDescent="0.4">
      <c r="A41" s="161" t="s">
        <v>2</v>
      </c>
      <c r="B41" s="162"/>
      <c r="C41" s="162"/>
      <c r="D41" s="163"/>
      <c r="E41" s="11">
        <f>SUM(E35:E39)</f>
        <v>0</v>
      </c>
      <c r="F41" s="122">
        <f>SUM(F36:F40)</f>
        <v>135</v>
      </c>
      <c r="G41" s="124">
        <f>SUM(G35:G39)</f>
        <v>135</v>
      </c>
      <c r="H41" s="62"/>
      <c r="K41" s="63"/>
      <c r="T41" s="62"/>
      <c r="W41" s="63"/>
      <c r="AF41" s="62"/>
    </row>
    <row r="42" spans="1:32" ht="15" thickBot="1" x14ac:dyDescent="0.4">
      <c r="A42" s="161" t="s">
        <v>26</v>
      </c>
      <c r="B42" s="162"/>
      <c r="C42" s="162"/>
      <c r="D42" s="163"/>
      <c r="E42" s="157" t="s">
        <v>27</v>
      </c>
      <c r="F42" s="158"/>
      <c r="G42" s="158"/>
      <c r="H42" s="62"/>
      <c r="K42" s="63"/>
      <c r="T42" s="62"/>
      <c r="W42" s="63"/>
      <c r="AF42" s="62"/>
    </row>
    <row r="43" spans="1:32" ht="15" thickBot="1" x14ac:dyDescent="0.4">
      <c r="A43" s="161" t="s">
        <v>25</v>
      </c>
      <c r="B43" s="162"/>
      <c r="C43" s="162"/>
      <c r="D43" s="163"/>
      <c r="E43" s="78">
        <f>+E41/5</f>
        <v>0</v>
      </c>
      <c r="F43" s="78">
        <f>+F41/5</f>
        <v>27</v>
      </c>
      <c r="G43" s="78">
        <f>+G41/5</f>
        <v>27</v>
      </c>
      <c r="H43" s="62"/>
      <c r="K43" s="63"/>
      <c r="T43" s="62"/>
      <c r="W43" s="63"/>
      <c r="AF43" s="62"/>
    </row>
    <row r="44" spans="1:32" ht="23" customHeight="1" x14ac:dyDescent="0.5">
      <c r="A44" s="167"/>
      <c r="B44" s="168"/>
      <c r="C44" s="168"/>
      <c r="D44" s="168"/>
      <c r="E44" s="169"/>
      <c r="F44" s="169"/>
      <c r="G44" s="169"/>
      <c r="H44" s="62"/>
      <c r="K44" s="63"/>
      <c r="T44" s="62"/>
      <c r="W44" s="63"/>
      <c r="AF44" s="62"/>
    </row>
    <row r="45" spans="1:32" ht="21" customHeight="1" x14ac:dyDescent="0.35">
      <c r="A45" s="63"/>
      <c r="H45" s="62"/>
      <c r="K45" s="63"/>
      <c r="T45" s="62"/>
      <c r="W45" s="63"/>
      <c r="AF45" s="62"/>
    </row>
    <row r="46" spans="1:32" ht="18.399999999999999" thickBot="1" x14ac:dyDescent="0.6">
      <c r="A46" s="66" t="s">
        <v>32</v>
      </c>
      <c r="B46" s="93"/>
      <c r="C46" s="93"/>
      <c r="D46" s="93"/>
      <c r="E46" s="67"/>
      <c r="F46" s="67" t="s">
        <v>33</v>
      </c>
      <c r="G46" s="67"/>
      <c r="H46" s="62"/>
      <c r="K46" s="63"/>
      <c r="N46" s="96"/>
      <c r="O46" s="71" t="s">
        <v>32</v>
      </c>
      <c r="P46" s="164" t="s">
        <v>60</v>
      </c>
      <c r="Q46" s="164"/>
      <c r="R46" s="164"/>
      <c r="T46" s="62"/>
      <c r="W46" s="63"/>
      <c r="AA46" s="71" t="s">
        <v>32</v>
      </c>
      <c r="AB46" s="164" t="s">
        <v>60</v>
      </c>
      <c r="AC46" s="164"/>
      <c r="AD46" s="164"/>
      <c r="AF46" s="62"/>
    </row>
    <row r="47" spans="1:32" ht="47" customHeight="1" thickBot="1" x14ac:dyDescent="0.4">
      <c r="A47" s="65" t="s">
        <v>0</v>
      </c>
      <c r="B47" s="9"/>
      <c r="C47" s="9"/>
      <c r="D47" s="9"/>
      <c r="E47" s="9" t="s">
        <v>22</v>
      </c>
      <c r="F47" s="9" t="s">
        <v>23</v>
      </c>
      <c r="G47" s="10" t="s">
        <v>24</v>
      </c>
      <c r="H47" s="62"/>
      <c r="K47" s="63"/>
      <c r="L47" s="156" t="s">
        <v>0</v>
      </c>
      <c r="M47" s="156"/>
      <c r="N47" s="156"/>
      <c r="O47" s="156"/>
      <c r="P47" s="9" t="s">
        <v>22</v>
      </c>
      <c r="Q47" s="9" t="s">
        <v>23</v>
      </c>
      <c r="R47" s="10" t="s">
        <v>24</v>
      </c>
      <c r="T47" s="62"/>
      <c r="W47" s="63"/>
      <c r="X47" s="156" t="s">
        <v>0</v>
      </c>
      <c r="Y47" s="156"/>
      <c r="Z47" s="156"/>
      <c r="AA47" s="156"/>
      <c r="AB47" s="9" t="s">
        <v>22</v>
      </c>
      <c r="AC47" s="9" t="s">
        <v>23</v>
      </c>
      <c r="AD47" s="10" t="s">
        <v>24</v>
      </c>
      <c r="AF47" s="62"/>
    </row>
    <row r="48" spans="1:32" ht="18" customHeight="1" thickBot="1" x14ac:dyDescent="0.4">
      <c r="A48" s="95" t="str">
        <f t="shared" ref="A48:D53" si="8">A9</f>
        <v>2021 (1 month)</v>
      </c>
      <c r="B48" s="11" t="str">
        <f t="shared" si="8"/>
        <v>From 30/11/2021</v>
      </c>
      <c r="C48" s="11" t="str">
        <f t="shared" si="8"/>
        <v>to</v>
      </c>
      <c r="D48" s="11" t="str">
        <f t="shared" si="8"/>
        <v>31/12/2021</v>
      </c>
      <c r="E48" s="12">
        <v>0</v>
      </c>
      <c r="F48" s="13">
        <v>14</v>
      </c>
      <c r="G48" s="13">
        <f t="shared" ref="G48:G52" si="9">+F48-E48</f>
        <v>14</v>
      </c>
      <c r="H48" s="62"/>
      <c r="K48" s="63"/>
      <c r="L48" s="11" t="s">
        <v>78</v>
      </c>
      <c r="M48" s="11" t="s">
        <v>82</v>
      </c>
      <c r="N48" s="11" t="s">
        <v>54</v>
      </c>
      <c r="O48" s="76" t="s">
        <v>84</v>
      </c>
      <c r="P48" s="12">
        <v>0</v>
      </c>
      <c r="Q48" s="13">
        <v>14</v>
      </c>
      <c r="R48" s="13">
        <f>+Q48-P48</f>
        <v>14</v>
      </c>
      <c r="T48" s="62"/>
      <c r="W48" s="63"/>
      <c r="X48" s="11" t="s">
        <v>77</v>
      </c>
      <c r="Y48" s="11" t="str">
        <f>Y9</f>
        <v>From 01/01/2023</v>
      </c>
      <c r="Z48" s="98" t="str">
        <f t="shared" ref="Z48:AA50" si="10">Z9</f>
        <v>to</v>
      </c>
      <c r="AA48" s="11" t="str">
        <f t="shared" si="10"/>
        <v>31/12/2023</v>
      </c>
      <c r="AB48" s="12">
        <v>0</v>
      </c>
      <c r="AC48" s="13">
        <v>28</v>
      </c>
      <c r="AD48" s="13">
        <f>+AC48-AB48</f>
        <v>28</v>
      </c>
      <c r="AF48" s="62"/>
    </row>
    <row r="49" spans="1:32" ht="18" customHeight="1" thickBot="1" x14ac:dyDescent="0.4">
      <c r="A49" s="95" t="str">
        <f t="shared" si="8"/>
        <v>2022 (12 months)</v>
      </c>
      <c r="B49" s="11" t="str">
        <f t="shared" si="8"/>
        <v>From 01/01/2022</v>
      </c>
      <c r="C49" s="11" t="str">
        <f t="shared" si="8"/>
        <v>to</v>
      </c>
      <c r="D49" s="11" t="str">
        <f t="shared" si="8"/>
        <v>31/12/2022</v>
      </c>
      <c r="E49" s="12">
        <v>0</v>
      </c>
      <c r="F49" s="13">
        <v>14</v>
      </c>
      <c r="G49" s="13">
        <f t="shared" si="9"/>
        <v>14</v>
      </c>
      <c r="H49" s="62"/>
      <c r="K49" s="63"/>
      <c r="L49" s="11" t="s">
        <v>81</v>
      </c>
      <c r="M49" s="11" t="s">
        <v>83</v>
      </c>
      <c r="N49" s="11" t="s">
        <v>54</v>
      </c>
      <c r="O49" s="76" t="s">
        <v>55</v>
      </c>
      <c r="P49" s="12">
        <v>0</v>
      </c>
      <c r="Q49" s="13">
        <v>14</v>
      </c>
      <c r="R49" s="13">
        <f>+Q49-P49</f>
        <v>14</v>
      </c>
      <c r="T49" s="62"/>
      <c r="W49" s="63"/>
      <c r="X49" s="11" t="s">
        <v>75</v>
      </c>
      <c r="Y49" s="11" t="str">
        <f>Y10</f>
        <v>From 01/01/2024</v>
      </c>
      <c r="Z49" s="98" t="str">
        <f t="shared" si="10"/>
        <v>to</v>
      </c>
      <c r="AA49" s="11" t="str">
        <f t="shared" si="10"/>
        <v>31/12/2024</v>
      </c>
      <c r="AB49" s="12">
        <v>0</v>
      </c>
      <c r="AC49" s="13">
        <v>18</v>
      </c>
      <c r="AD49" s="13">
        <f>+AC49-AB49</f>
        <v>18</v>
      </c>
      <c r="AF49" s="62"/>
    </row>
    <row r="50" spans="1:32" ht="15" thickBot="1" x14ac:dyDescent="0.4">
      <c r="A50" s="95" t="str">
        <f t="shared" si="8"/>
        <v>2023 (12 months)</v>
      </c>
      <c r="B50" s="11" t="str">
        <f t="shared" si="8"/>
        <v>From 01/01/2023</v>
      </c>
      <c r="C50" s="11" t="str">
        <f t="shared" si="8"/>
        <v>to</v>
      </c>
      <c r="D50" s="11" t="str">
        <f t="shared" si="8"/>
        <v>31/12/2023</v>
      </c>
      <c r="E50" s="12">
        <v>0</v>
      </c>
      <c r="F50" s="13">
        <v>14</v>
      </c>
      <c r="G50" s="13">
        <f t="shared" si="9"/>
        <v>14</v>
      </c>
      <c r="H50" s="62"/>
      <c r="K50" s="63"/>
      <c r="L50" s="11"/>
      <c r="M50" s="157" t="s">
        <v>52</v>
      </c>
      <c r="N50" s="158"/>
      <c r="O50" s="158"/>
      <c r="P50" s="77">
        <f>SUM(P48:P49)</f>
        <v>0</v>
      </c>
      <c r="Q50" s="77">
        <v>14</v>
      </c>
      <c r="R50" s="77">
        <f>+Q50-P50</f>
        <v>14</v>
      </c>
      <c r="T50" s="62"/>
      <c r="W50" s="63"/>
      <c r="X50" s="11" t="s">
        <v>76</v>
      </c>
      <c r="Y50" s="11" t="str">
        <f>Y11</f>
        <v>From 01/01/2025</v>
      </c>
      <c r="Z50" s="98" t="str">
        <f t="shared" si="10"/>
        <v>to</v>
      </c>
      <c r="AA50" s="11" t="str">
        <f t="shared" si="10"/>
        <v>31/05/2025</v>
      </c>
      <c r="AB50" s="12">
        <v>0</v>
      </c>
      <c r="AC50" s="13">
        <v>18</v>
      </c>
      <c r="AD50" s="13">
        <f>+AC50-AB50</f>
        <v>18</v>
      </c>
      <c r="AF50" s="62"/>
    </row>
    <row r="51" spans="1:32" ht="18" customHeight="1" thickBot="1" x14ac:dyDescent="0.4">
      <c r="A51" s="95" t="str">
        <f t="shared" si="8"/>
        <v>2024 (12 months)</v>
      </c>
      <c r="B51" s="11" t="str">
        <f t="shared" si="8"/>
        <v>From 01/01/2024</v>
      </c>
      <c r="C51" s="11" t="str">
        <f t="shared" si="8"/>
        <v>to</v>
      </c>
      <c r="D51" s="11" t="str">
        <f t="shared" si="8"/>
        <v>31/12/2024</v>
      </c>
      <c r="E51" s="12">
        <v>0</v>
      </c>
      <c r="F51" s="13">
        <v>14</v>
      </c>
      <c r="G51" s="13">
        <f t="shared" si="9"/>
        <v>14</v>
      </c>
      <c r="H51" s="62"/>
      <c r="K51" s="63"/>
      <c r="L51" s="11"/>
      <c r="M51" s="157" t="s">
        <v>53</v>
      </c>
      <c r="N51" s="158"/>
      <c r="O51" s="158"/>
      <c r="P51" s="159" t="s">
        <v>90</v>
      </c>
      <c r="Q51" s="160"/>
      <c r="R51" s="160"/>
      <c r="T51" s="62"/>
      <c r="W51" s="63"/>
      <c r="X51" s="11"/>
      <c r="Y51" s="157" t="s">
        <v>52</v>
      </c>
      <c r="Z51" s="158"/>
      <c r="AA51" s="158"/>
      <c r="AB51" s="77">
        <f>SUM(AB48:AB50)</f>
        <v>0</v>
      </c>
      <c r="AC51" s="77">
        <f>SUM(AC48:AC50)</f>
        <v>64</v>
      </c>
      <c r="AD51" s="77">
        <f>+AC51-AB51</f>
        <v>64</v>
      </c>
      <c r="AF51" s="62"/>
    </row>
    <row r="52" spans="1:32" ht="15" thickBot="1" x14ac:dyDescent="0.4">
      <c r="A52" s="95" t="str">
        <f t="shared" si="8"/>
        <v>2025 (12 months)</v>
      </c>
      <c r="B52" s="11" t="str">
        <f t="shared" si="8"/>
        <v>From 01/01/2025</v>
      </c>
      <c r="C52" s="11" t="str">
        <f t="shared" si="8"/>
        <v>to</v>
      </c>
      <c r="D52" s="11" t="str">
        <f t="shared" si="8"/>
        <v>31/12/2025</v>
      </c>
      <c r="E52" s="12">
        <v>0</v>
      </c>
      <c r="F52" s="13">
        <v>14</v>
      </c>
      <c r="G52" s="13">
        <f t="shared" si="9"/>
        <v>14</v>
      </c>
      <c r="H52" s="62"/>
      <c r="K52" s="63"/>
      <c r="T52" s="62"/>
      <c r="W52" s="63"/>
      <c r="X52" s="11"/>
      <c r="Y52" s="157" t="s">
        <v>53</v>
      </c>
      <c r="Z52" s="158"/>
      <c r="AA52" s="158"/>
      <c r="AB52" s="159" t="str">
        <f>AB13</f>
        <v>01/01/2023 - 31/05/2025 (29 months)</v>
      </c>
      <c r="AC52" s="160"/>
      <c r="AD52" s="160"/>
      <c r="AF52" s="62"/>
    </row>
    <row r="53" spans="1:32" ht="15" thickBot="1" x14ac:dyDescent="0.4">
      <c r="A53" s="95" t="str">
        <f t="shared" si="8"/>
        <v>2026 (11 months)</v>
      </c>
      <c r="B53" s="11" t="str">
        <f t="shared" si="8"/>
        <v>From 01/01/2026</v>
      </c>
      <c r="C53" s="11" t="str">
        <f t="shared" si="8"/>
        <v>to</v>
      </c>
      <c r="D53" s="11" t="str">
        <f t="shared" si="8"/>
        <v>29/11/2026</v>
      </c>
      <c r="E53" s="12">
        <v>0</v>
      </c>
      <c r="F53" s="13">
        <v>14</v>
      </c>
      <c r="G53" s="13">
        <f t="shared" ref="G53" si="11">+F53-E53</f>
        <v>14</v>
      </c>
      <c r="H53" s="62"/>
      <c r="K53" s="63"/>
      <c r="T53" s="62"/>
      <c r="W53" s="63"/>
      <c r="AF53" s="62"/>
    </row>
    <row r="54" spans="1:32" ht="15" thickBot="1" x14ac:dyDescent="0.4">
      <c r="A54" s="161" t="s">
        <v>2</v>
      </c>
      <c r="B54" s="162"/>
      <c r="C54" s="162"/>
      <c r="D54" s="163"/>
      <c r="E54" s="11">
        <f>SUM(E48:E52)</f>
        <v>0</v>
      </c>
      <c r="F54" s="122">
        <f>SUM(F49:F53)</f>
        <v>70</v>
      </c>
      <c r="G54" s="11">
        <f>SUM(G49:G53)</f>
        <v>70</v>
      </c>
      <c r="H54" s="62"/>
      <c r="K54" s="63"/>
      <c r="T54" s="62"/>
      <c r="W54" s="63"/>
      <c r="AF54" s="62"/>
    </row>
    <row r="55" spans="1:32" ht="15" thickBot="1" x14ac:dyDescent="0.4">
      <c r="A55" s="161" t="s">
        <v>26</v>
      </c>
      <c r="B55" s="162"/>
      <c r="C55" s="162"/>
      <c r="D55" s="163"/>
      <c r="E55" s="166" t="s">
        <v>27</v>
      </c>
      <c r="F55" s="162"/>
      <c r="G55" s="163"/>
      <c r="H55" s="62"/>
      <c r="K55" s="63"/>
      <c r="T55" s="62"/>
      <c r="W55" s="63"/>
      <c r="AF55" s="62"/>
    </row>
    <row r="56" spans="1:32" ht="15" thickBot="1" x14ac:dyDescent="0.4">
      <c r="A56" s="161" t="s">
        <v>25</v>
      </c>
      <c r="B56" s="162"/>
      <c r="C56" s="162"/>
      <c r="D56" s="163"/>
      <c r="E56" s="78">
        <f>E54/5</f>
        <v>0</v>
      </c>
      <c r="F56" s="78">
        <f>F54/5</f>
        <v>14</v>
      </c>
      <c r="G56" s="78">
        <f>G54/5</f>
        <v>14</v>
      </c>
      <c r="H56" s="62"/>
      <c r="K56" s="63"/>
      <c r="T56" s="62"/>
      <c r="W56" s="63"/>
      <c r="AF56" s="62"/>
    </row>
    <row r="57" spans="1:32" x14ac:dyDescent="0.35">
      <c r="A57" s="63"/>
      <c r="H57" s="62"/>
      <c r="K57" s="63"/>
      <c r="T57" s="62"/>
      <c r="W57" s="63"/>
      <c r="AF57" s="62"/>
    </row>
    <row r="58" spans="1:32" ht="13.15" thickBot="1" x14ac:dyDescent="0.4">
      <c r="A58" s="68"/>
      <c r="B58" s="94"/>
      <c r="C58" s="94"/>
      <c r="D58" s="94"/>
      <c r="E58" s="69"/>
      <c r="F58" s="69"/>
      <c r="G58" s="69"/>
      <c r="H58" s="70"/>
      <c r="K58" s="104"/>
      <c r="L58" s="69"/>
      <c r="M58" s="69"/>
      <c r="N58" s="69"/>
      <c r="O58" s="69"/>
      <c r="P58" s="69"/>
      <c r="Q58" s="69"/>
      <c r="R58" s="69"/>
      <c r="S58" s="69"/>
      <c r="T58" s="70"/>
      <c r="W58" s="104"/>
      <c r="X58" s="69"/>
      <c r="Y58" s="69"/>
      <c r="Z58" s="105"/>
      <c r="AA58" s="69"/>
      <c r="AB58" s="69"/>
      <c r="AC58" s="69"/>
      <c r="AD58" s="69"/>
      <c r="AE58" s="69"/>
      <c r="AF58" s="70"/>
    </row>
    <row r="59" spans="1:32" ht="13.15" x14ac:dyDescent="0.4">
      <c r="F59" s="149"/>
      <c r="G59" s="149"/>
    </row>
  </sheetData>
  <mergeCells count="58">
    <mergeCell ref="A56:D56"/>
    <mergeCell ref="A17:D17"/>
    <mergeCell ref="A28:D28"/>
    <mergeCell ref="A29:D29"/>
    <mergeCell ref="A30:D30"/>
    <mergeCell ref="A41:D41"/>
    <mergeCell ref="A42:D42"/>
    <mergeCell ref="A54:D54"/>
    <mergeCell ref="A55:D55"/>
    <mergeCell ref="E55:G55"/>
    <mergeCell ref="E16:G16"/>
    <mergeCell ref="E29:G29"/>
    <mergeCell ref="Y13:AA13"/>
    <mergeCell ref="Y25:AA25"/>
    <mergeCell ref="A44:G44"/>
    <mergeCell ref="E42:G42"/>
    <mergeCell ref="P33:R33"/>
    <mergeCell ref="L34:O34"/>
    <mergeCell ref="M37:O37"/>
    <mergeCell ref="M38:O38"/>
    <mergeCell ref="A43:D43"/>
    <mergeCell ref="M25:O25"/>
    <mergeCell ref="P25:R25"/>
    <mergeCell ref="Y26:AA26"/>
    <mergeCell ref="Y38:AA38"/>
    <mergeCell ref="AB13:AD13"/>
    <mergeCell ref="AB33:AD33"/>
    <mergeCell ref="AB20:AD20"/>
    <mergeCell ref="AB39:AD39"/>
    <mergeCell ref="AB52:AD52"/>
    <mergeCell ref="Y39:AA39"/>
    <mergeCell ref="Y51:AA51"/>
    <mergeCell ref="Y52:AA52"/>
    <mergeCell ref="AB26:AD26"/>
    <mergeCell ref="X47:AA47"/>
    <mergeCell ref="AB46:AD46"/>
    <mergeCell ref="P38:R38"/>
    <mergeCell ref="P46:R46"/>
    <mergeCell ref="L47:O47"/>
    <mergeCell ref="M50:O50"/>
    <mergeCell ref="M51:O51"/>
    <mergeCell ref="P51:R51"/>
    <mergeCell ref="A3:H4"/>
    <mergeCell ref="W3:AF4"/>
    <mergeCell ref="X8:AA8"/>
    <mergeCell ref="X21:AA21"/>
    <mergeCell ref="X34:AA34"/>
    <mergeCell ref="K3:T4"/>
    <mergeCell ref="M11:O11"/>
    <mergeCell ref="M12:O12"/>
    <mergeCell ref="P12:R12"/>
    <mergeCell ref="A15:D15"/>
    <mergeCell ref="A16:D16"/>
    <mergeCell ref="AB7:AD7"/>
    <mergeCell ref="Y12:AA12"/>
    <mergeCell ref="P20:R20"/>
    <mergeCell ref="L21:O21"/>
    <mergeCell ref="M24:O24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B0F0"/>
  </sheetPr>
  <dimension ref="A1:M79"/>
  <sheetViews>
    <sheetView showGridLines="0" topLeftCell="A9" zoomScale="110" zoomScaleNormal="110" workbookViewId="0">
      <selection activeCell="I20" sqref="I20"/>
    </sheetView>
  </sheetViews>
  <sheetFormatPr defaultColWidth="8.796875" defaultRowHeight="12.75" x14ac:dyDescent="0.35"/>
  <cols>
    <col min="1" max="1" width="25.59765625" customWidth="1"/>
    <col min="2" max="4" width="24" customWidth="1"/>
    <col min="5" max="5" width="10.06640625" customWidth="1"/>
    <col min="6" max="6" width="12.33203125" customWidth="1"/>
    <col min="7" max="8" width="12.06640625" customWidth="1"/>
    <col min="9" max="9" width="12.46484375" customWidth="1"/>
    <col min="10" max="10" width="7.06640625" customWidth="1"/>
    <col min="11" max="12" width="5.46484375" customWidth="1"/>
  </cols>
  <sheetData>
    <row r="1" spans="1:13" ht="30" x14ac:dyDescent="0.35">
      <c r="A1" s="178" t="s">
        <v>58</v>
      </c>
      <c r="B1" s="178"/>
      <c r="C1" s="178"/>
      <c r="D1" s="178"/>
      <c r="E1" s="178"/>
      <c r="F1" s="178"/>
      <c r="G1" s="178"/>
      <c r="H1" s="178"/>
    </row>
    <row r="2" spans="1:13" ht="17.25" customHeight="1" x14ac:dyDescent="0.35">
      <c r="A2" s="119"/>
      <c r="B2" s="119"/>
      <c r="C2" s="119"/>
      <c r="D2" s="119"/>
      <c r="E2" s="119"/>
      <c r="F2" s="119"/>
      <c r="G2" s="119"/>
      <c r="H2" s="119"/>
      <c r="I2" s="51" t="s">
        <v>88</v>
      </c>
      <c r="J2" s="48" t="s">
        <v>127</v>
      </c>
      <c r="K2" s="49" t="s">
        <v>128</v>
      </c>
      <c r="L2" s="5">
        <v>2021</v>
      </c>
    </row>
    <row r="3" spans="1:13" x14ac:dyDescent="0.35">
      <c r="A3" s="1"/>
      <c r="B3" s="1"/>
      <c r="C3" s="2"/>
      <c r="D3" s="1"/>
      <c r="E3" s="177" t="s">
        <v>6</v>
      </c>
      <c r="F3" s="177"/>
      <c r="G3" s="177"/>
      <c r="H3" s="177"/>
      <c r="I3" s="177"/>
      <c r="J3" s="48" t="s">
        <v>86</v>
      </c>
      <c r="K3" s="49" t="s">
        <v>87</v>
      </c>
      <c r="L3" s="5">
        <v>2021</v>
      </c>
    </row>
    <row r="4" spans="1:13" x14ac:dyDescent="0.35">
      <c r="A4" s="1"/>
      <c r="B4" s="1"/>
      <c r="C4" s="2"/>
      <c r="D4" s="1"/>
      <c r="E4" s="51"/>
      <c r="F4" s="51"/>
      <c r="G4" s="51"/>
      <c r="H4" s="51"/>
      <c r="K4" s="51"/>
      <c r="L4" s="51"/>
      <c r="M4" s="51"/>
    </row>
    <row r="5" spans="1:13" x14ac:dyDescent="0.35">
      <c r="A5" s="179" t="s">
        <v>57</v>
      </c>
      <c r="B5" s="180"/>
      <c r="C5" s="180"/>
      <c r="D5" s="181"/>
      <c r="E5" s="3" t="s">
        <v>11</v>
      </c>
      <c r="F5" s="3" t="s">
        <v>10</v>
      </c>
      <c r="G5" s="3" t="s">
        <v>9</v>
      </c>
      <c r="H5" s="4" t="s">
        <v>8</v>
      </c>
      <c r="I5" s="188" t="s">
        <v>31</v>
      </c>
    </row>
    <row r="6" spans="1:13" ht="13.05" customHeight="1" x14ac:dyDescent="0.35">
      <c r="A6" s="182"/>
      <c r="B6" s="183"/>
      <c r="C6" s="183"/>
      <c r="D6" s="184"/>
      <c r="E6" s="44" t="s">
        <v>3</v>
      </c>
      <c r="F6" s="44" t="s">
        <v>3</v>
      </c>
      <c r="G6" s="44" t="s">
        <v>3</v>
      </c>
      <c r="H6" s="58" t="s">
        <v>3</v>
      </c>
      <c r="I6" s="189"/>
    </row>
    <row r="7" spans="1:13" ht="19.05" customHeight="1" x14ac:dyDescent="0.35">
      <c r="A7" s="75" t="s">
        <v>77</v>
      </c>
      <c r="B7" s="7" t="s">
        <v>56</v>
      </c>
      <c r="C7" s="45" t="s">
        <v>54</v>
      </c>
      <c r="D7" s="74" t="s">
        <v>70</v>
      </c>
      <c r="E7" s="46">
        <v>0</v>
      </c>
      <c r="F7" s="47">
        <v>0</v>
      </c>
      <c r="G7" s="118">
        <f>ROUNDUP(G52,0)</f>
        <v>142942</v>
      </c>
      <c r="H7" s="118">
        <f>ROUNDDOWN(G7-E7-F7,0)</f>
        <v>142942</v>
      </c>
      <c r="I7" s="123">
        <f>ROUNDDOWN(F52,0)</f>
        <v>173696</v>
      </c>
      <c r="J7" s="43"/>
    </row>
    <row r="8" spans="1:13" ht="19.05" customHeight="1" x14ac:dyDescent="0.35">
      <c r="A8" s="75" t="s">
        <v>75</v>
      </c>
      <c r="B8" s="7" t="s">
        <v>67</v>
      </c>
      <c r="C8" s="45" t="s">
        <v>54</v>
      </c>
      <c r="D8" s="74" t="s">
        <v>71</v>
      </c>
      <c r="E8" s="46">
        <v>0</v>
      </c>
      <c r="F8" s="47">
        <v>0</v>
      </c>
      <c r="G8" s="118">
        <f>ROUNDUP(G53,0)</f>
        <v>146144</v>
      </c>
      <c r="H8" s="118">
        <f>ROUNDDOWN(G8-E8-F8,0)</f>
        <v>146144</v>
      </c>
      <c r="I8" s="123">
        <f>ROUNDDOWN(F53,0)</f>
        <v>177586</v>
      </c>
      <c r="J8" s="43"/>
    </row>
    <row r="9" spans="1:13" ht="19.05" customHeight="1" x14ac:dyDescent="0.35">
      <c r="A9" s="75" t="s">
        <v>94</v>
      </c>
      <c r="B9" s="7" t="s">
        <v>68</v>
      </c>
      <c r="C9" s="45" t="s">
        <v>54</v>
      </c>
      <c r="D9" s="74" t="s">
        <v>96</v>
      </c>
      <c r="E9" s="46">
        <v>0</v>
      </c>
      <c r="F9" s="47">
        <v>0</v>
      </c>
      <c r="G9" s="118">
        <f>ROUNDUP(G54,0)</f>
        <v>81009</v>
      </c>
      <c r="H9" s="118">
        <f>ROUNDDOWN(G9-E9-F9,0)</f>
        <v>81009</v>
      </c>
      <c r="I9" s="123">
        <f>ROUNDDOWN(F54,0)</f>
        <v>98438</v>
      </c>
      <c r="J9" s="134"/>
    </row>
    <row r="10" spans="1:13" ht="19.05" customHeight="1" x14ac:dyDescent="0.35">
      <c r="A10" s="190" t="s">
        <v>129</v>
      </c>
      <c r="B10" s="191"/>
      <c r="C10" s="191"/>
      <c r="D10" s="192"/>
      <c r="E10" s="8">
        <f>ROUNDUP(SUM(E7:E9),0)</f>
        <v>0</v>
      </c>
      <c r="F10" s="8">
        <f>SUM(F7:F9)</f>
        <v>0</v>
      </c>
      <c r="G10" s="6">
        <f>ROUNDUP(SUM(G7:G9),0)</f>
        <v>370095</v>
      </c>
      <c r="H10" s="6">
        <f>ROUNDDOWN(SUM(H7:H9),0)</f>
        <v>370095</v>
      </c>
      <c r="I10" s="52">
        <f>ROUNDDOWN(SUM(I7:I9),0)</f>
        <v>449720</v>
      </c>
    </row>
    <row r="19" spans="1:9" ht="30" customHeight="1" x14ac:dyDescent="0.35">
      <c r="A19" s="185" t="s">
        <v>95</v>
      </c>
      <c r="B19" s="185"/>
      <c r="C19" s="185"/>
      <c r="D19" s="185"/>
      <c r="E19" s="185"/>
      <c r="F19" s="185"/>
      <c r="G19" s="185"/>
    </row>
    <row r="20" spans="1:9" ht="47" customHeight="1" x14ac:dyDescent="0.35">
      <c r="A20" s="175" t="s">
        <v>46</v>
      </c>
      <c r="B20" s="176" t="s">
        <v>50</v>
      </c>
      <c r="C20" s="176"/>
      <c r="D20" s="176" t="s">
        <v>49</v>
      </c>
      <c r="E20" s="176"/>
      <c r="F20" s="186" t="s">
        <v>51</v>
      </c>
      <c r="G20" s="174" t="s">
        <v>47</v>
      </c>
    </row>
    <row r="21" spans="1:9" ht="13.9" x14ac:dyDescent="0.35">
      <c r="A21" s="175"/>
      <c r="B21" s="53" t="s">
        <v>48</v>
      </c>
      <c r="C21" s="53" t="s">
        <v>31</v>
      </c>
      <c r="D21" s="53" t="s">
        <v>48</v>
      </c>
      <c r="E21" s="53" t="s">
        <v>31</v>
      </c>
      <c r="F21" s="187"/>
      <c r="G21" s="174"/>
    </row>
    <row r="22" spans="1:9" x14ac:dyDescent="0.35">
      <c r="A22" s="120" t="s">
        <v>98</v>
      </c>
      <c r="B22" s="112">
        <v>28844169</v>
      </c>
      <c r="C22" s="114">
        <f>ROUNDDOWN(B22/1000,0)</f>
        <v>28844</v>
      </c>
      <c r="D22" s="116">
        <v>9100</v>
      </c>
      <c r="E22" s="135">
        <f>ROUNDUP(D22/1000,0)</f>
        <v>10</v>
      </c>
      <c r="F22" s="79">
        <f>ROUNDDOWN(C22-E22,0)</f>
        <v>28834</v>
      </c>
      <c r="G22" s="138">
        <f>ROUNDDOWN(F22*'EFgrid,CM,y'!$E$11,0)</f>
        <v>23729</v>
      </c>
      <c r="H22" s="137"/>
      <c r="I22" s="99"/>
    </row>
    <row r="23" spans="1:9" x14ac:dyDescent="0.35">
      <c r="A23" s="120" t="s">
        <v>99</v>
      </c>
      <c r="B23" s="112">
        <v>23891091</v>
      </c>
      <c r="C23" s="114">
        <f t="shared" ref="C23:C50" si="0">ROUNDDOWN(B23/1000,0)</f>
        <v>23891</v>
      </c>
      <c r="D23" s="116">
        <v>6013</v>
      </c>
      <c r="E23" s="135">
        <f t="shared" ref="E23:E50" si="1">ROUNDUP(D23/1000,0)</f>
        <v>7</v>
      </c>
      <c r="F23" s="79">
        <f t="shared" ref="F23:F50" si="2">ROUNDDOWN(C23-E23,0)</f>
        <v>23884</v>
      </c>
      <c r="G23" s="138">
        <f>ROUNDDOWN(F23*'EFgrid,CM,y'!$E$11,0)</f>
        <v>19655</v>
      </c>
      <c r="H23" s="137"/>
    </row>
    <row r="24" spans="1:9" ht="13.15" x14ac:dyDescent="0.4">
      <c r="A24" s="120" t="s">
        <v>100</v>
      </c>
      <c r="B24" s="112">
        <v>23532092</v>
      </c>
      <c r="C24" s="114">
        <f t="shared" si="0"/>
        <v>23532</v>
      </c>
      <c r="D24" s="116">
        <v>11907</v>
      </c>
      <c r="E24" s="135">
        <f t="shared" si="1"/>
        <v>12</v>
      </c>
      <c r="F24" s="79">
        <f t="shared" si="2"/>
        <v>23520</v>
      </c>
      <c r="G24" s="138">
        <f>ROUNDDOWN(F24*'EFgrid,CM,y'!$E$11,0)</f>
        <v>19356</v>
      </c>
      <c r="H24" s="137"/>
      <c r="I24" s="126"/>
    </row>
    <row r="25" spans="1:9" x14ac:dyDescent="0.35">
      <c r="A25" s="120" t="s">
        <v>101</v>
      </c>
      <c r="B25" s="112">
        <v>10246499</v>
      </c>
      <c r="C25" s="114">
        <f t="shared" si="0"/>
        <v>10246</v>
      </c>
      <c r="D25" s="116">
        <v>38488</v>
      </c>
      <c r="E25" s="135">
        <f t="shared" si="1"/>
        <v>39</v>
      </c>
      <c r="F25" s="79">
        <f t="shared" si="2"/>
        <v>10207</v>
      </c>
      <c r="G25" s="138">
        <f>ROUNDDOWN(F25*'EFgrid,CM,y'!$E$11,0)</f>
        <v>8400</v>
      </c>
      <c r="H25" s="137"/>
    </row>
    <row r="26" spans="1:9" x14ac:dyDescent="0.35">
      <c r="A26" s="120" t="s">
        <v>102</v>
      </c>
      <c r="B26" s="112">
        <v>5721187</v>
      </c>
      <c r="C26" s="114">
        <f t="shared" si="0"/>
        <v>5721</v>
      </c>
      <c r="D26" s="116">
        <v>75461</v>
      </c>
      <c r="E26" s="135">
        <f t="shared" si="1"/>
        <v>76</v>
      </c>
      <c r="F26" s="79">
        <f t="shared" si="2"/>
        <v>5645</v>
      </c>
      <c r="G26" s="138">
        <f>ROUNDDOWN(F26*'EFgrid,CM,y'!$E$11,0)</f>
        <v>4645</v>
      </c>
      <c r="H26" s="137"/>
    </row>
    <row r="27" spans="1:9" x14ac:dyDescent="0.35">
      <c r="A27" s="120" t="s">
        <v>103</v>
      </c>
      <c r="B27" s="112">
        <v>4700575</v>
      </c>
      <c r="C27" s="114">
        <f t="shared" si="0"/>
        <v>4700</v>
      </c>
      <c r="D27" s="116">
        <v>35116</v>
      </c>
      <c r="E27" s="135">
        <f t="shared" si="1"/>
        <v>36</v>
      </c>
      <c r="F27" s="79">
        <f t="shared" si="2"/>
        <v>4664</v>
      </c>
      <c r="G27" s="138">
        <f>ROUNDDOWN(F27*'EFgrid,CM,y'!$E$11,0)</f>
        <v>3838</v>
      </c>
      <c r="H27" s="137"/>
    </row>
    <row r="28" spans="1:9" x14ac:dyDescent="0.35">
      <c r="A28" s="120" t="s">
        <v>104</v>
      </c>
      <c r="B28" s="112">
        <v>5432624</v>
      </c>
      <c r="C28" s="114">
        <f t="shared" si="0"/>
        <v>5432</v>
      </c>
      <c r="D28" s="116">
        <v>51650</v>
      </c>
      <c r="E28" s="135">
        <f t="shared" si="1"/>
        <v>52</v>
      </c>
      <c r="F28" s="79">
        <f t="shared" si="2"/>
        <v>5380</v>
      </c>
      <c r="G28" s="138">
        <f>ROUNDDOWN(F28*'EFgrid,CM,y'!$E$11,0)</f>
        <v>4427</v>
      </c>
      <c r="H28" s="137"/>
    </row>
    <row r="29" spans="1:9" x14ac:dyDescent="0.35">
      <c r="A29" s="120" t="s">
        <v>105</v>
      </c>
      <c r="B29" s="112">
        <v>7221367</v>
      </c>
      <c r="C29" s="114">
        <f t="shared" si="0"/>
        <v>7221</v>
      </c>
      <c r="D29" s="116">
        <v>8932</v>
      </c>
      <c r="E29" s="135">
        <f t="shared" si="1"/>
        <v>9</v>
      </c>
      <c r="F29" s="79">
        <f t="shared" si="2"/>
        <v>7212</v>
      </c>
      <c r="G29" s="138">
        <f>ROUNDDOWN(F29*'EFgrid,CM,y'!$E$11,0)</f>
        <v>5935</v>
      </c>
      <c r="H29" s="137"/>
    </row>
    <row r="30" spans="1:9" x14ac:dyDescent="0.35">
      <c r="A30" s="120" t="s">
        <v>106</v>
      </c>
      <c r="B30" s="112">
        <v>4108198</v>
      </c>
      <c r="C30" s="114">
        <f t="shared" si="0"/>
        <v>4108</v>
      </c>
      <c r="D30" s="116">
        <v>52987</v>
      </c>
      <c r="E30" s="135">
        <f t="shared" si="1"/>
        <v>53</v>
      </c>
      <c r="F30" s="79">
        <f t="shared" si="2"/>
        <v>4055</v>
      </c>
      <c r="G30" s="138">
        <f>ROUNDDOWN(F30*'EFgrid,CM,y'!$E$11,0)</f>
        <v>3337</v>
      </c>
      <c r="H30" s="137"/>
    </row>
    <row r="31" spans="1:9" x14ac:dyDescent="0.35">
      <c r="A31" s="120" t="s">
        <v>107</v>
      </c>
      <c r="B31" s="112">
        <v>7040654</v>
      </c>
      <c r="C31" s="114">
        <f t="shared" si="0"/>
        <v>7040</v>
      </c>
      <c r="D31" s="116">
        <v>63892</v>
      </c>
      <c r="E31" s="135">
        <f t="shared" si="1"/>
        <v>64</v>
      </c>
      <c r="F31" s="79">
        <f t="shared" si="2"/>
        <v>6976</v>
      </c>
      <c r="G31" s="138">
        <f>ROUNDDOWN(F31*'EFgrid,CM,y'!$E$11,0)</f>
        <v>5741</v>
      </c>
      <c r="H31" s="137"/>
    </row>
    <row r="32" spans="1:9" x14ac:dyDescent="0.35">
      <c r="A32" s="120" t="s">
        <v>108</v>
      </c>
      <c r="B32" s="112">
        <v>23617362</v>
      </c>
      <c r="C32" s="114">
        <f t="shared" si="0"/>
        <v>23617</v>
      </c>
      <c r="D32" s="116">
        <v>1387</v>
      </c>
      <c r="E32" s="135">
        <f t="shared" si="1"/>
        <v>2</v>
      </c>
      <c r="F32" s="79">
        <f t="shared" si="2"/>
        <v>23615</v>
      </c>
      <c r="G32" s="138">
        <f>ROUNDDOWN(F32*'EFgrid,CM,y'!$E$11,0)</f>
        <v>19434</v>
      </c>
      <c r="H32" s="137"/>
    </row>
    <row r="33" spans="1:9" x14ac:dyDescent="0.35">
      <c r="A33" s="120" t="s">
        <v>109</v>
      </c>
      <c r="B33" s="112">
        <v>29705930</v>
      </c>
      <c r="C33" s="114">
        <f t="shared" si="0"/>
        <v>29705</v>
      </c>
      <c r="D33" s="116">
        <v>56</v>
      </c>
      <c r="E33" s="135">
        <f t="shared" si="1"/>
        <v>1</v>
      </c>
      <c r="F33" s="79">
        <f t="shared" si="2"/>
        <v>29704</v>
      </c>
      <c r="G33" s="138">
        <f>ROUNDDOWN(F33*'EFgrid,CM,y'!$E$11,0)</f>
        <v>24445</v>
      </c>
      <c r="H33" s="137"/>
    </row>
    <row r="34" spans="1:9" x14ac:dyDescent="0.35">
      <c r="A34" s="121" t="s">
        <v>110</v>
      </c>
      <c r="B34" s="110">
        <v>32747972</v>
      </c>
      <c r="C34" s="113">
        <f t="shared" si="0"/>
        <v>32747</v>
      </c>
      <c r="D34" s="115">
        <v>0</v>
      </c>
      <c r="E34" s="136">
        <f t="shared" si="1"/>
        <v>0</v>
      </c>
      <c r="F34" s="106">
        <f t="shared" si="2"/>
        <v>32747</v>
      </c>
      <c r="G34" s="139">
        <f>ROUNDDOWN(F34*'EFgrid,CM,y'!$E$11,0)</f>
        <v>26949</v>
      </c>
      <c r="H34" s="137"/>
    </row>
    <row r="35" spans="1:9" x14ac:dyDescent="0.35">
      <c r="A35" s="121" t="s">
        <v>111</v>
      </c>
      <c r="B35" s="110">
        <v>20646377</v>
      </c>
      <c r="C35" s="113">
        <f t="shared" si="0"/>
        <v>20646</v>
      </c>
      <c r="D35" s="115">
        <v>16632</v>
      </c>
      <c r="E35" s="136">
        <f t="shared" si="1"/>
        <v>17</v>
      </c>
      <c r="F35" s="106">
        <f t="shared" si="2"/>
        <v>20629</v>
      </c>
      <c r="G35" s="139">
        <f>ROUNDDOWN(F35*'EFgrid,CM,y'!$E$11,0)</f>
        <v>16977</v>
      </c>
      <c r="H35" s="137"/>
    </row>
    <row r="36" spans="1:9" x14ac:dyDescent="0.35">
      <c r="A36" s="121" t="s">
        <v>112</v>
      </c>
      <c r="B36" s="110">
        <v>19217639</v>
      </c>
      <c r="C36" s="113">
        <f t="shared" si="0"/>
        <v>19217</v>
      </c>
      <c r="D36" s="115">
        <v>24111</v>
      </c>
      <c r="E36" s="136">
        <f t="shared" si="1"/>
        <v>25</v>
      </c>
      <c r="F36" s="106">
        <f t="shared" si="2"/>
        <v>19192</v>
      </c>
      <c r="G36" s="139">
        <f>ROUNDDOWN(F36*'EFgrid,CM,y'!$E$11,0)</f>
        <v>15794</v>
      </c>
      <c r="H36" s="137"/>
      <c r="I36" s="99"/>
    </row>
    <row r="37" spans="1:9" x14ac:dyDescent="0.35">
      <c r="A37" s="121" t="s">
        <v>113</v>
      </c>
      <c r="B37" s="110">
        <v>8118249</v>
      </c>
      <c r="C37" s="113">
        <f t="shared" si="0"/>
        <v>8118</v>
      </c>
      <c r="D37" s="115">
        <v>52787</v>
      </c>
      <c r="E37" s="136">
        <f t="shared" si="1"/>
        <v>53</v>
      </c>
      <c r="F37" s="106">
        <f t="shared" si="2"/>
        <v>8065</v>
      </c>
      <c r="G37" s="139">
        <f>ROUNDDOWN(F37*'EFgrid,CM,y'!$E$11,0)</f>
        <v>6637</v>
      </c>
      <c r="H37" s="137"/>
    </row>
    <row r="38" spans="1:9" ht="13.15" x14ac:dyDescent="0.4">
      <c r="A38" s="121" t="s">
        <v>114</v>
      </c>
      <c r="B38" s="110">
        <v>8732725</v>
      </c>
      <c r="C38" s="113">
        <f t="shared" si="0"/>
        <v>8732</v>
      </c>
      <c r="D38" s="115">
        <v>53816</v>
      </c>
      <c r="E38" s="136">
        <f t="shared" si="1"/>
        <v>54</v>
      </c>
      <c r="F38" s="106">
        <f t="shared" si="2"/>
        <v>8678</v>
      </c>
      <c r="G38" s="139">
        <f>ROUNDDOWN(F38*'EFgrid,CM,y'!$E$11,0)</f>
        <v>7141</v>
      </c>
      <c r="H38" s="137"/>
      <c r="I38" s="126"/>
    </row>
    <row r="39" spans="1:9" x14ac:dyDescent="0.35">
      <c r="A39" s="121" t="s">
        <v>115</v>
      </c>
      <c r="B39" s="110">
        <v>4172506</v>
      </c>
      <c r="C39" s="113">
        <f t="shared" si="0"/>
        <v>4172</v>
      </c>
      <c r="D39" s="115">
        <v>32487</v>
      </c>
      <c r="E39" s="136">
        <f t="shared" si="1"/>
        <v>33</v>
      </c>
      <c r="F39" s="106">
        <f t="shared" si="2"/>
        <v>4139</v>
      </c>
      <c r="G39" s="139">
        <f>ROUNDDOWN(F39*'EFgrid,CM,y'!$E$11,0)</f>
        <v>3406</v>
      </c>
      <c r="H39" s="137"/>
    </row>
    <row r="40" spans="1:9" x14ac:dyDescent="0.35">
      <c r="A40" s="121" t="s">
        <v>116</v>
      </c>
      <c r="B40" s="110">
        <v>9846963</v>
      </c>
      <c r="C40" s="113">
        <f t="shared" si="0"/>
        <v>9846</v>
      </c>
      <c r="D40" s="115">
        <v>22877</v>
      </c>
      <c r="E40" s="136">
        <f t="shared" si="1"/>
        <v>23</v>
      </c>
      <c r="F40" s="106">
        <f t="shared" si="2"/>
        <v>9823</v>
      </c>
      <c r="G40" s="139">
        <f>ROUNDDOWN(F40*'EFgrid,CM,y'!$E$11,0)</f>
        <v>8084</v>
      </c>
      <c r="H40" s="137"/>
    </row>
    <row r="41" spans="1:9" x14ac:dyDescent="0.35">
      <c r="A41" s="121" t="s">
        <v>117</v>
      </c>
      <c r="B41" s="110">
        <v>3001991</v>
      </c>
      <c r="C41" s="113">
        <f t="shared" si="0"/>
        <v>3001</v>
      </c>
      <c r="D41" s="115">
        <v>54525</v>
      </c>
      <c r="E41" s="136">
        <f t="shared" si="1"/>
        <v>55</v>
      </c>
      <c r="F41" s="106">
        <f t="shared" si="2"/>
        <v>2946</v>
      </c>
      <c r="G41" s="139">
        <f>ROUNDDOWN(F41*'EFgrid,CM,y'!$E$11,0)</f>
        <v>2424</v>
      </c>
      <c r="H41" s="137"/>
    </row>
    <row r="42" spans="1:9" x14ac:dyDescent="0.35">
      <c r="A42" s="121" t="s">
        <v>118</v>
      </c>
      <c r="B42" s="110">
        <v>6033397</v>
      </c>
      <c r="C42" s="113">
        <f t="shared" si="0"/>
        <v>6033</v>
      </c>
      <c r="D42" s="115">
        <v>51099</v>
      </c>
      <c r="E42" s="136">
        <f t="shared" si="1"/>
        <v>52</v>
      </c>
      <c r="F42" s="106">
        <f t="shared" si="2"/>
        <v>5981</v>
      </c>
      <c r="G42" s="139">
        <f>ROUNDDOWN(F42*'EFgrid,CM,y'!$E$11,0)</f>
        <v>4922</v>
      </c>
      <c r="H42" s="137"/>
    </row>
    <row r="43" spans="1:9" x14ac:dyDescent="0.35">
      <c r="A43" s="121" t="s">
        <v>119</v>
      </c>
      <c r="B43" s="110">
        <v>11187987</v>
      </c>
      <c r="C43" s="113">
        <f t="shared" si="0"/>
        <v>11187</v>
      </c>
      <c r="D43" s="115">
        <v>34179</v>
      </c>
      <c r="E43" s="136">
        <f t="shared" si="1"/>
        <v>35</v>
      </c>
      <c r="F43" s="106">
        <f t="shared" si="2"/>
        <v>11152</v>
      </c>
      <c r="G43" s="139">
        <f>ROUNDDOWN(F43*'EFgrid,CM,y'!$E$11,0)</f>
        <v>9177</v>
      </c>
      <c r="H43" s="137"/>
    </row>
    <row r="44" spans="1:9" x14ac:dyDescent="0.35">
      <c r="A44" s="121" t="s">
        <v>120</v>
      </c>
      <c r="B44" s="110">
        <v>22557941</v>
      </c>
      <c r="C44" s="113">
        <f t="shared" si="0"/>
        <v>22557</v>
      </c>
      <c r="D44" s="115">
        <v>12778</v>
      </c>
      <c r="E44" s="136">
        <f t="shared" si="1"/>
        <v>13</v>
      </c>
      <c r="F44" s="106">
        <f t="shared" si="2"/>
        <v>22544</v>
      </c>
      <c r="G44" s="139">
        <f>ROUNDDOWN(F44*'EFgrid,CM,y'!$E$11,0)</f>
        <v>18553</v>
      </c>
      <c r="H44" s="137"/>
    </row>
    <row r="45" spans="1:9" x14ac:dyDescent="0.35">
      <c r="A45" s="121" t="s">
        <v>121</v>
      </c>
      <c r="B45" s="110">
        <v>31692485</v>
      </c>
      <c r="C45" s="113">
        <f t="shared" si="0"/>
        <v>31692</v>
      </c>
      <c r="D45" s="115">
        <v>1563</v>
      </c>
      <c r="E45" s="136">
        <f t="shared" si="1"/>
        <v>2</v>
      </c>
      <c r="F45" s="106">
        <f t="shared" si="2"/>
        <v>31690</v>
      </c>
      <c r="G45" s="139">
        <f>ROUNDDOWN(F45*'EFgrid,CM,y'!$E$11,0)</f>
        <v>26080</v>
      </c>
      <c r="H45" s="137"/>
    </row>
    <row r="46" spans="1:9" x14ac:dyDescent="0.35">
      <c r="A46" s="142" t="s">
        <v>122</v>
      </c>
      <c r="B46" s="111">
        <v>29528005</v>
      </c>
      <c r="C46" s="143">
        <f t="shared" si="0"/>
        <v>29528</v>
      </c>
      <c r="D46" s="117">
        <v>387</v>
      </c>
      <c r="E46" s="144">
        <f t="shared" si="1"/>
        <v>1</v>
      </c>
      <c r="F46" s="107">
        <f t="shared" si="2"/>
        <v>29527</v>
      </c>
      <c r="G46" s="141">
        <f>ROUNDDOWN(F46*'EFgrid,CM,y'!$E$11,0)</f>
        <v>24299</v>
      </c>
      <c r="H46" s="137"/>
    </row>
    <row r="47" spans="1:9" x14ac:dyDescent="0.35">
      <c r="A47" s="142" t="s">
        <v>123</v>
      </c>
      <c r="B47" s="111">
        <v>27484265</v>
      </c>
      <c r="C47" s="143">
        <f t="shared" si="0"/>
        <v>27484</v>
      </c>
      <c r="D47" s="117">
        <v>448</v>
      </c>
      <c r="E47" s="144">
        <f t="shared" si="1"/>
        <v>1</v>
      </c>
      <c r="F47" s="107">
        <f t="shared" si="2"/>
        <v>27483</v>
      </c>
      <c r="G47" s="141">
        <f>ROUNDDOWN(F47*'EFgrid,CM,y'!$E$11,0)</f>
        <v>22617</v>
      </c>
      <c r="H47" s="137"/>
    </row>
    <row r="48" spans="1:9" x14ac:dyDescent="0.35">
      <c r="A48" s="142" t="s">
        <v>124</v>
      </c>
      <c r="B48" s="111">
        <v>22883787</v>
      </c>
      <c r="C48" s="143">
        <f t="shared" si="0"/>
        <v>22883</v>
      </c>
      <c r="D48" s="117">
        <v>16305</v>
      </c>
      <c r="E48" s="144">
        <f t="shared" si="1"/>
        <v>17</v>
      </c>
      <c r="F48" s="107">
        <f t="shared" si="2"/>
        <v>22866</v>
      </c>
      <c r="G48" s="141">
        <f>ROUNDDOWN(F48*'EFgrid,CM,y'!$E$11,0)</f>
        <v>18818</v>
      </c>
      <c r="H48" s="137"/>
    </row>
    <row r="49" spans="1:10" x14ac:dyDescent="0.35">
      <c r="A49" s="142" t="s">
        <v>125</v>
      </c>
      <c r="B49" s="111">
        <v>13418177</v>
      </c>
      <c r="C49" s="143">
        <f t="shared" si="0"/>
        <v>13418</v>
      </c>
      <c r="D49" s="117">
        <v>37502</v>
      </c>
      <c r="E49" s="144">
        <f t="shared" si="1"/>
        <v>38</v>
      </c>
      <c r="F49" s="107">
        <f t="shared" si="2"/>
        <v>13380</v>
      </c>
      <c r="G49" s="141">
        <f>ROUNDDOWN(F49*'EFgrid,CM,y'!$E$11,0)</f>
        <v>11011</v>
      </c>
      <c r="H49" s="137"/>
    </row>
    <row r="50" spans="1:10" x14ac:dyDescent="0.35">
      <c r="A50" s="142" t="s">
        <v>126</v>
      </c>
      <c r="B50" s="111">
        <v>5273541</v>
      </c>
      <c r="C50" s="143">
        <f t="shared" si="0"/>
        <v>5273</v>
      </c>
      <c r="D50" s="117">
        <v>90910</v>
      </c>
      <c r="E50" s="144">
        <f t="shared" si="1"/>
        <v>91</v>
      </c>
      <c r="F50" s="107">
        <f t="shared" si="2"/>
        <v>5182</v>
      </c>
      <c r="G50" s="141">
        <f>ROUNDDOWN(F50*'EFgrid,CM,y'!$E$11,0)</f>
        <v>4264</v>
      </c>
      <c r="H50" s="134"/>
    </row>
    <row r="51" spans="1:10" ht="15.75" x14ac:dyDescent="0.5">
      <c r="A51" s="54" t="s">
        <v>2</v>
      </c>
      <c r="B51" s="55">
        <f>SUM(B22:B50)</f>
        <v>450605755</v>
      </c>
      <c r="C51" s="55">
        <f>SUM(C52:C54)</f>
        <v>450591</v>
      </c>
      <c r="D51" s="55">
        <f>SUM(D22:D50)</f>
        <v>857395</v>
      </c>
      <c r="E51" s="55">
        <f>SUM(E22:E50)</f>
        <v>871</v>
      </c>
      <c r="F51" s="55">
        <f>SUM(F22:F50)</f>
        <v>449720</v>
      </c>
      <c r="G51" s="147">
        <f>SUM(G22:G50)</f>
        <v>370095</v>
      </c>
      <c r="H51" s="140"/>
    </row>
    <row r="52" spans="1:10" x14ac:dyDescent="0.35">
      <c r="A52" s="57" t="s">
        <v>77</v>
      </c>
      <c r="B52" s="56">
        <f t="shared" ref="B52:G52" si="3">SUM(B22:B33)</f>
        <v>174061748</v>
      </c>
      <c r="C52" s="56">
        <f t="shared" si="3"/>
        <v>174057</v>
      </c>
      <c r="D52" s="56">
        <f t="shared" si="3"/>
        <v>354989</v>
      </c>
      <c r="E52" s="56">
        <f t="shared" si="3"/>
        <v>361</v>
      </c>
      <c r="F52" s="145">
        <f t="shared" si="3"/>
        <v>173696</v>
      </c>
      <c r="G52" s="146">
        <f t="shared" si="3"/>
        <v>142942</v>
      </c>
      <c r="H52" s="137"/>
      <c r="I52" s="50"/>
      <c r="J52" s="81"/>
    </row>
    <row r="53" spans="1:10" x14ac:dyDescent="0.35">
      <c r="A53" s="57" t="s">
        <v>75</v>
      </c>
      <c r="B53" s="56">
        <f t="shared" ref="B53:G53" si="4">SUM(B34:B45)</f>
        <v>177956232</v>
      </c>
      <c r="C53" s="56">
        <f t="shared" si="4"/>
        <v>177948</v>
      </c>
      <c r="D53" s="56">
        <f t="shared" si="4"/>
        <v>356854</v>
      </c>
      <c r="E53" s="56">
        <f t="shared" si="4"/>
        <v>362</v>
      </c>
      <c r="F53" s="145">
        <f t="shared" si="4"/>
        <v>177586</v>
      </c>
      <c r="G53" s="146">
        <f t="shared" si="4"/>
        <v>146144</v>
      </c>
      <c r="H53" s="137"/>
      <c r="I53" s="50"/>
      <c r="J53" s="81"/>
    </row>
    <row r="54" spans="1:10" x14ac:dyDescent="0.35">
      <c r="A54" s="57" t="s">
        <v>94</v>
      </c>
      <c r="B54" s="56">
        <f t="shared" ref="B54:G54" si="5">SUM(B46:B50)</f>
        <v>98587775</v>
      </c>
      <c r="C54" s="56">
        <f t="shared" si="5"/>
        <v>98586</v>
      </c>
      <c r="D54" s="56">
        <f t="shared" si="5"/>
        <v>145552</v>
      </c>
      <c r="E54" s="56">
        <f t="shared" si="5"/>
        <v>148</v>
      </c>
      <c r="F54" s="145">
        <f t="shared" si="5"/>
        <v>98438</v>
      </c>
      <c r="G54" s="146">
        <f t="shared" si="5"/>
        <v>81009</v>
      </c>
      <c r="H54" s="137"/>
      <c r="I54" s="50"/>
      <c r="J54" s="81"/>
    </row>
    <row r="55" spans="1:10" ht="13.15" x14ac:dyDescent="0.4">
      <c r="H55" s="80"/>
      <c r="I55" s="80"/>
      <c r="J55" s="82"/>
    </row>
    <row r="56" spans="1:10" ht="13.15" x14ac:dyDescent="0.4">
      <c r="H56" s="80"/>
      <c r="I56" s="80"/>
      <c r="J56" s="82"/>
    </row>
    <row r="59" spans="1:10" ht="30" customHeight="1" x14ac:dyDescent="0.35">
      <c r="A59" s="185" t="s">
        <v>66</v>
      </c>
      <c r="B59" s="185"/>
      <c r="C59" s="185"/>
      <c r="D59" s="185"/>
    </row>
    <row r="61" spans="1:10" ht="13.05" customHeight="1" x14ac:dyDescent="0.35">
      <c r="A61" s="170" t="s">
        <v>65</v>
      </c>
      <c r="B61" s="172" t="s">
        <v>74</v>
      </c>
      <c r="C61" s="172" t="s">
        <v>64</v>
      </c>
      <c r="D61" s="172" t="s">
        <v>63</v>
      </c>
    </row>
    <row r="62" spans="1:10" ht="14" customHeight="1" thickBot="1" x14ac:dyDescent="0.4">
      <c r="A62" s="171"/>
      <c r="B62" s="173"/>
      <c r="C62" s="173"/>
      <c r="D62" s="173"/>
    </row>
    <row r="63" spans="1:10" ht="13.9" thickBot="1" x14ac:dyDescent="0.4">
      <c r="A63" s="92" t="str">
        <f>A52</f>
        <v>2023 (12 months)</v>
      </c>
      <c r="B63" s="85">
        <f>('SDG summary'!G17/12)*12</f>
        <v>135654.57922983752</v>
      </c>
      <c r="C63" s="86">
        <f>G52</f>
        <v>142942</v>
      </c>
      <c r="D63" s="87">
        <f>(C63-B63)/B63</f>
        <v>5.3720418518386437E-2</v>
      </c>
      <c r="E63" s="84"/>
    </row>
    <row r="64" spans="1:10" ht="13.9" thickBot="1" x14ac:dyDescent="0.4">
      <c r="A64" s="92" t="str">
        <f>A53</f>
        <v>2024 (12 months)</v>
      </c>
      <c r="B64" s="85">
        <f>('SDG summary'!G17/12)*12</f>
        <v>135654.57922983752</v>
      </c>
      <c r="C64" s="86">
        <f>G53</f>
        <v>146144</v>
      </c>
      <c r="D64" s="87">
        <f>(C64-B64)/B64</f>
        <v>7.7324487162283073E-2</v>
      </c>
      <c r="E64" s="84"/>
      <c r="F64" s="84"/>
    </row>
    <row r="65" spans="1:8" ht="13.9" thickBot="1" x14ac:dyDescent="0.4">
      <c r="A65" s="92" t="str">
        <f>A54</f>
        <v>2025 (5 months)</v>
      </c>
      <c r="B65" s="85">
        <f>('SDG summary'!G17/12)*5</f>
        <v>56522.741345765637</v>
      </c>
      <c r="C65" s="86">
        <f>G54</f>
        <v>81009</v>
      </c>
      <c r="D65" s="87">
        <f>(C65-B65)/B65</f>
        <v>0.4332107408670251</v>
      </c>
    </row>
    <row r="66" spans="1:8" ht="13.9" thickBot="1" x14ac:dyDescent="0.4">
      <c r="A66" s="89" t="s">
        <v>2</v>
      </c>
      <c r="B66" s="90">
        <f>SUM(B63:B65)</f>
        <v>327831.89980544068</v>
      </c>
      <c r="C66" s="90">
        <f>SUM(C63:C65)</f>
        <v>370095</v>
      </c>
      <c r="D66" s="91">
        <f>(C66-B66)/B66</f>
        <v>0.12891698525872961</v>
      </c>
      <c r="E66" s="84"/>
      <c r="F66" s="84"/>
      <c r="G66" s="84"/>
      <c r="H66" s="84"/>
    </row>
    <row r="67" spans="1:8" x14ac:dyDescent="0.35">
      <c r="B67" s="88"/>
      <c r="C67" s="88"/>
      <c r="D67" s="88"/>
      <c r="E67" s="84"/>
    </row>
    <row r="68" spans="1:8" x14ac:dyDescent="0.35">
      <c r="A68" s="83"/>
      <c r="B68" s="88"/>
      <c r="C68" s="88"/>
      <c r="D68" s="88"/>
      <c r="F68" s="84"/>
      <c r="G68" s="84"/>
    </row>
    <row r="69" spans="1:8" ht="13.05" customHeight="1" x14ac:dyDescent="0.35">
      <c r="A69" s="170" t="s">
        <v>62</v>
      </c>
      <c r="B69" s="172" t="s">
        <v>74</v>
      </c>
      <c r="C69" s="172" t="s">
        <v>64</v>
      </c>
      <c r="D69" s="172" t="s">
        <v>63</v>
      </c>
    </row>
    <row r="70" spans="1:8" ht="14" customHeight="1" thickBot="1" x14ac:dyDescent="0.4">
      <c r="A70" s="171"/>
      <c r="B70" s="173"/>
      <c r="C70" s="173"/>
      <c r="D70" s="173"/>
      <c r="F70" s="84"/>
      <c r="G70" s="84"/>
    </row>
    <row r="71" spans="1:8" ht="13.9" thickBot="1" x14ac:dyDescent="0.4">
      <c r="A71" s="92" t="str">
        <f>A52</f>
        <v>2023 (12 months)</v>
      </c>
      <c r="B71" s="85">
        <f>('SDG summary'!G30/12)*12</f>
        <v>164834.38650000002</v>
      </c>
      <c r="C71" s="86">
        <f>F52</f>
        <v>173696</v>
      </c>
      <c r="D71" s="87">
        <f>(C71-B71)/B71</f>
        <v>5.3760709086025427E-2</v>
      </c>
    </row>
    <row r="72" spans="1:8" ht="13.9" thickBot="1" x14ac:dyDescent="0.4">
      <c r="A72" s="92" t="str">
        <f>A53</f>
        <v>2024 (12 months)</v>
      </c>
      <c r="B72" s="85">
        <f>('SDG summary'!G30/12)*12</f>
        <v>164834.38650000002</v>
      </c>
      <c r="C72" s="86">
        <f>F53</f>
        <v>177586</v>
      </c>
      <c r="D72" s="87">
        <f>(C72-B72)/B72</f>
        <v>7.7360153853577002E-2</v>
      </c>
    </row>
    <row r="73" spans="1:8" ht="13.9" thickBot="1" x14ac:dyDescent="0.4">
      <c r="A73" s="92" t="str">
        <f>A54</f>
        <v>2025 (5 months)</v>
      </c>
      <c r="B73" s="85">
        <f>('SDG summary'!G30/12)*5</f>
        <v>68680.994375000009</v>
      </c>
      <c r="C73" s="86">
        <f>F54</f>
        <v>98438</v>
      </c>
      <c r="D73" s="87">
        <f>(C73-B73)/B73</f>
        <v>0.43326404772950677</v>
      </c>
      <c r="E73" s="134"/>
    </row>
    <row r="74" spans="1:8" ht="13.9" thickBot="1" x14ac:dyDescent="0.4">
      <c r="A74" s="89" t="s">
        <v>2</v>
      </c>
      <c r="B74" s="90">
        <f>SUM(B71:B73)</f>
        <v>398349.76737500005</v>
      </c>
      <c r="C74" s="90">
        <f>SUM(C71:C73)</f>
        <v>449720</v>
      </c>
      <c r="D74" s="91">
        <f>(C74-B74)/B74</f>
        <v>0.12895760668699183</v>
      </c>
      <c r="E74" s="84"/>
      <c r="F74" s="84"/>
    </row>
    <row r="78" spans="1:8" ht="13.15" x14ac:dyDescent="0.4">
      <c r="A78" s="101"/>
      <c r="D78" s="103"/>
      <c r="E78" s="103"/>
    </row>
    <row r="79" spans="1:8" ht="13.5" x14ac:dyDescent="0.35">
      <c r="A79" s="102"/>
      <c r="B79" s="102"/>
      <c r="C79" s="100"/>
      <c r="D79" s="99"/>
      <c r="E79" s="99"/>
      <c r="F79" s="100"/>
    </row>
  </sheetData>
  <mergeCells count="20">
    <mergeCell ref="E3:I3"/>
    <mergeCell ref="A1:H1"/>
    <mergeCell ref="A5:D6"/>
    <mergeCell ref="A61:A62"/>
    <mergeCell ref="C61:C62"/>
    <mergeCell ref="A59:D59"/>
    <mergeCell ref="D61:D62"/>
    <mergeCell ref="B61:B62"/>
    <mergeCell ref="D20:E20"/>
    <mergeCell ref="F20:F21"/>
    <mergeCell ref="A19:G19"/>
    <mergeCell ref="I5:I6"/>
    <mergeCell ref="A10:D10"/>
    <mergeCell ref="A69:A70"/>
    <mergeCell ref="B69:B70"/>
    <mergeCell ref="C69:C70"/>
    <mergeCell ref="D69:D70"/>
    <mergeCell ref="G20:G21"/>
    <mergeCell ref="A20:A21"/>
    <mergeCell ref="B20:C20"/>
  </mergeCells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G19"/>
  <sheetViews>
    <sheetView showGridLines="0" zoomScale="85" zoomScaleNormal="85" workbookViewId="0">
      <selection activeCell="C20" sqref="C20"/>
    </sheetView>
  </sheetViews>
  <sheetFormatPr defaultColWidth="9.06640625" defaultRowHeight="17.649999999999999" x14ac:dyDescent="0.35"/>
  <cols>
    <col min="1" max="1" width="3.796875" style="26" customWidth="1"/>
    <col min="2" max="2" width="76.59765625" style="26" customWidth="1"/>
    <col min="3" max="5" width="25.46484375" style="26" customWidth="1"/>
    <col min="6" max="6" width="77.06640625" style="26" customWidth="1"/>
    <col min="7" max="7" width="27.46484375" style="26" customWidth="1"/>
    <col min="8" max="16384" width="9.06640625" style="26"/>
  </cols>
  <sheetData>
    <row r="1" spans="2:7" x14ac:dyDescent="0.45">
      <c r="B1" s="25"/>
      <c r="C1" s="25"/>
      <c r="D1" s="25"/>
      <c r="E1" s="25"/>
      <c r="F1" s="25"/>
    </row>
    <row r="2" spans="2:7" ht="30" customHeight="1" x14ac:dyDescent="0.35">
      <c r="B2" s="193" t="s">
        <v>38</v>
      </c>
      <c r="C2" s="194"/>
      <c r="D2" s="194"/>
      <c r="E2" s="194"/>
      <c r="F2" s="194"/>
    </row>
    <row r="4" spans="2:7" x14ac:dyDescent="0.35">
      <c r="B4" s="195" t="s">
        <v>39</v>
      </c>
      <c r="C4" s="196"/>
      <c r="D4" s="196"/>
      <c r="E4" s="196"/>
      <c r="F4" s="196"/>
    </row>
    <row r="5" spans="2:7" x14ac:dyDescent="0.35">
      <c r="E5" s="27"/>
    </row>
    <row r="6" spans="2:7" x14ac:dyDescent="0.35">
      <c r="B6" s="28" t="s">
        <v>12</v>
      </c>
      <c r="C6" s="28" t="s">
        <v>1</v>
      </c>
      <c r="D6" s="28" t="s">
        <v>5</v>
      </c>
      <c r="E6" s="29" t="s">
        <v>4</v>
      </c>
      <c r="F6" s="29" t="s">
        <v>13</v>
      </c>
    </row>
    <row r="7" spans="2:7" ht="70.5" x14ac:dyDescent="0.35">
      <c r="B7" s="30" t="s">
        <v>40</v>
      </c>
      <c r="C7" s="31" t="s">
        <v>14</v>
      </c>
      <c r="D7" s="32" t="s">
        <v>41</v>
      </c>
      <c r="E7" s="33">
        <v>0.5202</v>
      </c>
      <c r="F7" s="33" t="s">
        <v>45</v>
      </c>
    </row>
    <row r="8" spans="2:7" ht="70.5" x14ac:dyDescent="0.35">
      <c r="B8" s="30" t="s">
        <v>42</v>
      </c>
      <c r="C8" s="31" t="s">
        <v>15</v>
      </c>
      <c r="D8" s="32" t="s">
        <v>41</v>
      </c>
      <c r="E8" s="33">
        <v>0.92390000000000005</v>
      </c>
      <c r="F8" s="33" t="s">
        <v>45</v>
      </c>
      <c r="G8" s="34"/>
    </row>
    <row r="9" spans="2:7" x14ac:dyDescent="0.35">
      <c r="B9" s="30" t="s">
        <v>16</v>
      </c>
      <c r="C9" s="32" t="s">
        <v>17</v>
      </c>
      <c r="D9" s="32"/>
      <c r="E9" s="35">
        <v>0.25</v>
      </c>
      <c r="F9" s="35" t="s">
        <v>18</v>
      </c>
      <c r="G9" s="34"/>
    </row>
    <row r="10" spans="2:7" x14ac:dyDescent="0.35">
      <c r="B10" s="30" t="s">
        <v>19</v>
      </c>
      <c r="C10" s="32" t="s">
        <v>20</v>
      </c>
      <c r="D10" s="32"/>
      <c r="E10" s="35">
        <v>0.75</v>
      </c>
      <c r="F10" s="35" t="s">
        <v>18</v>
      </c>
      <c r="G10" s="34"/>
    </row>
    <row r="11" spans="2:7" ht="20.65" x14ac:dyDescent="0.35">
      <c r="B11" s="36" t="s">
        <v>43</v>
      </c>
      <c r="C11" s="37" t="s">
        <v>21</v>
      </c>
      <c r="D11" s="28" t="s">
        <v>44</v>
      </c>
      <c r="E11" s="38">
        <f>(E7*E9+E8*E10)</f>
        <v>0.82297500000000001</v>
      </c>
      <c r="F11" s="39" t="s">
        <v>7</v>
      </c>
    </row>
    <row r="13" spans="2:7" x14ac:dyDescent="0.35">
      <c r="D13" s="40"/>
      <c r="E13" s="41"/>
    </row>
    <row r="19" spans="5:6" x14ac:dyDescent="0.35">
      <c r="E19" s="42"/>
      <c r="F19" s="42"/>
    </row>
  </sheetData>
  <mergeCells count="2">
    <mergeCell ref="B2:F2"/>
    <mergeCell ref="B4:F4"/>
  </mergeCells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-0.249977111117893"/>
  </sheetPr>
  <dimension ref="A1:E5"/>
  <sheetViews>
    <sheetView zoomScale="90" zoomScaleNormal="90" workbookViewId="0">
      <selection activeCell="C21" sqref="C21"/>
    </sheetView>
  </sheetViews>
  <sheetFormatPr defaultColWidth="11.06640625" defaultRowHeight="12.75" x14ac:dyDescent="0.35"/>
  <cols>
    <col min="2" max="2" width="40.46484375" customWidth="1"/>
    <col min="3" max="3" width="88" customWidth="1"/>
    <col min="4" max="5" width="18" customWidth="1"/>
  </cols>
  <sheetData>
    <row r="1" spans="1:5" x14ac:dyDescent="0.35">
      <c r="A1" s="14"/>
      <c r="B1" s="15"/>
      <c r="C1" s="15"/>
      <c r="D1" s="15"/>
      <c r="E1" s="15"/>
    </row>
    <row r="2" spans="1:5" ht="20.65" x14ac:dyDescent="0.35">
      <c r="A2" s="197" t="s">
        <v>34</v>
      </c>
      <c r="B2" s="197"/>
      <c r="C2" s="197"/>
      <c r="D2" s="197"/>
      <c r="E2" s="197"/>
    </row>
    <row r="3" spans="1:5" x14ac:dyDescent="0.35">
      <c r="A3" s="16"/>
      <c r="B3" s="17"/>
      <c r="C3" s="17"/>
      <c r="D3" s="17"/>
      <c r="E3" s="17"/>
    </row>
    <row r="4" spans="1:5" ht="17.649999999999999" x14ac:dyDescent="0.35">
      <c r="A4" s="18" t="s">
        <v>35</v>
      </c>
      <c r="B4" s="19"/>
      <c r="C4" s="20"/>
      <c r="D4" s="20"/>
      <c r="E4" s="20"/>
    </row>
    <row r="5" spans="1:5" ht="35" customHeight="1" x14ac:dyDescent="0.35">
      <c r="A5" s="21">
        <v>1</v>
      </c>
      <c r="B5" s="22" t="s">
        <v>36</v>
      </c>
      <c r="C5" s="23" t="s">
        <v>37</v>
      </c>
      <c r="D5" s="24"/>
      <c r="E5" s="24"/>
    </row>
  </sheetData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SDG summary</vt:lpstr>
      <vt:lpstr>ER Calculation</vt:lpstr>
      <vt:lpstr>EFgrid,CM,y</vt:lpstr>
      <vt:lpstr>Ref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 Thanh Ha</dc:creator>
  <cp:lastModifiedBy>Thuong Nguyen</cp:lastModifiedBy>
  <cp:lastPrinted>2011-10-31T03:05:00Z</cp:lastPrinted>
  <dcterms:created xsi:type="dcterms:W3CDTF">2011-10-30T02:45:00Z</dcterms:created>
  <dcterms:modified xsi:type="dcterms:W3CDTF">2025-10-03T09:23:42Z</dcterms:modified>
</cp:coreProperties>
</file>