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1028"/>
  <workbookPr codeName="ThisWorkbook" defaultThemeVersion="124226"/>
  <mc:AlternateContent xmlns:mc="http://schemas.openxmlformats.org/markup-compatibility/2006">
    <mc:Choice Requires="x15">
      <x15ac:absPath xmlns:x15ac="http://schemas.microsoft.com/office/spreadsheetml/2010/11/ac" url="/Users/thanhho/Library/CloudStorage/GoogleDrive-thanh@monsooncarbon.com/Shared drives/Monsoon Carbon/05 Live Projects/01 EMI - Nhon Hoa (GS)/03_Validation/05. GS - Design Review/1. Monsoon/NH2/"/>
    </mc:Choice>
  </mc:AlternateContent>
  <xr:revisionPtr revIDLastSave="0" documentId="8_{932BAF5C-E8BE-BF4C-B0C8-DB8EDB5FB0B0}" xr6:coauthVersionLast="47" xr6:coauthVersionMax="47" xr10:uidLastSave="{00000000-0000-0000-0000-000000000000}"/>
  <bookViews>
    <workbookView xWindow="0" yWindow="500" windowWidth="28800" windowHeight="16380" tabRatio="704"/>
  </bookViews>
  <sheets>
    <sheet name="SDG summary" sheetId="73" r:id="rId1"/>
    <sheet name="Input data" sheetId="28" r:id="rId2"/>
    <sheet name="ER" sheetId="56" r:id="rId3"/>
    <sheet name="CMEF" sheetId="70" r:id="rId4"/>
    <sheet name="REFs" sheetId="74" r:id="rId5"/>
  </sheets>
  <externalReferences>
    <externalReference r:id="rId6"/>
  </externalReferences>
  <definedNames>
    <definedName name="BetaList">#N/A</definedName>
    <definedName name="Capacity">#N/A</definedName>
    <definedName name="Constr_period">#N/A</definedName>
    <definedName name="Electricity_price">#N/A</definedName>
    <definedName name="ElectricPrice4Sensitive">#N/A</definedName>
    <definedName name="Emission_factor">#N/A</definedName>
    <definedName name="EXR">#N/A</definedName>
    <definedName name="fuels">#REF!</definedName>
    <definedName name="Gross_capacity">#N/A</definedName>
    <definedName name="Gross_output">#N/A</definedName>
    <definedName name="InvDown2">#N/A</definedName>
    <definedName name="Invest_cost">#N/A</definedName>
    <definedName name="InvRed2">#N/A</definedName>
    <definedName name="Last_Row">IF(Values_Entered,Header_Row+Number_of_Payments,Header_Row)</definedName>
    <definedName name="Life_time">#N/A</definedName>
    <definedName name="Local_loan_rate">#N/A</definedName>
    <definedName name="Net_annual_electricity_outputs">#N/A</definedName>
    <definedName name="NetOutput4Sensitive">#N/A</definedName>
    <definedName name="Number_of_Payments">MATCH(0.01,End_Bal,-1)+1</definedName>
    <definedName name="Operating_cost">#N/A</definedName>
    <definedName name="Para_loss_load">#N/A</definedName>
    <definedName name="Payment_Date">DATE(YEAR(Loan_Start),MONTH(Loan_Start)+Payment_Number,DAY(Loan_Start))</definedName>
    <definedName name="Power_density">#N/A</definedName>
    <definedName name="_xlnm.Print_Area" localSheetId="1">#N/A</definedName>
    <definedName name="Print_Area_Reset">#N/A</definedName>
    <definedName name="Resources_fee">#N/A</definedName>
    <definedName name="TarInc2">#N/A</definedName>
    <definedName name="TarUp2">#N/A</definedName>
    <definedName name="TEIncr2">#N/A</definedName>
    <definedName name="TEUp2">#N/A</definedName>
    <definedName name="TotalCost4Sensitive">#N/A</definedName>
    <definedName name="Values_Entered">IF(Loan_Amount*Interest_Rate*Loan_Years*Loan_Start&gt;0,1,0)</definedName>
    <definedName name="WACC">#N/A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48" i="73" l="1"/>
  <c r="C49" i="73"/>
  <c r="C50" i="73"/>
  <c r="C51" i="73"/>
  <c r="C52" i="73"/>
  <c r="C47" i="73"/>
  <c r="D18" i="73"/>
  <c r="D19" i="73"/>
  <c r="D20" i="73"/>
  <c r="D21" i="73"/>
  <c r="D22" i="73"/>
  <c r="D17" i="73"/>
  <c r="C5" i="73"/>
  <c r="C6" i="73"/>
  <c r="C7" i="73"/>
  <c r="C8" i="73"/>
  <c r="C9" i="73"/>
  <c r="C4" i="73"/>
  <c r="A33" i="73"/>
  <c r="A48" i="73"/>
  <c r="A36" i="73"/>
  <c r="A51" i="73"/>
  <c r="B36" i="73"/>
  <c r="B51" i="73"/>
  <c r="A18" i="73"/>
  <c r="B18" i="73"/>
  <c r="B33" i="73"/>
  <c r="B48" i="73"/>
  <c r="A19" i="73"/>
  <c r="A34" i="73"/>
  <c r="A49" i="73"/>
  <c r="B19" i="73"/>
  <c r="B34" i="73"/>
  <c r="B49" i="73"/>
  <c r="A20" i="73"/>
  <c r="A35" i="73"/>
  <c r="A50" i="73"/>
  <c r="B20" i="73"/>
  <c r="B35" i="73"/>
  <c r="B50" i="73"/>
  <c r="A21" i="73"/>
  <c r="B21" i="73"/>
  <c r="A22" i="73"/>
  <c r="A37" i="73"/>
  <c r="A52" i="73"/>
  <c r="B22" i="73"/>
  <c r="B37" i="73"/>
  <c r="B52" i="73"/>
  <c r="B17" i="73"/>
  <c r="B32" i="73"/>
  <c r="B47" i="73"/>
  <c r="A17" i="73"/>
  <c r="D38" i="73"/>
  <c r="H24" i="56"/>
  <c r="H36" i="56"/>
  <c r="H37" i="56"/>
  <c r="H38" i="56"/>
  <c r="H26" i="56"/>
  <c r="H27" i="56"/>
  <c r="H28" i="56"/>
  <c r="H29" i="56"/>
  <c r="H30" i="56"/>
  <c r="H31" i="56"/>
  <c r="H32" i="56"/>
  <c r="H33" i="56"/>
  <c r="H34" i="56"/>
  <c r="H35" i="56"/>
  <c r="H25" i="56"/>
  <c r="H23" i="56"/>
  <c r="H22" i="56"/>
  <c r="H21" i="56"/>
  <c r="F37" i="56"/>
  <c r="E37" i="56"/>
  <c r="D37" i="56"/>
  <c r="C37" i="56"/>
  <c r="G36" i="56"/>
  <c r="F36" i="56"/>
  <c r="E36" i="56"/>
  <c r="D36" i="56"/>
  <c r="C36" i="56"/>
  <c r="E38" i="56"/>
  <c r="C38" i="56"/>
  <c r="F35" i="56"/>
  <c r="D35" i="56"/>
  <c r="G35" i="56"/>
  <c r="F34" i="56"/>
  <c r="D34" i="56"/>
  <c r="G34" i="56"/>
  <c r="F33" i="56"/>
  <c r="D33" i="56"/>
  <c r="G33" i="56"/>
  <c r="F32" i="56"/>
  <c r="D32" i="56"/>
  <c r="G32" i="56"/>
  <c r="F31" i="56"/>
  <c r="D31" i="56"/>
  <c r="G31" i="56"/>
  <c r="F30" i="56"/>
  <c r="D30" i="56"/>
  <c r="G30" i="56"/>
  <c r="F29" i="56"/>
  <c r="D29" i="56"/>
  <c r="G29" i="56"/>
  <c r="F28" i="56"/>
  <c r="D28" i="56"/>
  <c r="G28" i="56"/>
  <c r="F27" i="56"/>
  <c r="D27" i="56"/>
  <c r="G27" i="56"/>
  <c r="F26" i="56"/>
  <c r="D26" i="56"/>
  <c r="G26" i="56"/>
  <c r="F25" i="56"/>
  <c r="D25" i="56"/>
  <c r="G25" i="56"/>
  <c r="F24" i="56"/>
  <c r="F38" i="56"/>
  <c r="D24" i="56"/>
  <c r="D38" i="56"/>
  <c r="G38" i="56"/>
  <c r="F23" i="56"/>
  <c r="D23" i="56"/>
  <c r="G23" i="56"/>
  <c r="F22" i="56"/>
  <c r="D22" i="56"/>
  <c r="G22" i="56"/>
  <c r="F21" i="56"/>
  <c r="D21" i="56"/>
  <c r="G37" i="56"/>
  <c r="G24" i="56"/>
  <c r="G21" i="56"/>
  <c r="G7" i="56"/>
  <c r="G8" i="56"/>
  <c r="G9" i="56"/>
  <c r="G10" i="56"/>
  <c r="G11" i="56"/>
  <c r="G6" i="56"/>
  <c r="I8" i="56"/>
  <c r="I9" i="56"/>
  <c r="I10" i="56"/>
  <c r="I11" i="56"/>
  <c r="I7" i="56"/>
  <c r="I6" i="56"/>
  <c r="L6" i="56"/>
  <c r="E20" i="73"/>
  <c r="E21" i="73"/>
  <c r="E18" i="73"/>
  <c r="C9" i="28"/>
  <c r="D53" i="73"/>
  <c r="D55" i="73"/>
  <c r="C11" i="28"/>
  <c r="E11" i="70"/>
  <c r="D40" i="73"/>
  <c r="C55" i="73"/>
  <c r="E52" i="73"/>
  <c r="E51" i="73"/>
  <c r="E50" i="73"/>
  <c r="E49" i="73"/>
  <c r="E48" i="73"/>
  <c r="A32" i="73"/>
  <c r="A47" i="73"/>
  <c r="C25" i="73"/>
  <c r="E32" i="73"/>
  <c r="E33" i="73"/>
  <c r="E34" i="73"/>
  <c r="E35" i="73"/>
  <c r="E36" i="73"/>
  <c r="E37" i="73"/>
  <c r="C38" i="73"/>
  <c r="C40" i="73"/>
  <c r="J10" i="28"/>
  <c r="L10" i="28"/>
  <c r="M10" i="28"/>
  <c r="I11" i="28"/>
  <c r="I13" i="28"/>
  <c r="I14" i="28"/>
  <c r="I22" i="28"/>
  <c r="I24" i="28"/>
  <c r="I25" i="28"/>
  <c r="C29" i="28"/>
  <c r="AK37" i="28"/>
  <c r="AK38" i="28"/>
  <c r="A7" i="56"/>
  <c r="A8" i="56"/>
  <c r="A9" i="56"/>
  <c r="A10" i="56"/>
  <c r="A11" i="56"/>
  <c r="E12" i="56"/>
  <c r="E13" i="56"/>
  <c r="F12" i="56"/>
  <c r="F13" i="56"/>
  <c r="E19" i="73"/>
  <c r="H7" i="56"/>
  <c r="E5" i="73"/>
  <c r="E6" i="73"/>
  <c r="H8" i="56"/>
  <c r="E17" i="73"/>
  <c r="H10" i="56"/>
  <c r="E8" i="73"/>
  <c r="E7" i="73"/>
  <c r="H9" i="56"/>
  <c r="H6" i="56"/>
  <c r="E22" i="73"/>
  <c r="I12" i="56"/>
  <c r="I13" i="56"/>
  <c r="H11" i="56"/>
  <c r="E9" i="73"/>
  <c r="G12" i="56"/>
  <c r="G13" i="56"/>
  <c r="E4" i="73"/>
  <c r="C10" i="73"/>
  <c r="C12" i="73"/>
  <c r="E23" i="73"/>
  <c r="E25" i="73"/>
  <c r="D25" i="73"/>
  <c r="E38" i="73"/>
  <c r="E40" i="73"/>
  <c r="E10" i="73"/>
  <c r="E12" i="73"/>
  <c r="C53" i="73"/>
  <c r="H12" i="56"/>
  <c r="H13" i="56"/>
  <c r="E53" i="73"/>
  <c r="E55" i="73"/>
  <c r="E47" i="73"/>
</calcChain>
</file>

<file path=xl/comments1.xml><?xml version="1.0" encoding="utf-8"?>
<comments xmlns="http://schemas.openxmlformats.org/spreadsheetml/2006/main">
  <authors>
    <author>Hoang Thanh Ha</author>
  </authors>
  <commentList>
    <comment ref="B1" authorId="0" shapeId="0">
      <text>
        <r>
          <rPr>
            <b/>
            <sz val="9"/>
            <color indexed="81"/>
            <rFont val="Tahoma"/>
            <family val="2"/>
            <charset val="163"/>
          </rPr>
          <t xml:space="preserve">Hoang Thanh Ha: 
</t>
        </r>
        <r>
          <rPr>
            <sz val="9"/>
            <color indexed="81"/>
            <rFont val="Tahoma"/>
            <family val="2"/>
            <charset val="163"/>
          </rPr>
          <t>Insert data to yellow cell</t>
        </r>
      </text>
    </comment>
  </commentList>
</comments>
</file>

<file path=xl/sharedStrings.xml><?xml version="1.0" encoding="utf-8"?>
<sst xmlns="http://schemas.openxmlformats.org/spreadsheetml/2006/main" count="244" uniqueCount="161">
  <si>
    <t>%</t>
  </si>
  <si>
    <t>MW</t>
  </si>
  <si>
    <t>year</t>
  </si>
  <si>
    <t>Operation time</t>
  </si>
  <si>
    <t>Year</t>
  </si>
  <si>
    <t>Load factor</t>
  </si>
  <si>
    <t xml:space="preserve">Parasitic and loss load </t>
  </si>
  <si>
    <t>Gross electricity capacity</t>
  </si>
  <si>
    <t>Total investment cost</t>
  </si>
  <si>
    <t>Electricity price</t>
  </si>
  <si>
    <t>Construction period</t>
  </si>
  <si>
    <t>Operating &amp; maintenance cost per year</t>
  </si>
  <si>
    <t>Annual electricity outputs</t>
  </si>
  <si>
    <t>Month</t>
  </si>
  <si>
    <t>Parameter</t>
  </si>
  <si>
    <t>Total</t>
  </si>
  <si>
    <t>Construction month</t>
  </si>
  <si>
    <t>FSR</t>
  </si>
  <si>
    <t>Emission reduction</t>
  </si>
  <si>
    <t>tCO2</t>
  </si>
  <si>
    <t>Average</t>
  </si>
  <si>
    <t>2 Equipment cost</t>
  </si>
  <si>
    <t>3. Compensation costs</t>
  </si>
  <si>
    <t>4. Management cost</t>
  </si>
  <si>
    <t>5. Consulting cost</t>
  </si>
  <si>
    <t>8. Contingency cost</t>
  </si>
  <si>
    <t>CO2 emission factor</t>
  </si>
  <si>
    <t>Investment Schedule</t>
  </si>
  <si>
    <t>Value</t>
  </si>
  <si>
    <t>Unit</t>
  </si>
  <si>
    <t>Items</t>
  </si>
  <si>
    <t>Note</t>
  </si>
  <si>
    <t>Starting date of crediting period:</t>
  </si>
  <si>
    <t>gCO2/kWh or tCO2/GWh</t>
  </si>
  <si>
    <t>Calculated</t>
  </si>
  <si>
    <t>The Plant load factor (PLF) for this proposed project was determined by the annual electricity output and the capacity which were provided by the third party contracted by the project owner. So it is in line with the EB 48 annex 11 “The plant load factor determined by a third party contracted by the project participants (e.g. an engineering company)”</t>
  </si>
  <si>
    <t>ERy</t>
  </si>
  <si>
    <t>BEy</t>
  </si>
  <si>
    <t>LEy</t>
  </si>
  <si>
    <t>PEy</t>
  </si>
  <si>
    <t>Operating lifetime</t>
  </si>
  <si>
    <t>7. Other cost</t>
  </si>
  <si>
    <t>Total operating cost per year</t>
  </si>
  <si>
    <t>Annual amount of electricity exported to the national grid</t>
  </si>
  <si>
    <t>Mil VND</t>
  </si>
  <si>
    <t>1 Construction cost</t>
  </si>
  <si>
    <t>Unit cost</t>
  </si>
  <si>
    <t>Exchange rate</t>
  </si>
  <si>
    <t>VND/USD</t>
  </si>
  <si>
    <t>USD/kW</t>
  </si>
  <si>
    <t>hours/year</t>
  </si>
  <si>
    <t>Description</t>
  </si>
  <si>
    <t>Source</t>
  </si>
  <si>
    <t>BM</t>
  </si>
  <si>
    <r>
      <t>tCO</t>
    </r>
    <r>
      <rPr>
        <vertAlign val="subscript"/>
        <sz val="12"/>
        <rFont val="Verdana"/>
        <family val="2"/>
      </rPr>
      <t>2</t>
    </r>
    <r>
      <rPr>
        <sz val="12"/>
        <rFont val="Verdana"/>
        <family val="2"/>
      </rPr>
      <t>/MWh</t>
    </r>
  </si>
  <si>
    <t>OM</t>
  </si>
  <si>
    <t>Weighting of build margin emissions factor (per cent)</t>
  </si>
  <si>
    <t>w_BM</t>
  </si>
  <si>
    <t>ACM0002</t>
  </si>
  <si>
    <t>Weighting of operating margin emissions factor (per cent)</t>
  </si>
  <si>
    <t>w_OM</t>
  </si>
  <si>
    <t>CM</t>
  </si>
  <si>
    <r>
      <t>tCO</t>
    </r>
    <r>
      <rPr>
        <b/>
        <vertAlign val="subscript"/>
        <sz val="12"/>
        <color indexed="9"/>
        <rFont val="Verdana"/>
        <family val="2"/>
      </rPr>
      <t>2</t>
    </r>
    <r>
      <rPr>
        <b/>
        <sz val="12"/>
        <color indexed="9"/>
        <rFont val="Verdana"/>
        <family val="2"/>
      </rPr>
      <t>/MWh</t>
    </r>
  </si>
  <si>
    <t>PO calculation</t>
  </si>
  <si>
    <t>Decision 39/2018/QD-TTg dated 10/09/2018</t>
  </si>
  <si>
    <t>Management fee</t>
  </si>
  <si>
    <t>Output guarantee insurance</t>
  </si>
  <si>
    <t>Inflation rate</t>
  </si>
  <si>
    <t>-</t>
  </si>
  <si>
    <t>Major replacement/repairation cost (after 10 years)</t>
  </si>
  <si>
    <t>Average of 5 years forecast from WB data</t>
  </si>
  <si>
    <t>Net annual electricity outputs</t>
  </si>
  <si>
    <t>Baseline estimate</t>
  </si>
  <si>
    <t>Project estimate</t>
  </si>
  <si>
    <t>Net benefit</t>
  </si>
  <si>
    <t>Annual average over the crediting period</t>
  </si>
  <si>
    <t xml:space="preserve">Total number of crediting years: </t>
  </si>
  <si>
    <t>5 years</t>
  </si>
  <si>
    <t>SDG13</t>
  </si>
  <si>
    <t>SDG7</t>
  </si>
  <si>
    <t>SDG8</t>
  </si>
  <si>
    <t>Construction and preparation period is 1 year (year 0)</t>
  </si>
  <si>
    <t>0.3% of investment</t>
  </si>
  <si>
    <t>Year 1-5</t>
  </si>
  <si>
    <t>Year 6-10</t>
  </si>
  <si>
    <t>Year 11-15</t>
  </si>
  <si>
    <t>Year 16-20</t>
  </si>
  <si>
    <t>USD/unit</t>
  </si>
  <si>
    <t>Estimation</t>
  </si>
  <si>
    <t>Number of unit</t>
  </si>
  <si>
    <t>USD</t>
  </si>
  <si>
    <t>US/kWh</t>
  </si>
  <si>
    <t>Asset insurance fee</t>
  </si>
  <si>
    <t>Analysis period including construction period</t>
  </si>
  <si>
    <t>Nhon Hoa 2 Wind Power Project</t>
  </si>
  <si>
    <t>Nhon Hoa 2 Emission Factor Calculation</t>
  </si>
  <si>
    <t>https://portal.vietcombank.com.vn/en-us</t>
  </si>
  <si>
    <t>2022 (12 months)</t>
  </si>
  <si>
    <t>2023 (12 months)</t>
  </si>
  <si>
    <t>2024 (12 months)</t>
  </si>
  <si>
    <t>2025 (12 months)</t>
  </si>
  <si>
    <t>SDG4</t>
  </si>
  <si>
    <t>2021 Vietnam EF</t>
  </si>
  <si>
    <r>
      <t>Build Margin CO</t>
    </r>
    <r>
      <rPr>
        <vertAlign val="subscript"/>
        <sz val="10"/>
        <rFont val="Verdana"/>
        <family val="2"/>
      </rPr>
      <t>2</t>
    </r>
    <r>
      <rPr>
        <sz val="10"/>
        <rFont val="Verdana"/>
        <family val="2"/>
      </rPr>
      <t xml:space="preserve"> Emission Factor in year 2021</t>
    </r>
  </si>
  <si>
    <r>
      <t>Operating Margin CO</t>
    </r>
    <r>
      <rPr>
        <vertAlign val="subscript"/>
        <sz val="10"/>
        <rFont val="Verdana"/>
        <family val="2"/>
      </rPr>
      <t>2</t>
    </r>
    <r>
      <rPr>
        <sz val="10"/>
        <rFont val="Verdana"/>
        <family val="2"/>
      </rPr>
      <t xml:space="preserve"> Emission Factor (2019-2021)</t>
    </r>
  </si>
  <si>
    <r>
      <t>Combined Margin CO</t>
    </r>
    <r>
      <rPr>
        <b/>
        <vertAlign val="subscript"/>
        <sz val="10"/>
        <color indexed="9"/>
        <rFont val="Verdana"/>
        <family val="2"/>
      </rPr>
      <t>2</t>
    </r>
    <r>
      <rPr>
        <b/>
        <sz val="10"/>
        <color indexed="9"/>
        <rFont val="Verdana"/>
        <family val="2"/>
      </rPr>
      <t xml:space="preserve"> Emission Factor in year 2021</t>
    </r>
  </si>
  <si>
    <t>MWh</t>
  </si>
  <si>
    <t>Number of employees</t>
  </si>
  <si>
    <t>Mobilized amount of generated electricity by EVN</t>
  </si>
  <si>
    <t>Assumption</t>
  </si>
  <si>
    <t>REFERENCES</t>
  </si>
  <si>
    <t>NOTE</t>
  </si>
  <si>
    <t>Emission Factor 2021 - Department of Climate Change of Viet Nam</t>
  </si>
  <si>
    <t>http://dcc.gov.vn/van-ban-phap-luat/1102/Nghien-cuu,-xay-dung-he-so-phat-thai-(EF)-cua-luoi-dien-Viet-Nam-nam-2021-(k%C3%A8m-CV-1278/BDKH-TTBVTOD).html</t>
  </si>
  <si>
    <r>
      <t xml:space="preserve">Vietnam Emission Grid Factor issued by Department of climate change, Ministry of Natural Resources and Environment 
</t>
    </r>
    <r>
      <rPr>
        <sz val="12"/>
        <color indexed="10"/>
        <rFont val="Verdana"/>
        <family val="2"/>
      </rPr>
      <t>Reference 1</t>
    </r>
    <r>
      <rPr>
        <sz val="12"/>
        <rFont val="Verdana"/>
        <family val="2"/>
      </rPr>
      <t xml:space="preserve"> </t>
    </r>
  </si>
  <si>
    <r>
      <t xml:space="preserve">Vietnam Emission Grid Factor issued by Department of climate change, Ministry of Natural Resources and Environment
</t>
    </r>
    <r>
      <rPr>
        <sz val="12"/>
        <color indexed="10"/>
        <rFont val="Verdana"/>
        <family val="2"/>
      </rPr>
      <t>Reference 1</t>
    </r>
  </si>
  <si>
    <t>FSR, Volume 1.2, page 9 (P50)</t>
  </si>
  <si>
    <t>FSR, Volume 1.2, page 9</t>
  </si>
  <si>
    <t>FSR, Volume 1.1, page 18</t>
  </si>
  <si>
    <t>COD</t>
  </si>
  <si>
    <t>14/10/2021</t>
  </si>
  <si>
    <t>30/</t>
  </si>
  <si>
    <t>11/</t>
  </si>
  <si>
    <t>days in 2021</t>
  </si>
  <si>
    <t>(30/11/2021</t>
  </si>
  <si>
    <t>to</t>
  </si>
  <si>
    <t>31/12/2021)</t>
  </si>
  <si>
    <t>(01/01/2022</t>
  </si>
  <si>
    <t>31/12/2022)</t>
  </si>
  <si>
    <t>(01/01/2023</t>
  </si>
  <si>
    <t>31/12/2023)</t>
  </si>
  <si>
    <t>(01/01/2024</t>
  </si>
  <si>
    <t>31/12/2024)</t>
  </si>
  <si>
    <t>(01/01/2025</t>
  </si>
  <si>
    <t>31/12/2025)</t>
  </si>
  <si>
    <t>(01/01/2026</t>
  </si>
  <si>
    <t>29/11/2026)</t>
  </si>
  <si>
    <t>Egfacility</t>
  </si>
  <si>
    <t>Period</t>
  </si>
  <si>
    <t>Export</t>
  </si>
  <si>
    <t>Imported</t>
  </si>
  <si>
    <t>Egfacility
(Net export)</t>
  </si>
  <si>
    <t>ERy tCO2</t>
  </si>
  <si>
    <t>kWhrs</t>
  </si>
  <si>
    <t>MWhrs</t>
  </si>
  <si>
    <t>2021</t>
  </si>
  <si>
    <t>2022</t>
  </si>
  <si>
    <t>Reference</t>
  </si>
  <si>
    <t>not included in the ER calc</t>
  </si>
  <si>
    <t>Start the crediting period</t>
  </si>
  <si>
    <r>
      <rPr>
        <b/>
        <sz val="12"/>
        <color indexed="10"/>
        <rFont val="Calibri"/>
        <family val="2"/>
      </rPr>
      <t>NH2</t>
    </r>
    <r>
      <rPr>
        <b/>
        <sz val="12"/>
        <color indexed="8"/>
        <rFont val="Calibri"/>
        <family val="2"/>
      </rPr>
      <t xml:space="preserve"> NET QUANTITY OF ECLECTRICITY EXPORTED TO THE GRID 2021-2022</t>
    </r>
    <r>
      <rPr>
        <b/>
        <sz val="12"/>
        <color indexed="8"/>
        <rFont val="Calibri"/>
        <family val="2"/>
      </rPr>
      <t xml:space="preserve"> (ACTUAL VALUE)</t>
    </r>
  </si>
  <si>
    <t>2021 (1 month)</t>
  </si>
  <si>
    <t>(30/11/2021 to 31/12/2021)</t>
  </si>
  <si>
    <t>(01/01/2022 to 31/12/2022)</t>
  </si>
  <si>
    <t>(01/01/2023 to 31/12/2023)</t>
  </si>
  <si>
    <t>(01/01/2024 to 31/12/2024)</t>
  </si>
  <si>
    <t>(01/01/2025 to 31/12/2025)</t>
  </si>
  <si>
    <t>2026 (11 months)</t>
  </si>
  <si>
    <t>(01/01/2026 to 29/11/2026)</t>
  </si>
  <si>
    <t>Trainings</t>
  </si>
  <si>
    <t>tCO2e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</si>
</sst>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0.00_);_(* \(#,##0.00\);_(* &quot;-&quot;??_);_(@_)"/>
    <numFmt numFmtId="171" formatCode="_-* #,##0.00_-;\-* #,##0.00_-;_-* &quot;-&quot;??_-;_-@_-"/>
    <numFmt numFmtId="177" formatCode="_(&quot;$&quot;* #,##0.00_);_(&quot;$&quot;* \(#,##0.00\);_(&quot;$&quot;* &quot;-&quot;??_);_(@_)"/>
    <numFmt numFmtId="184" formatCode="#,##0.0"/>
    <numFmt numFmtId="185" formatCode="0.0"/>
    <numFmt numFmtId="186" formatCode="0.0%"/>
    <numFmt numFmtId="187" formatCode="#,##0.000"/>
    <numFmt numFmtId="188" formatCode="_(* #,##0_);_(* \(#,##0\);_(* &quot;-&quot;??_);_(@_)"/>
    <numFmt numFmtId="189" formatCode="_ * #,##0.00_)\ _V_N_D_ ;_ * \(#,##0.00\)\ _V_N_D_ ;_ * &quot;-&quot;??_)\ _V_N_D_ ;_ @_ "/>
    <numFmt numFmtId="190" formatCode="#,##0.0000"/>
    <numFmt numFmtId="191" formatCode="0.0000"/>
    <numFmt numFmtId="192" formatCode="_([$€-2]* #,##0.00_);_([$€-2]* \(#,##0.00\);_([$€-2]* &quot;-&quot;??_)"/>
  </numFmts>
  <fonts count="64">
    <font>
      <sz val="10"/>
      <name val="Arial"/>
    </font>
    <font>
      <sz val="12"/>
      <color indexed="8"/>
      <name val=".VnTime"/>
      <family val="2"/>
    </font>
    <font>
      <sz val="10"/>
      <name val="Arial"/>
      <family val="2"/>
    </font>
    <font>
      <u/>
      <sz val="10"/>
      <color indexed="12"/>
      <name val="Arial"/>
      <family val="2"/>
    </font>
    <font>
      <sz val="8"/>
      <name val="Arial"/>
      <family val="2"/>
    </font>
    <font>
      <sz val="10"/>
      <name val="Arial"/>
      <family val="1"/>
    </font>
    <font>
      <b/>
      <sz val="24"/>
      <color indexed="12"/>
      <name val="Arial"/>
      <family val="1"/>
    </font>
    <font>
      <b/>
      <sz val="10"/>
      <name val="Arial"/>
      <family val="1"/>
    </font>
    <font>
      <b/>
      <sz val="10"/>
      <color indexed="18"/>
      <name val="Arial"/>
      <family val="1"/>
    </font>
    <font>
      <b/>
      <sz val="10"/>
      <name val="Arial"/>
      <family val="2"/>
    </font>
    <font>
      <b/>
      <sz val="20"/>
      <color indexed="10"/>
      <name val="Arial"/>
      <family val="2"/>
    </font>
    <font>
      <b/>
      <i/>
      <sz val="10"/>
      <color indexed="10"/>
      <name val="Arial"/>
      <family val="2"/>
    </font>
    <font>
      <b/>
      <i/>
      <sz val="10"/>
      <color indexed="12"/>
      <name val="Arial"/>
      <family val="2"/>
    </font>
    <font>
      <i/>
      <sz val="10"/>
      <color indexed="62"/>
      <name val="Arial"/>
      <family val="2"/>
    </font>
    <font>
      <sz val="10"/>
      <name val="Arial"/>
      <family val="2"/>
    </font>
    <font>
      <sz val="10"/>
      <name val="Arial"/>
      <family val="2"/>
      <charset val="163"/>
    </font>
    <font>
      <b/>
      <sz val="10"/>
      <name val="Arial"/>
      <family val="2"/>
      <charset val="163"/>
    </font>
    <font>
      <b/>
      <sz val="24"/>
      <name val="Arial"/>
      <family val="1"/>
    </font>
    <font>
      <sz val="9"/>
      <color indexed="81"/>
      <name val="Tahoma"/>
      <family val="2"/>
      <charset val="163"/>
    </font>
    <font>
      <b/>
      <sz val="9"/>
      <color indexed="81"/>
      <name val="Tahoma"/>
      <family val="2"/>
      <charset val="163"/>
    </font>
    <font>
      <sz val="12"/>
      <name val="Verdana"/>
      <family val="2"/>
    </font>
    <font>
      <vertAlign val="subscript"/>
      <sz val="12"/>
      <name val="Verdana"/>
      <family val="2"/>
    </font>
    <font>
      <b/>
      <vertAlign val="subscript"/>
      <sz val="12"/>
      <color indexed="9"/>
      <name val="Verdana"/>
      <family val="2"/>
    </font>
    <font>
      <b/>
      <sz val="12"/>
      <color indexed="9"/>
      <name val="Verdana"/>
      <family val="2"/>
    </font>
    <font>
      <b/>
      <sz val="12"/>
      <name val="Verdana"/>
      <family val="2"/>
    </font>
    <font>
      <b/>
      <u/>
      <sz val="10"/>
      <name val="Arial"/>
      <family val="2"/>
    </font>
    <font>
      <u/>
      <sz val="10"/>
      <name val="Arial"/>
      <family val="2"/>
    </font>
    <font>
      <sz val="10"/>
      <name val="Verdana"/>
      <family val="2"/>
    </font>
    <font>
      <vertAlign val="subscript"/>
      <sz val="10"/>
      <name val="Verdana"/>
      <family val="2"/>
    </font>
    <font>
      <b/>
      <vertAlign val="subscript"/>
      <sz val="10"/>
      <color indexed="9"/>
      <name val="Verdana"/>
      <family val="2"/>
    </font>
    <font>
      <b/>
      <sz val="10"/>
      <color indexed="9"/>
      <name val="Verdana"/>
      <family val="2"/>
    </font>
    <font>
      <b/>
      <sz val="10.5"/>
      <name val="Arial"/>
      <family val="2"/>
    </font>
    <font>
      <sz val="12"/>
      <color indexed="10"/>
      <name val="Verdana"/>
      <family val="2"/>
    </font>
    <font>
      <i/>
      <sz val="10"/>
      <name val="Arial"/>
      <family val="2"/>
    </font>
    <font>
      <b/>
      <sz val="12"/>
      <color indexed="8"/>
      <name val="Calibri"/>
      <family val="2"/>
    </font>
    <font>
      <b/>
      <sz val="12"/>
      <color indexed="10"/>
      <name val="Calibri"/>
      <family val="2"/>
    </font>
    <font>
      <b/>
      <sz val="12"/>
      <color indexed="8"/>
      <name val="Calibri"/>
      <family val="2"/>
    </font>
    <font>
      <b/>
      <sz val="11"/>
      <name val="Arial"/>
      <family val="2"/>
    </font>
    <font>
      <sz val="12"/>
      <color theme="1"/>
      <name val=".VnTime"/>
      <family val="2"/>
    </font>
    <font>
      <sz val="11"/>
      <color theme="1"/>
      <name val="Calibri"/>
      <family val="2"/>
      <scheme val="minor"/>
    </font>
    <font>
      <sz val="10"/>
      <color theme="1"/>
      <name val="Calibri"/>
      <family val="2"/>
      <charset val="163"/>
      <scheme val="minor"/>
    </font>
    <font>
      <b/>
      <sz val="10"/>
      <color theme="1"/>
      <name val="Calibri"/>
      <family val="2"/>
      <charset val="163"/>
      <scheme val="minor"/>
    </font>
    <font>
      <b/>
      <sz val="18"/>
      <color theme="1"/>
      <name val="Calibri"/>
      <family val="2"/>
      <charset val="163"/>
      <scheme val="minor"/>
    </font>
    <font>
      <sz val="10"/>
      <color theme="0"/>
      <name val="Arial"/>
      <family val="2"/>
    </font>
    <font>
      <b/>
      <sz val="12"/>
      <color theme="0"/>
      <name val="Verdana"/>
      <family val="2"/>
    </font>
    <font>
      <b/>
      <sz val="12"/>
      <color rgb="FFFFFFFF"/>
      <name val="Verdana"/>
      <family val="2"/>
    </font>
    <font>
      <sz val="12"/>
      <color rgb="FF4D4D4C"/>
      <name val="Verdana"/>
      <family val="2"/>
    </font>
    <font>
      <sz val="10"/>
      <name val="Calibri"/>
      <family val="2"/>
      <charset val="163"/>
      <scheme val="minor"/>
    </font>
    <font>
      <b/>
      <sz val="10"/>
      <color theme="0"/>
      <name val="Verdana"/>
      <family val="2"/>
    </font>
    <font>
      <sz val="10"/>
      <color theme="1"/>
      <name val="Arial"/>
      <family val="2"/>
    </font>
    <font>
      <b/>
      <sz val="10"/>
      <color theme="1"/>
      <name val="Arial"/>
      <family val="2"/>
    </font>
    <font>
      <b/>
      <sz val="10"/>
      <color rgb="FFFF0000"/>
      <name val="Arial"/>
      <family val="2"/>
    </font>
    <font>
      <b/>
      <sz val="12"/>
      <color rgb="FF4D4D4C"/>
      <name val="Verdana"/>
      <family val="2"/>
    </font>
    <font>
      <sz val="12"/>
      <name val="Calibri"/>
      <family val="2"/>
      <scheme val="minor"/>
    </font>
    <font>
      <sz val="12"/>
      <color theme="1"/>
      <name val="Calibri"/>
      <family val="2"/>
      <scheme val="minor"/>
    </font>
    <font>
      <b/>
      <sz val="12"/>
      <color theme="1"/>
      <name val="Calibri"/>
      <family val="2"/>
      <scheme val="minor"/>
    </font>
    <font>
      <sz val="10"/>
      <color rgb="FFFF0000"/>
      <name val="Arial"/>
      <family val="2"/>
    </font>
    <font>
      <sz val="10"/>
      <color theme="0" tint="-0.499984740745262"/>
      <name val="Arial"/>
      <family val="2"/>
    </font>
    <font>
      <sz val="12"/>
      <color theme="0" tint="-0.499984740745262"/>
      <name val="Calibri"/>
      <family val="2"/>
      <scheme val="minor"/>
    </font>
    <font>
      <b/>
      <sz val="11"/>
      <color rgb="FF4D4D4C"/>
      <name val="Verdana"/>
      <family val="2"/>
    </font>
    <font>
      <b/>
      <sz val="24"/>
      <color theme="8" tint="0.59999389629810485"/>
      <name val="Arial"/>
      <family val="1"/>
    </font>
    <font>
      <b/>
      <sz val="12"/>
      <color theme="1"/>
      <name val="Calibri"/>
      <family val="2"/>
    </font>
    <font>
      <b/>
      <sz val="24"/>
      <color theme="0"/>
      <name val="Verdana"/>
      <family val="2"/>
    </font>
    <font>
      <b/>
      <sz val="16"/>
      <color theme="7" tint="0.79998168889431442"/>
      <name val="Arial"/>
      <family val="2"/>
    </font>
  </fonts>
  <fills count="13">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bgColor indexed="64"/>
      </patternFill>
    </fill>
    <fill>
      <patternFill patternType="solid">
        <fgColor rgb="FF00B0F0"/>
        <bgColor indexed="64"/>
      </patternFill>
    </fill>
    <fill>
      <patternFill patternType="solid">
        <fgColor rgb="FF00B9BD"/>
        <bgColor indexed="64"/>
      </patternFill>
    </fill>
    <fill>
      <patternFill patternType="solid">
        <fgColor theme="9"/>
        <bgColor indexed="64"/>
      </patternFill>
    </fill>
    <fill>
      <patternFill patternType="solid">
        <fgColor rgb="FF7030A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00B9BD"/>
      </left>
      <right/>
      <top style="medium">
        <color rgb="FF00B9BD"/>
      </top>
      <bottom style="medium">
        <color rgb="FFDCDCDC"/>
      </bottom>
      <diagonal/>
    </border>
    <border>
      <left/>
      <right/>
      <top style="medium">
        <color rgb="FF00B9BD"/>
      </top>
      <bottom style="medium">
        <color rgb="FFDCDCDC"/>
      </bottom>
      <diagonal/>
    </border>
    <border>
      <left/>
      <right style="medium">
        <color rgb="FF00B9BD"/>
      </right>
      <top style="medium">
        <color rgb="FF00B9BD"/>
      </top>
      <bottom style="medium">
        <color rgb="FFDCDCDC"/>
      </bottom>
      <diagonal/>
    </border>
    <border>
      <left style="medium">
        <color rgb="FFDCDCDC"/>
      </left>
      <right style="medium">
        <color rgb="FFDCDCDC"/>
      </right>
      <top/>
      <bottom style="medium">
        <color rgb="FFDCDCDC"/>
      </bottom>
      <diagonal/>
    </border>
    <border>
      <left/>
      <right style="medium">
        <color rgb="FFDCDCDC"/>
      </right>
      <top/>
      <bottom style="medium">
        <color rgb="FFDCDCDC"/>
      </bottom>
      <diagonal/>
    </border>
    <border>
      <left style="medium">
        <color rgb="FFDCDCDC"/>
      </left>
      <right/>
      <top style="medium">
        <color rgb="FFDCDCDC"/>
      </top>
      <bottom style="medium">
        <color rgb="FFDCDCDC"/>
      </bottom>
      <diagonal/>
    </border>
    <border>
      <left/>
      <right style="medium">
        <color rgb="FFDCDCDC"/>
      </right>
      <top style="medium">
        <color rgb="FFDCDCDC"/>
      </top>
      <bottom style="medium">
        <color rgb="FFDCDCDC"/>
      </bottom>
      <diagonal/>
    </border>
    <border>
      <left/>
      <right/>
      <top style="medium">
        <color rgb="FFDCDCDC"/>
      </top>
      <bottom style="medium">
        <color rgb="FFDCDCDC"/>
      </bottom>
      <diagonal/>
    </border>
    <border>
      <left/>
      <right/>
      <top style="medium">
        <color rgb="FFDCDCDC"/>
      </top>
      <bottom/>
      <diagonal/>
    </border>
  </borders>
  <cellStyleXfs count="21">
    <xf numFmtId="0" fontId="0" fillId="0" borderId="0"/>
    <xf numFmtId="43" fontId="14" fillId="0" borderId="0" applyFont="0" applyFill="0" applyBorder="0" applyAlignment="0" applyProtection="0"/>
    <xf numFmtId="43" fontId="2" fillId="0" borderId="0" applyFont="0" applyFill="0" applyBorder="0" applyAlignment="0" applyProtection="0"/>
    <xf numFmtId="189" fontId="1" fillId="0" borderId="0" applyFont="0" applyFill="0" applyBorder="0" applyAlignment="0" applyProtection="0"/>
    <xf numFmtId="171" fontId="2" fillId="0" borderId="0" applyFont="0" applyFill="0" applyBorder="0" applyAlignment="0" applyProtection="0"/>
    <xf numFmtId="43" fontId="39" fillId="0" borderId="0" applyFont="0" applyFill="0" applyBorder="0" applyAlignment="0" applyProtection="0"/>
    <xf numFmtId="171" fontId="2" fillId="0" borderId="0" applyFont="0" applyFill="0" applyBorder="0" applyAlignment="0" applyProtection="0"/>
    <xf numFmtId="171" fontId="39" fillId="0" borderId="0" applyFont="0" applyFill="0" applyBorder="0" applyAlignment="0" applyProtection="0"/>
    <xf numFmtId="171" fontId="2" fillId="0" borderId="0" applyFont="0" applyFill="0" applyBorder="0" applyAlignment="0" applyProtection="0"/>
    <xf numFmtId="177" fontId="2" fillId="0" borderId="0" applyFont="0" applyFill="0" applyBorder="0" applyAlignment="0" applyProtection="0"/>
    <xf numFmtId="192" fontId="2" fillId="0" borderId="0" applyFont="0" applyFill="0" applyBorder="0" applyAlignment="0" applyProtection="0"/>
    <xf numFmtId="0" fontId="3" fillId="0" borderId="0" applyNumberFormat="0" applyFill="0" applyBorder="0" applyAlignment="0" applyProtection="0">
      <alignment vertical="top"/>
      <protection locked="0"/>
    </xf>
    <xf numFmtId="0" fontId="2" fillId="0" borderId="0"/>
    <xf numFmtId="0" fontId="38" fillId="0" borderId="0"/>
    <xf numFmtId="0" fontId="15" fillId="0" borderId="0"/>
    <xf numFmtId="0" fontId="39" fillId="0" borderId="0"/>
    <xf numFmtId="0" fontId="2" fillId="0" borderId="0"/>
    <xf numFmtId="9" fontId="2" fillId="0" borderId="0" applyFont="0" applyFill="0" applyBorder="0" applyAlignment="0" applyProtection="0"/>
    <xf numFmtId="9" fontId="3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228">
    <xf numFmtId="0" fontId="0" fillId="0" borderId="0" xfId="0"/>
    <xf numFmtId="0" fontId="0" fillId="2" borderId="0" xfId="0" applyFill="1"/>
    <xf numFmtId="0" fontId="0" fillId="2" borderId="0" xfId="0" applyFill="1" applyAlignment="1">
      <alignment horizontal="center"/>
    </xf>
    <xf numFmtId="0" fontId="5"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185" fontId="5" fillId="0" borderId="0" xfId="0" applyNumberFormat="1" applyFont="1" applyFill="1" applyBorder="1" applyAlignment="1">
      <alignment vertical="center" wrapText="1"/>
    </xf>
    <xf numFmtId="0" fontId="9" fillId="0" borderId="0" xfId="0" applyFont="1" applyFill="1" applyBorder="1" applyAlignment="1">
      <alignment vertical="center" wrapText="1"/>
    </xf>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vertical="center" wrapText="1"/>
    </xf>
    <xf numFmtId="3" fontId="12" fillId="0" borderId="0" xfId="0" applyNumberFormat="1" applyFont="1" applyFill="1" applyBorder="1" applyAlignment="1" applyProtection="1">
      <alignment vertical="center" wrapText="1"/>
      <protection locked="0"/>
    </xf>
    <xf numFmtId="0" fontId="11" fillId="0" borderId="0" xfId="0" quotePrefix="1" applyFont="1" applyFill="1" applyBorder="1" applyAlignment="1">
      <alignment horizontal="right" vertical="center" wrapText="1"/>
    </xf>
    <xf numFmtId="3" fontId="12" fillId="0" borderId="0" xfId="0" applyNumberFormat="1" applyFont="1" applyFill="1" applyBorder="1" applyAlignment="1">
      <alignment vertical="center" wrapText="1"/>
    </xf>
    <xf numFmtId="0" fontId="7" fillId="0" borderId="0" xfId="0" applyFont="1" applyFill="1" applyBorder="1" applyAlignment="1">
      <alignment horizontal="right" vertical="center" wrapText="1"/>
    </xf>
    <xf numFmtId="0" fontId="5" fillId="0" borderId="0" xfId="0" applyFont="1" applyFill="1" applyBorder="1" applyAlignment="1">
      <alignment horizontal="left" vertical="center" wrapText="1"/>
    </xf>
    <xf numFmtId="0" fontId="7" fillId="0" borderId="0" xfId="0" quotePrefix="1" applyFont="1" applyFill="1" applyBorder="1" applyAlignment="1">
      <alignment horizontal="right" vertical="center" wrapText="1"/>
    </xf>
    <xf numFmtId="0" fontId="10" fillId="0" borderId="0" xfId="0" applyFont="1" applyFill="1" applyBorder="1" applyAlignment="1">
      <alignment horizontal="left" vertical="center" wrapText="1"/>
    </xf>
    <xf numFmtId="9" fontId="5" fillId="0" borderId="0" xfId="0" applyNumberFormat="1" applyFont="1" applyFill="1" applyBorder="1" applyAlignment="1">
      <alignment horizontal="center" vertical="center" wrapText="1"/>
    </xf>
    <xf numFmtId="2" fontId="5" fillId="0" borderId="0" xfId="0" applyNumberFormat="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0" fontId="13" fillId="0" borderId="0" xfId="0" applyFont="1" applyFill="1" applyBorder="1" applyAlignment="1">
      <alignment horizontal="left" vertical="center" wrapText="1"/>
    </xf>
    <xf numFmtId="0" fontId="0" fillId="0" borderId="0" xfId="0" applyFill="1" applyBorder="1" applyAlignment="1" applyProtection="1">
      <alignment vertical="center" wrapText="1"/>
    </xf>
    <xf numFmtId="0" fontId="0" fillId="0" borderId="0" xfId="0" quotePrefix="1" applyFill="1" applyBorder="1" applyAlignment="1" applyProtection="1">
      <alignment vertical="center" wrapText="1"/>
    </xf>
    <xf numFmtId="0" fontId="0" fillId="0" borderId="0" xfId="0" applyFill="1" applyBorder="1" applyAlignment="1" applyProtection="1">
      <alignment horizontal="left" vertical="center" wrapText="1"/>
    </xf>
    <xf numFmtId="9" fontId="5" fillId="0" borderId="0" xfId="0" applyNumberFormat="1" applyFont="1" applyFill="1" applyBorder="1" applyAlignment="1">
      <alignment vertical="center" wrapText="1"/>
    </xf>
    <xf numFmtId="9" fontId="0" fillId="0" borderId="0" xfId="17" applyFont="1" applyFill="1" applyBorder="1" applyAlignment="1" applyProtection="1">
      <alignment horizontal="left" vertical="center" wrapText="1"/>
    </xf>
    <xf numFmtId="185" fontId="5" fillId="0" borderId="1" xfId="0" applyNumberFormat="1" applyFont="1" applyFill="1" applyBorder="1" applyAlignment="1">
      <alignment vertical="center" wrapText="1"/>
    </xf>
    <xf numFmtId="0" fontId="40" fillId="0" borderId="1" xfId="0" applyFont="1" applyFill="1" applyBorder="1" applyAlignment="1">
      <alignment vertical="center" wrapText="1"/>
    </xf>
    <xf numFmtId="0" fontId="40" fillId="0" borderId="1" xfId="0" applyFont="1" applyFill="1" applyBorder="1" applyAlignment="1">
      <alignment horizontal="left" vertical="center" wrapText="1"/>
    </xf>
    <xf numFmtId="0" fontId="40" fillId="0" borderId="1" xfId="0" applyFont="1" applyFill="1" applyBorder="1" applyAlignment="1" applyProtection="1">
      <alignment vertical="center" wrapText="1"/>
    </xf>
    <xf numFmtId="0" fontId="40" fillId="0" borderId="0" xfId="0" applyFont="1" applyFill="1" applyBorder="1" applyAlignment="1" applyProtection="1">
      <alignment vertical="center" wrapText="1"/>
    </xf>
    <xf numFmtId="9" fontId="40" fillId="0" borderId="0" xfId="17" applyFont="1" applyFill="1" applyBorder="1" applyAlignment="1" applyProtection="1">
      <alignment vertical="center" wrapText="1"/>
    </xf>
    <xf numFmtId="0" fontId="41" fillId="0" borderId="1" xfId="0" applyFont="1" applyFill="1" applyBorder="1" applyAlignment="1" applyProtection="1">
      <alignment horizontal="center" vertical="center" wrapText="1"/>
    </xf>
    <xf numFmtId="184" fontId="40" fillId="3" borderId="1" xfId="0" applyNumberFormat="1" applyFont="1" applyFill="1" applyBorder="1" applyAlignment="1">
      <alignment vertical="center" wrapText="1"/>
    </xf>
    <xf numFmtId="187" fontId="40" fillId="3" borderId="1" xfId="0" applyNumberFormat="1" applyFont="1" applyFill="1" applyBorder="1" applyAlignment="1">
      <alignment vertical="center" wrapText="1"/>
    </xf>
    <xf numFmtId="186" fontId="40" fillId="3" borderId="1" xfId="0" applyNumberFormat="1" applyFont="1" applyFill="1" applyBorder="1" applyAlignment="1" applyProtection="1">
      <alignment vertical="center" wrapText="1"/>
      <protection locked="0"/>
    </xf>
    <xf numFmtId="4" fontId="40" fillId="3" borderId="1" xfId="0" applyNumberFormat="1" applyFont="1" applyFill="1" applyBorder="1" applyAlignment="1" applyProtection="1">
      <alignment vertical="center" wrapText="1"/>
      <protection locked="0"/>
    </xf>
    <xf numFmtId="3" fontId="40" fillId="3" borderId="1" xfId="0" applyNumberFormat="1" applyFont="1" applyFill="1" applyBorder="1" applyAlignment="1">
      <alignment vertical="center" wrapText="1"/>
    </xf>
    <xf numFmtId="3" fontId="40" fillId="4" borderId="1" xfId="0" applyNumberFormat="1" applyFont="1" applyFill="1" applyBorder="1" applyAlignment="1" applyProtection="1">
      <alignment vertical="center" wrapText="1"/>
      <protection locked="0"/>
    </xf>
    <xf numFmtId="185" fontId="40" fillId="4" borderId="1" xfId="0" applyNumberFormat="1" applyFont="1" applyFill="1" applyBorder="1" applyAlignment="1">
      <alignment vertical="center" wrapText="1"/>
    </xf>
    <xf numFmtId="4" fontId="40" fillId="4" borderId="1" xfId="1" applyNumberFormat="1" applyFont="1" applyFill="1" applyBorder="1" applyAlignment="1">
      <alignment vertical="center" wrapText="1"/>
    </xf>
    <xf numFmtId="0" fontId="11" fillId="0" borderId="0" xfId="0" quotePrefix="1" applyFont="1" applyFill="1" applyBorder="1" applyAlignment="1">
      <alignment horizontal="center" vertical="center" wrapText="1"/>
    </xf>
    <xf numFmtId="0" fontId="40" fillId="0" borderId="1" xfId="0" applyFont="1" applyFill="1" applyBorder="1" applyAlignment="1">
      <alignment horizontal="center" vertical="center" wrapText="1"/>
    </xf>
    <xf numFmtId="9" fontId="40" fillId="0" borderId="0" xfId="17"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2" fontId="5" fillId="0" borderId="1" xfId="0" applyNumberFormat="1" applyFont="1" applyFill="1" applyBorder="1" applyAlignment="1">
      <alignment horizontal="center" vertical="center" wrapText="1"/>
    </xf>
    <xf numFmtId="10" fontId="5" fillId="0" borderId="1" xfId="0" applyNumberFormat="1" applyFont="1" applyFill="1" applyBorder="1" applyAlignment="1">
      <alignment vertical="center" wrapText="1"/>
    </xf>
    <xf numFmtId="10" fontId="16" fillId="4" borderId="1" xfId="0" applyNumberFormat="1" applyFont="1" applyFill="1" applyBorder="1" applyAlignment="1">
      <alignment vertical="center" wrapText="1"/>
    </xf>
    <xf numFmtId="9" fontId="5" fillId="3" borderId="1" xfId="0" applyNumberFormat="1" applyFont="1" applyFill="1" applyBorder="1" applyAlignment="1">
      <alignment horizontal="center" vertical="center" wrapText="1"/>
    </xf>
    <xf numFmtId="10" fontId="9" fillId="5" borderId="1" xfId="0" applyNumberFormat="1" applyFont="1" applyFill="1" applyBorder="1" applyAlignment="1">
      <alignment vertical="center" wrapText="1"/>
    </xf>
    <xf numFmtId="3" fontId="0" fillId="3" borderId="1" xfId="0" applyNumberFormat="1" applyFill="1" applyBorder="1" applyAlignment="1">
      <alignment horizontal="center" vertical="center"/>
    </xf>
    <xf numFmtId="0" fontId="0" fillId="3" borderId="1" xfId="0" applyFill="1" applyBorder="1" applyAlignment="1">
      <alignment horizontal="center" vertical="center"/>
    </xf>
    <xf numFmtId="3" fontId="0" fillId="4" borderId="1" xfId="0" applyNumberFormat="1" applyFill="1" applyBorder="1" applyAlignment="1">
      <alignment horizontal="center" vertical="center"/>
    </xf>
    <xf numFmtId="3" fontId="9" fillId="4" borderId="1" xfId="0" applyNumberFormat="1" applyFont="1" applyFill="1" applyBorder="1" applyAlignment="1">
      <alignment horizontal="center" vertical="center"/>
    </xf>
    <xf numFmtId="1" fontId="0" fillId="6" borderId="2" xfId="0" applyNumberFormat="1" applyFill="1" applyBorder="1" applyAlignment="1">
      <alignment horizontal="right" vertical="center"/>
    </xf>
    <xf numFmtId="0" fontId="15" fillId="6" borderId="3" xfId="0" applyFont="1" applyFill="1" applyBorder="1" applyAlignment="1">
      <alignment horizontal="right" vertical="center"/>
    </xf>
    <xf numFmtId="0" fontId="15" fillId="6" borderId="4" xfId="0" applyFont="1" applyFill="1" applyBorder="1" applyAlignment="1">
      <alignment horizontal="left" vertical="center"/>
    </xf>
    <xf numFmtId="0" fontId="0" fillId="6" borderId="2" xfId="0" applyFill="1" applyBorder="1" applyAlignment="1">
      <alignment horizontal="right" vertical="center"/>
    </xf>
    <xf numFmtId="0" fontId="9" fillId="4" borderId="1" xfId="0" applyFont="1" applyFill="1" applyBorder="1" applyAlignment="1">
      <alignment horizontal="center" vertical="center"/>
    </xf>
    <xf numFmtId="0" fontId="40" fillId="7" borderId="1" xfId="0" applyFont="1" applyFill="1" applyBorder="1" applyAlignment="1">
      <alignment vertical="center" wrapText="1"/>
    </xf>
    <xf numFmtId="0" fontId="40" fillId="7" borderId="1" xfId="0" applyFont="1" applyFill="1" applyBorder="1" applyAlignment="1">
      <alignment horizontal="left" vertical="center" wrapText="1"/>
    </xf>
    <xf numFmtId="0" fontId="41" fillId="7" borderId="1" xfId="0" applyFont="1" applyFill="1" applyBorder="1" applyAlignment="1">
      <alignment vertical="center" wrapText="1"/>
    </xf>
    <xf numFmtId="0" fontId="40" fillId="7" borderId="1" xfId="0" applyFont="1" applyFill="1" applyBorder="1" applyAlignment="1" applyProtection="1">
      <alignment horizontal="left" vertical="center" wrapText="1" indent="2"/>
    </xf>
    <xf numFmtId="0" fontId="40" fillId="7" borderId="1" xfId="0" quotePrefix="1" applyFont="1" applyFill="1" applyBorder="1" applyAlignment="1">
      <alignment vertical="center" wrapText="1"/>
    </xf>
    <xf numFmtId="0" fontId="40" fillId="7" borderId="1" xfId="0" applyFont="1" applyFill="1" applyBorder="1" applyAlignment="1" applyProtection="1">
      <alignment vertical="center" wrapText="1"/>
    </xf>
    <xf numFmtId="0" fontId="5" fillId="3" borderId="1" xfId="0" applyFont="1" applyFill="1" applyBorder="1" applyAlignment="1">
      <alignment horizontal="center" vertical="center" wrapText="1"/>
    </xf>
    <xf numFmtId="2" fontId="16" fillId="3" borderId="1" xfId="0" applyNumberFormat="1" applyFont="1" applyFill="1" applyBorder="1" applyAlignment="1">
      <alignment horizontal="center" vertical="center" wrapText="1"/>
    </xf>
    <xf numFmtId="0" fontId="42" fillId="7" borderId="1" xfId="0" applyFont="1" applyFill="1" applyBorder="1" applyAlignment="1">
      <alignment horizontal="center" vertical="center" wrapText="1"/>
    </xf>
    <xf numFmtId="0" fontId="43" fillId="8" borderId="0" xfId="0" applyFont="1" applyFill="1" applyBorder="1" applyAlignment="1">
      <alignment vertical="center" wrapText="1"/>
    </xf>
    <xf numFmtId="9" fontId="41" fillId="4" borderId="1" xfId="0" applyNumberFormat="1" applyFont="1" applyFill="1" applyBorder="1" applyAlignment="1" applyProtection="1">
      <alignment horizontal="center" vertical="center" wrapText="1"/>
    </xf>
    <xf numFmtId="10" fontId="5" fillId="4" borderId="1" xfId="17" applyNumberFormat="1" applyFont="1" applyFill="1" applyBorder="1" applyAlignment="1">
      <alignment vertical="center" wrapText="1"/>
    </xf>
    <xf numFmtId="188" fontId="5" fillId="0" borderId="1" xfId="1" applyNumberFormat="1" applyFont="1" applyFill="1" applyBorder="1" applyAlignment="1">
      <alignment vertical="center" wrapText="1"/>
    </xf>
    <xf numFmtId="188" fontId="16" fillId="3" borderId="1" xfId="1" applyNumberFormat="1" applyFont="1" applyFill="1" applyBorder="1" applyAlignment="1">
      <alignment vertical="center" wrapText="1"/>
    </xf>
    <xf numFmtId="0" fontId="3" fillId="0" borderId="1" xfId="11" applyFill="1" applyBorder="1" applyAlignment="1" applyProtection="1">
      <alignment vertical="center" wrapText="1"/>
    </xf>
    <xf numFmtId="3" fontId="40" fillId="4" borderId="1" xfId="1" applyNumberFormat="1" applyFont="1" applyFill="1" applyBorder="1" applyAlignment="1">
      <alignment vertical="center" wrapText="1"/>
    </xf>
    <xf numFmtId="3" fontId="40" fillId="3" borderId="1" xfId="1" applyNumberFormat="1" applyFont="1" applyFill="1" applyBorder="1" applyAlignment="1">
      <alignment vertical="center" wrapText="1"/>
    </xf>
    <xf numFmtId="191" fontId="0" fillId="0" borderId="0" xfId="0" applyNumberFormat="1"/>
    <xf numFmtId="4" fontId="0" fillId="0" borderId="0" xfId="0" applyNumberFormat="1"/>
    <xf numFmtId="0" fontId="20" fillId="0" borderId="0" xfId="12" applyFont="1" applyAlignment="1">
      <alignment vertical="center"/>
    </xf>
    <xf numFmtId="190" fontId="20" fillId="0" borderId="0" xfId="12" applyNumberFormat="1" applyFont="1" applyAlignment="1">
      <alignment vertical="center"/>
    </xf>
    <xf numFmtId="0" fontId="44" fillId="9" borderId="1" xfId="12" applyFont="1" applyFill="1" applyBorder="1" applyAlignment="1">
      <alignment horizontal="center" vertical="center"/>
    </xf>
    <xf numFmtId="190" fontId="44" fillId="9" borderId="1" xfId="12" applyNumberFormat="1" applyFont="1" applyFill="1" applyBorder="1" applyAlignment="1">
      <alignment horizontal="center" vertical="center"/>
    </xf>
    <xf numFmtId="188" fontId="20" fillId="0" borderId="1" xfId="2" applyNumberFormat="1" applyFont="1" applyFill="1" applyBorder="1" applyAlignment="1">
      <alignment horizontal="center" vertical="center" wrapText="1"/>
    </xf>
    <xf numFmtId="0" fontId="20" fillId="0" borderId="1" xfId="12" applyFont="1" applyBorder="1" applyAlignment="1">
      <alignment horizontal="center" vertical="center"/>
    </xf>
    <xf numFmtId="190" fontId="20" fillId="0" borderId="1" xfId="2" applyNumberFormat="1" applyFont="1" applyFill="1" applyBorder="1" applyAlignment="1">
      <alignment horizontal="right" vertical="center" wrapText="1"/>
    </xf>
    <xf numFmtId="3" fontId="20" fillId="0" borderId="0" xfId="12" applyNumberFormat="1" applyFont="1" applyAlignment="1">
      <alignment vertical="center"/>
    </xf>
    <xf numFmtId="4" fontId="20" fillId="0" borderId="1" xfId="2" applyNumberFormat="1" applyFont="1" applyFill="1" applyBorder="1" applyAlignment="1">
      <alignment horizontal="right" vertical="center" wrapText="1"/>
    </xf>
    <xf numFmtId="188" fontId="44" fillId="9" borderId="1" xfId="2" applyNumberFormat="1" applyFont="1" applyFill="1" applyBorder="1" applyAlignment="1">
      <alignment horizontal="center" vertical="center" wrapText="1"/>
    </xf>
    <xf numFmtId="190" fontId="44" fillId="9" borderId="1" xfId="2" applyNumberFormat="1" applyFont="1" applyFill="1" applyBorder="1" applyAlignment="1">
      <alignment horizontal="right" vertical="center" wrapText="1"/>
    </xf>
    <xf numFmtId="0" fontId="2" fillId="0" borderId="0" xfId="12" applyAlignment="1">
      <alignment vertical="center"/>
    </xf>
    <xf numFmtId="0" fontId="24" fillId="0" borderId="0" xfId="12" applyFont="1" applyAlignment="1">
      <alignment vertical="center"/>
    </xf>
    <xf numFmtId="186" fontId="20" fillId="0" borderId="0" xfId="12" applyNumberFormat="1" applyFont="1" applyAlignment="1">
      <alignment vertical="center"/>
    </xf>
    <xf numFmtId="14" fontId="20" fillId="0" borderId="0" xfId="12" applyNumberFormat="1" applyFont="1" applyAlignment="1">
      <alignment vertical="center"/>
    </xf>
    <xf numFmtId="3" fontId="40" fillId="3" borderId="1" xfId="0" applyNumberFormat="1" applyFont="1" applyFill="1" applyBorder="1" applyAlignment="1" applyProtection="1">
      <alignment vertical="center" wrapText="1"/>
      <protection locked="0"/>
    </xf>
    <xf numFmtId="4" fontId="40" fillId="4" borderId="1" xfId="0" applyNumberFormat="1" applyFont="1" applyFill="1" applyBorder="1" applyAlignment="1">
      <alignment vertical="center" wrapText="1"/>
    </xf>
    <xf numFmtId="190" fontId="40" fillId="4" borderId="1" xfId="0" applyNumberFormat="1" applyFont="1" applyFill="1" applyBorder="1" applyAlignment="1">
      <alignment vertical="center" wrapText="1"/>
    </xf>
    <xf numFmtId="10" fontId="40" fillId="4" borderId="1" xfId="0" applyNumberFormat="1" applyFont="1" applyFill="1" applyBorder="1" applyAlignment="1">
      <alignment horizontal="right" vertical="center" wrapText="1"/>
    </xf>
    <xf numFmtId="0" fontId="45" fillId="10" borderId="15" xfId="0" applyFont="1" applyFill="1" applyBorder="1" applyAlignment="1">
      <alignment vertical="center" wrapText="1"/>
    </xf>
    <xf numFmtId="0" fontId="45" fillId="10" borderId="16" xfId="0" applyFont="1" applyFill="1" applyBorder="1" applyAlignment="1">
      <alignment vertical="center" wrapText="1"/>
    </xf>
    <xf numFmtId="0" fontId="45" fillId="10" borderId="17" xfId="0" applyFont="1" applyFill="1" applyBorder="1" applyAlignment="1">
      <alignment vertical="center" wrapText="1"/>
    </xf>
    <xf numFmtId="0" fontId="46" fillId="0" borderId="18" xfId="0" applyFont="1" applyBorder="1" applyAlignment="1">
      <alignment vertical="center" wrapText="1"/>
    </xf>
    <xf numFmtId="3" fontId="46" fillId="0" borderId="19" xfId="0" applyNumberFormat="1" applyFont="1" applyBorder="1" applyAlignment="1">
      <alignment vertical="center" wrapText="1"/>
    </xf>
    <xf numFmtId="0" fontId="25" fillId="0" borderId="0" xfId="0" applyFont="1"/>
    <xf numFmtId="3" fontId="47" fillId="4" borderId="1" xfId="0" applyNumberFormat="1" applyFont="1" applyFill="1" applyBorder="1" applyAlignment="1" applyProtection="1">
      <alignment vertical="center" wrapText="1"/>
    </xf>
    <xf numFmtId="0" fontId="47" fillId="0" borderId="1" xfId="0" applyFont="1" applyFill="1" applyBorder="1" applyAlignment="1">
      <alignment horizontal="center" vertical="center" wrapText="1"/>
    </xf>
    <xf numFmtId="0" fontId="26" fillId="0" borderId="1" xfId="11" applyFont="1" applyFill="1" applyBorder="1" applyAlignment="1" applyProtection="1">
      <alignment vertical="center" wrapText="1"/>
    </xf>
    <xf numFmtId="187" fontId="16" fillId="3" borderId="1" xfId="0" applyNumberFormat="1" applyFont="1" applyFill="1" applyBorder="1" applyAlignment="1">
      <alignment vertical="center" wrapText="1"/>
    </xf>
    <xf numFmtId="0" fontId="40" fillId="0" borderId="1" xfId="0" applyFont="1" applyBorder="1" applyAlignment="1">
      <alignment vertical="center" wrapText="1"/>
    </xf>
    <xf numFmtId="15" fontId="0" fillId="0" borderId="0" xfId="0" applyNumberFormat="1"/>
    <xf numFmtId="184" fontId="0" fillId="6" borderId="3" xfId="0" applyNumberFormat="1" applyFill="1" applyBorder="1" applyAlignment="1">
      <alignment horizontal="center" vertical="center"/>
    </xf>
    <xf numFmtId="0" fontId="0" fillId="0" borderId="0" xfId="0" applyFill="1"/>
    <xf numFmtId="0" fontId="27" fillId="0" borderId="1" xfId="12" applyFont="1" applyBorder="1" applyAlignment="1">
      <alignment horizontal="left" vertical="center"/>
    </xf>
    <xf numFmtId="0" fontId="48" fillId="9" borderId="1" xfId="12" applyFont="1" applyFill="1" applyBorder="1" applyAlignment="1">
      <alignment horizontal="left" vertical="center"/>
    </xf>
    <xf numFmtId="190" fontId="48" fillId="9" borderId="1" xfId="12" applyNumberFormat="1" applyFont="1" applyFill="1" applyBorder="1" applyAlignment="1">
      <alignment vertical="center"/>
    </xf>
    <xf numFmtId="0" fontId="2" fillId="0" borderId="0" xfId="0" applyFont="1"/>
    <xf numFmtId="0" fontId="17" fillId="8" borderId="0" xfId="0" applyFont="1" applyFill="1" applyBorder="1" applyAlignment="1">
      <alignment horizontal="center" vertical="center"/>
    </xf>
    <xf numFmtId="0" fontId="5" fillId="7" borderId="1" xfId="0" applyFont="1" applyFill="1" applyBorder="1" applyAlignment="1">
      <alignment horizontal="center" vertical="center" wrapText="1"/>
    </xf>
    <xf numFmtId="0" fontId="49" fillId="7" borderId="1" xfId="0" applyFont="1" applyFill="1" applyBorder="1" applyAlignment="1">
      <alignment horizontal="right" vertical="center" wrapText="1"/>
    </xf>
    <xf numFmtId="10" fontId="49" fillId="3" borderId="1" xfId="0" applyNumberFormat="1" applyFont="1" applyFill="1" applyBorder="1" applyAlignment="1" applyProtection="1">
      <alignment vertical="center" wrapText="1"/>
      <protection locked="0"/>
    </xf>
    <xf numFmtId="0" fontId="49" fillId="0" borderId="1" xfId="0" applyFont="1" applyBorder="1" applyAlignment="1" applyProtection="1">
      <alignment vertical="center" wrapText="1"/>
      <protection locked="0"/>
    </xf>
    <xf numFmtId="0" fontId="0" fillId="0" borderId="0" xfId="0" applyAlignment="1">
      <alignment horizontal="center" vertical="center"/>
    </xf>
    <xf numFmtId="0" fontId="0" fillId="0" borderId="0" xfId="0" applyAlignment="1">
      <alignment vertical="center"/>
    </xf>
    <xf numFmtId="0" fontId="2" fillId="0" borderId="0" xfId="0" applyFont="1" applyAlignment="1">
      <alignment horizontal="center" vertical="center"/>
    </xf>
    <xf numFmtId="0" fontId="2" fillId="0" borderId="0" xfId="0" applyFont="1" applyAlignment="1">
      <alignment vertical="center"/>
    </xf>
    <xf numFmtId="3" fontId="50" fillId="0" borderId="1" xfId="0" applyNumberFormat="1" applyFont="1" applyBorder="1" applyAlignment="1">
      <alignment horizontal="center" vertical="center"/>
    </xf>
    <xf numFmtId="0" fontId="2" fillId="0" borderId="1" xfId="0" applyFont="1" applyBorder="1" applyAlignment="1">
      <alignment horizontal="center" vertical="center"/>
    </xf>
    <xf numFmtId="0" fontId="3" fillId="0" borderId="1" xfId="11" applyBorder="1" applyAlignment="1" applyProtection="1">
      <alignment vertical="center" wrapText="1"/>
    </xf>
    <xf numFmtId="0" fontId="0" fillId="0" borderId="1" xfId="0" applyBorder="1" applyAlignment="1">
      <alignment vertical="center"/>
    </xf>
    <xf numFmtId="0" fontId="50" fillId="0" borderId="1" xfId="0" applyFont="1" applyBorder="1" applyAlignment="1">
      <alignment vertical="center"/>
    </xf>
    <xf numFmtId="0" fontId="2" fillId="0" borderId="1" xfId="0" applyFont="1" applyBorder="1" applyAlignment="1">
      <alignment vertical="center" wrapText="1"/>
    </xf>
    <xf numFmtId="0" fontId="0" fillId="0" borderId="1" xfId="0" applyBorder="1" applyAlignment="1">
      <alignment horizontal="center" vertical="center"/>
    </xf>
    <xf numFmtId="190" fontId="27" fillId="0" borderId="1" xfId="2" applyNumberFormat="1" applyFont="1" applyFill="1" applyBorder="1" applyAlignment="1">
      <alignment horizontal="right" vertical="center" wrapText="1"/>
    </xf>
    <xf numFmtId="4" fontId="27" fillId="0" borderId="1" xfId="2" applyNumberFormat="1" applyFont="1" applyFill="1" applyBorder="1" applyAlignment="1">
      <alignment horizontal="right" vertical="center" wrapText="1"/>
    </xf>
    <xf numFmtId="3" fontId="51" fillId="4" borderId="1" xfId="0" applyNumberFormat="1" applyFont="1" applyFill="1" applyBorder="1" applyAlignment="1">
      <alignment horizontal="center" vertical="center"/>
    </xf>
    <xf numFmtId="3" fontId="52" fillId="0" borderId="19" xfId="0" applyNumberFormat="1" applyFont="1" applyBorder="1" applyAlignment="1">
      <alignment vertical="center" wrapText="1"/>
    </xf>
    <xf numFmtId="0" fontId="52" fillId="0" borderId="19" xfId="0" applyFont="1" applyBorder="1" applyAlignment="1">
      <alignment vertical="center" wrapText="1"/>
    </xf>
    <xf numFmtId="1" fontId="52" fillId="0" borderId="19" xfId="0" applyNumberFormat="1" applyFont="1" applyBorder="1" applyAlignment="1">
      <alignment vertical="center" wrapText="1"/>
    </xf>
    <xf numFmtId="0" fontId="17" fillId="8" borderId="0" xfId="0" applyFont="1" applyFill="1" applyBorder="1" applyAlignment="1">
      <alignment horizontal="center" vertical="center"/>
    </xf>
    <xf numFmtId="0" fontId="17" fillId="8" borderId="0" xfId="0" applyFont="1" applyFill="1" applyAlignment="1">
      <alignment horizontal="center" vertical="center"/>
    </xf>
    <xf numFmtId="0" fontId="0" fillId="0" borderId="0" xfId="0" quotePrefix="1"/>
    <xf numFmtId="0" fontId="0" fillId="0" borderId="0" xfId="0" applyAlignment="1">
      <alignment horizontal="left"/>
    </xf>
    <xf numFmtId="3" fontId="12" fillId="3" borderId="0" xfId="0" quotePrefix="1" applyNumberFormat="1" applyFont="1" applyFill="1" applyAlignment="1" applyProtection="1">
      <alignment wrapText="1"/>
      <protection locked="0"/>
    </xf>
    <xf numFmtId="3" fontId="12" fillId="3" borderId="0" xfId="0" applyNumberFormat="1" applyFont="1" applyFill="1" applyAlignment="1">
      <alignment wrapText="1"/>
    </xf>
    <xf numFmtId="1" fontId="12" fillId="3" borderId="0" xfId="0" applyNumberFormat="1" applyFont="1" applyFill="1" applyAlignment="1">
      <alignment horizontal="left" wrapText="1"/>
    </xf>
    <xf numFmtId="0" fontId="2" fillId="0" borderId="2" xfId="0" applyFont="1" applyBorder="1"/>
    <xf numFmtId="0" fontId="0" fillId="0" borderId="3" xfId="0" applyBorder="1"/>
    <xf numFmtId="1" fontId="0" fillId="0" borderId="3" xfId="0" applyNumberFormat="1" applyBorder="1" applyAlignment="1">
      <alignment horizontal="left"/>
    </xf>
    <xf numFmtId="0" fontId="0" fillId="0" borderId="4" xfId="0" applyBorder="1"/>
    <xf numFmtId="15" fontId="0" fillId="0" borderId="2" xfId="0" applyNumberFormat="1" applyBorder="1"/>
    <xf numFmtId="15" fontId="0" fillId="0" borderId="4" xfId="0" applyNumberFormat="1" applyBorder="1"/>
    <xf numFmtId="0" fontId="9" fillId="7" borderId="5" xfId="0" applyFont="1" applyFill="1" applyBorder="1" applyAlignment="1">
      <alignment horizontal="center" vertical="center" wrapText="1"/>
    </xf>
    <xf numFmtId="0" fontId="9" fillId="7" borderId="5" xfId="0" applyFont="1" applyFill="1" applyBorder="1" applyAlignment="1">
      <alignment horizontal="center" vertical="top" wrapText="1"/>
    </xf>
    <xf numFmtId="0" fontId="9" fillId="7" borderId="6" xfId="0" applyFont="1" applyFill="1" applyBorder="1" applyAlignment="1">
      <alignment vertical="top"/>
    </xf>
    <xf numFmtId="0" fontId="9" fillId="7" borderId="0" xfId="0" applyFont="1" applyFill="1" applyBorder="1" applyAlignment="1">
      <alignment vertical="top"/>
    </xf>
    <xf numFmtId="0" fontId="9" fillId="7" borderId="7" xfId="0" applyFont="1" applyFill="1" applyBorder="1" applyAlignment="1">
      <alignment vertical="top"/>
    </xf>
    <xf numFmtId="0" fontId="9" fillId="7" borderId="8" xfId="0" applyFont="1" applyFill="1" applyBorder="1" applyAlignment="1">
      <alignment horizontal="center" vertical="top"/>
    </xf>
    <xf numFmtId="0" fontId="37" fillId="0" borderId="1" xfId="0" applyFont="1" applyBorder="1" applyAlignment="1">
      <alignment horizontal="center" vertical="center"/>
    </xf>
    <xf numFmtId="3" fontId="0" fillId="0" borderId="9" xfId="0" applyNumberFormat="1" applyBorder="1" applyAlignment="1">
      <alignment horizontal="center"/>
    </xf>
    <xf numFmtId="187" fontId="0" fillId="0" borderId="9" xfId="0" applyNumberFormat="1" applyBorder="1" applyAlignment="1">
      <alignment horizontal="center"/>
    </xf>
    <xf numFmtId="3" fontId="0" fillId="0" borderId="1" xfId="0" applyNumberFormat="1" applyBorder="1"/>
    <xf numFmtId="188" fontId="0" fillId="0" borderId="1" xfId="2" applyNumberFormat="1" applyFont="1" applyBorder="1"/>
    <xf numFmtId="3" fontId="53" fillId="0" borderId="1" xfId="0" applyNumberFormat="1" applyFont="1" applyBorder="1" applyAlignment="1">
      <alignment horizontal="center" vertical="center"/>
    </xf>
    <xf numFmtId="3" fontId="0" fillId="0" borderId="1" xfId="0" applyNumberFormat="1" applyBorder="1" applyAlignment="1">
      <alignment horizontal="center"/>
    </xf>
    <xf numFmtId="3" fontId="53" fillId="0" borderId="10" xfId="0" applyNumberFormat="1" applyFont="1" applyBorder="1" applyAlignment="1">
      <alignment horizontal="center" vertical="center"/>
    </xf>
    <xf numFmtId="3" fontId="0" fillId="0" borderId="10" xfId="0" applyNumberFormat="1" applyBorder="1" applyAlignment="1">
      <alignment horizontal="center"/>
    </xf>
    <xf numFmtId="187" fontId="0" fillId="0" borderId="10" xfId="0" applyNumberFormat="1" applyBorder="1" applyAlignment="1">
      <alignment horizontal="center"/>
    </xf>
    <xf numFmtId="3" fontId="0" fillId="0" borderId="10" xfId="0" applyNumberFormat="1" applyBorder="1"/>
    <xf numFmtId="188" fontId="0" fillId="0" borderId="10" xfId="2" applyNumberFormat="1" applyFont="1" applyBorder="1"/>
    <xf numFmtId="3" fontId="53" fillId="0" borderId="9" xfId="0" applyNumberFormat="1" applyFont="1" applyBorder="1" applyAlignment="1">
      <alignment horizontal="center" vertical="center"/>
    </xf>
    <xf numFmtId="3" fontId="0" fillId="0" borderId="9" xfId="0" applyNumberFormat="1" applyBorder="1"/>
    <xf numFmtId="188" fontId="0" fillId="0" borderId="9" xfId="2" applyNumberFormat="1" applyFont="1" applyBorder="1"/>
    <xf numFmtId="3" fontId="54" fillId="0" borderId="1" xfId="0" applyNumberFormat="1" applyFont="1" applyBorder="1" applyAlignment="1">
      <alignment horizontal="center" vertical="center"/>
    </xf>
    <xf numFmtId="3" fontId="0" fillId="0" borderId="1" xfId="0" applyNumberFormat="1" applyBorder="1" applyAlignment="1">
      <alignment horizontal="center" vertical="center"/>
    </xf>
    <xf numFmtId="3" fontId="0" fillId="0" borderId="9" xfId="0" applyNumberFormat="1" applyBorder="1" applyAlignment="1">
      <alignment horizontal="center" vertical="center"/>
    </xf>
    <xf numFmtId="187" fontId="0" fillId="0" borderId="9" xfId="0" applyNumberFormat="1" applyBorder="1" applyAlignment="1">
      <alignment horizontal="center" vertical="center"/>
    </xf>
    <xf numFmtId="3" fontId="0" fillId="0" borderId="1" xfId="0" applyNumberFormat="1" applyBorder="1" applyAlignment="1">
      <alignment vertical="center"/>
    </xf>
    <xf numFmtId="17" fontId="55" fillId="3" borderId="1" xfId="0" applyNumberFormat="1" applyFont="1" applyFill="1" applyBorder="1" applyAlignment="1">
      <alignment horizontal="center"/>
    </xf>
    <xf numFmtId="3" fontId="55" fillId="3" borderId="1" xfId="0" applyNumberFormat="1" applyFont="1" applyFill="1" applyBorder="1" applyAlignment="1">
      <alignment horizontal="center"/>
    </xf>
    <xf numFmtId="187" fontId="55" fillId="3" borderId="1" xfId="0" applyNumberFormat="1" applyFont="1" applyFill="1" applyBorder="1" applyAlignment="1">
      <alignment horizontal="center"/>
    </xf>
    <xf numFmtId="3" fontId="55" fillId="3" borderId="1" xfId="0" applyNumberFormat="1" applyFont="1" applyFill="1" applyBorder="1"/>
    <xf numFmtId="17" fontId="0" fillId="11" borderId="1" xfId="0" quotePrefix="1" applyNumberFormat="1" applyFill="1" applyBorder="1" applyAlignment="1">
      <alignment horizontal="center"/>
    </xf>
    <xf numFmtId="187" fontId="0" fillId="0" borderId="1" xfId="0" applyNumberFormat="1" applyBorder="1" applyAlignment="1">
      <alignment horizontal="center"/>
    </xf>
    <xf numFmtId="0" fontId="0" fillId="11" borderId="1" xfId="0" quotePrefix="1" applyFill="1" applyBorder="1" applyAlignment="1">
      <alignment horizontal="center"/>
    </xf>
    <xf numFmtId="0" fontId="0" fillId="0" borderId="0" xfId="0" applyAlignment="1">
      <alignment horizontal="right"/>
    </xf>
    <xf numFmtId="17" fontId="56" fillId="0" borderId="10" xfId="0" applyNumberFormat="1" applyFont="1" applyBorder="1" applyAlignment="1">
      <alignment horizontal="right"/>
    </xf>
    <xf numFmtId="17" fontId="56" fillId="0" borderId="9" xfId="0" applyNumberFormat="1" applyFont="1" applyBorder="1" applyAlignment="1">
      <alignment horizontal="right"/>
    </xf>
    <xf numFmtId="17" fontId="56" fillId="0" borderId="1" xfId="0" applyNumberFormat="1" applyFont="1" applyBorder="1" applyAlignment="1">
      <alignment horizontal="right"/>
    </xf>
    <xf numFmtId="0" fontId="55" fillId="0" borderId="0" xfId="0" applyFont="1"/>
    <xf numFmtId="3" fontId="56" fillId="3" borderId="1" xfId="0" applyNumberFormat="1" applyFont="1" applyFill="1" applyBorder="1"/>
    <xf numFmtId="17" fontId="57" fillId="0" borderId="9" xfId="0" applyNumberFormat="1" applyFont="1" applyBorder="1" applyAlignment="1">
      <alignment horizontal="right"/>
    </xf>
    <xf numFmtId="3" fontId="58" fillId="0" borderId="9" xfId="0" applyNumberFormat="1" applyFont="1" applyBorder="1" applyAlignment="1">
      <alignment horizontal="center" vertical="center"/>
    </xf>
    <xf numFmtId="3" fontId="57" fillId="0" borderId="9" xfId="0" applyNumberFormat="1" applyFont="1" applyBorder="1" applyAlignment="1">
      <alignment horizontal="center"/>
    </xf>
    <xf numFmtId="187" fontId="57" fillId="0" borderId="9" xfId="0" applyNumberFormat="1" applyFont="1" applyBorder="1" applyAlignment="1">
      <alignment horizontal="center"/>
    </xf>
    <xf numFmtId="3" fontId="57" fillId="0" borderId="1" xfId="0" applyNumberFormat="1" applyFont="1" applyBorder="1"/>
    <xf numFmtId="188" fontId="57" fillId="0" borderId="1" xfId="2" applyNumberFormat="1" applyFont="1" applyBorder="1"/>
    <xf numFmtId="17" fontId="57" fillId="0" borderId="1" xfId="0" applyNumberFormat="1" applyFont="1" applyBorder="1" applyAlignment="1">
      <alignment horizontal="right"/>
    </xf>
    <xf numFmtId="3" fontId="58" fillId="0" borderId="1" xfId="0" applyNumberFormat="1" applyFont="1" applyBorder="1" applyAlignment="1">
      <alignment horizontal="center" vertical="center"/>
    </xf>
    <xf numFmtId="3" fontId="57" fillId="0" borderId="1" xfId="0" applyNumberFormat="1" applyFont="1" applyBorder="1" applyAlignment="1">
      <alignment horizontal="center"/>
    </xf>
    <xf numFmtId="0" fontId="2" fillId="0" borderId="0" xfId="0" applyFont="1" applyAlignment="1"/>
    <xf numFmtId="0" fontId="59" fillId="0" borderId="20" xfId="0" applyFont="1" applyBorder="1" applyAlignment="1">
      <alignment horizontal="center" vertical="center" wrapText="1"/>
    </xf>
    <xf numFmtId="0" fontId="59" fillId="0" borderId="22" xfId="0" applyFont="1" applyBorder="1" applyAlignment="1">
      <alignment horizontal="center" vertical="center" wrapText="1"/>
    </xf>
    <xf numFmtId="0" fontId="33" fillId="0" borderId="23" xfId="0" applyFont="1" applyBorder="1" applyAlignment="1">
      <alignment horizontal="left" wrapText="1"/>
    </xf>
    <xf numFmtId="0" fontId="52" fillId="0" borderId="20" xfId="0" applyFont="1" applyBorder="1" applyAlignment="1">
      <alignment horizontal="center" vertical="center" wrapText="1"/>
    </xf>
    <xf numFmtId="0" fontId="52" fillId="0" borderId="21" xfId="0" applyFont="1" applyBorder="1" applyAlignment="1">
      <alignment horizontal="center" vertical="center" wrapText="1"/>
    </xf>
    <xf numFmtId="0" fontId="60" fillId="12" borderId="0"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9" fillId="7" borderId="12"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17" fillId="8" borderId="0" xfId="0" applyFont="1" applyFill="1" applyBorder="1" applyAlignment="1">
      <alignment horizontal="center" vertical="center"/>
    </xf>
    <xf numFmtId="0" fontId="9" fillId="6" borderId="2" xfId="0" applyFont="1" applyFill="1" applyBorder="1" applyAlignment="1">
      <alignment horizontal="center" vertical="center"/>
    </xf>
    <xf numFmtId="0" fontId="9" fillId="6" borderId="3" xfId="0" applyFont="1" applyFill="1" applyBorder="1" applyAlignment="1">
      <alignment horizontal="center" vertical="center"/>
    </xf>
    <xf numFmtId="0" fontId="9" fillId="6" borderId="4" xfId="0" applyFont="1" applyFill="1" applyBorder="1" applyAlignment="1">
      <alignment horizontal="center" vertical="center"/>
    </xf>
    <xf numFmtId="0" fontId="9" fillId="7" borderId="5" xfId="0" applyFont="1" applyFill="1" applyBorder="1" applyAlignment="1">
      <alignment horizontal="center" vertical="top" wrapText="1"/>
    </xf>
    <xf numFmtId="0" fontId="9" fillId="7" borderId="9" xfId="0" applyFont="1" applyFill="1" applyBorder="1" applyAlignment="1">
      <alignment horizontal="center" vertical="top" wrapText="1"/>
    </xf>
    <xf numFmtId="0" fontId="9" fillId="0" borderId="0" xfId="0" applyFont="1" applyAlignment="1">
      <alignment horizontal="right" wrapText="1"/>
    </xf>
    <xf numFmtId="0" fontId="61" fillId="3" borderId="11" xfId="0" applyFont="1" applyFill="1" applyBorder="1" applyAlignment="1">
      <alignment horizontal="center"/>
    </xf>
    <xf numFmtId="0" fontId="55" fillId="3" borderId="11" xfId="0" applyFont="1" applyFill="1" applyBorder="1" applyAlignment="1">
      <alignment horizontal="center"/>
    </xf>
    <xf numFmtId="0" fontId="37" fillId="0" borderId="1" xfId="0" applyFont="1" applyBorder="1" applyAlignment="1">
      <alignment horizontal="center" vertical="center"/>
    </xf>
    <xf numFmtId="0" fontId="37" fillId="0" borderId="1" xfId="0" applyFont="1" applyBorder="1" applyAlignment="1">
      <alignment horizontal="center" vertical="center" wrapText="1"/>
    </xf>
    <xf numFmtId="0" fontId="62" fillId="9" borderId="6" xfId="12" applyFont="1" applyFill="1" applyBorder="1" applyAlignment="1">
      <alignment horizontal="center" vertical="center" wrapText="1"/>
    </xf>
    <xf numFmtId="0" fontId="62" fillId="9" borderId="0" xfId="12" applyFont="1" applyFill="1" applyAlignment="1">
      <alignment horizontal="center" vertical="center" wrapText="1"/>
    </xf>
    <xf numFmtId="0" fontId="44" fillId="9" borderId="6" xfId="12" applyFont="1" applyFill="1" applyBorder="1" applyAlignment="1">
      <alignment horizontal="center" vertical="center"/>
    </xf>
    <xf numFmtId="0" fontId="44" fillId="9" borderId="0" xfId="12" applyFont="1" applyFill="1" applyAlignment="1">
      <alignment horizontal="center" vertical="center"/>
    </xf>
    <xf numFmtId="0" fontId="63" fillId="12" borderId="0" xfId="0" applyFont="1" applyFill="1" applyAlignment="1">
      <alignment horizontal="center" vertical="center"/>
    </xf>
    <xf numFmtId="0" fontId="31" fillId="0" borderId="2" xfId="0" applyFont="1" applyBorder="1" applyAlignment="1">
      <alignment horizontal="right" vertical="center"/>
    </xf>
    <xf numFmtId="0" fontId="31" fillId="0" borderId="3" xfId="0" applyFont="1" applyBorder="1" applyAlignment="1">
      <alignment horizontal="right" vertical="center"/>
    </xf>
    <xf numFmtId="0" fontId="31" fillId="0" borderId="4" xfId="0" applyFont="1" applyBorder="1" applyAlignment="1">
      <alignment horizontal="right" vertical="center"/>
    </xf>
  </cellXfs>
  <cellStyles count="21">
    <cellStyle name="Comma" xfId="1" builtinId="3"/>
    <cellStyle name="Comma 2" xfId="2"/>
    <cellStyle name="Comma 2 2" xfId="3"/>
    <cellStyle name="Comma 2 3" xfId="4"/>
    <cellStyle name="Comma 3" xfId="5"/>
    <cellStyle name="Comma 3 2" xfId="6"/>
    <cellStyle name="Comma 4" xfId="7"/>
    <cellStyle name="Comma 5" xfId="8"/>
    <cellStyle name="Currency 2" xfId="9"/>
    <cellStyle name="Euro" xfId="10"/>
    <cellStyle name="Hyperlink" xfId="11" builtinId="8"/>
    <cellStyle name="Normal" xfId="0" builtinId="0"/>
    <cellStyle name="Normal 2" xfId="12"/>
    <cellStyle name="Normal 2 2" xfId="13"/>
    <cellStyle name="Normal 3" xfId="14"/>
    <cellStyle name="Normal 4" xfId="15"/>
    <cellStyle name="Normal 4 2" xfId="16"/>
    <cellStyle name="Percent" xfId="17" builtinId="5"/>
    <cellStyle name="Percent 2" xfId="18"/>
    <cellStyle name="Percent 2 2" xfId="19"/>
    <cellStyle name="Percent 4" xfId="2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hortcut-targets-by-id/16qneEHVt7vkC-vHQz8OmYorGGkeTdl58/Phu%20Dien%20Carbon/Nhon%20Hoa1_PDD/NH1_ER%20calculation%20spreadsheet_V1.0_202109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ission reductio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portal.vietcombank.com.vn/en-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2:N56"/>
  <sheetViews>
    <sheetView showGridLines="0" tabSelected="1" zoomScale="85" zoomScaleNormal="85" workbookViewId="0">
      <selection activeCell="D8" sqref="D8"/>
    </sheetView>
  </sheetViews>
  <sheetFormatPr baseColWidth="10" defaultColWidth="8.83203125" defaultRowHeight="13"/>
  <cols>
    <col min="1" max="1" width="37.83203125" customWidth="1"/>
    <col min="2" max="2" width="38.1640625" customWidth="1"/>
    <col min="3" max="5" width="19.5" customWidth="1"/>
  </cols>
  <sheetData>
    <row r="2" spans="1:14" ht="14" thickBot="1">
      <c r="A2" s="102" t="s">
        <v>78</v>
      </c>
      <c r="B2" s="102"/>
      <c r="D2" s="114" t="s">
        <v>160</v>
      </c>
    </row>
    <row r="3" spans="1:14" ht="35" thickBot="1">
      <c r="A3" s="97" t="s">
        <v>4</v>
      </c>
      <c r="B3" s="98"/>
      <c r="C3" s="98" t="s">
        <v>72</v>
      </c>
      <c r="D3" s="98" t="s">
        <v>73</v>
      </c>
      <c r="E3" s="99" t="s">
        <v>74</v>
      </c>
    </row>
    <row r="4" spans="1:14" ht="18" thickBot="1">
      <c r="A4" s="100" t="s">
        <v>151</v>
      </c>
      <c r="B4" s="100" t="s">
        <v>152</v>
      </c>
      <c r="C4" s="101">
        <f>ER!H6</f>
        <v>11304.548269153127</v>
      </c>
      <c r="D4" s="101">
        <v>0</v>
      </c>
      <c r="E4" s="101">
        <f t="shared" ref="E4:E9" si="0">C4-D4</f>
        <v>11304.548269153127</v>
      </c>
    </row>
    <row r="5" spans="1:14" ht="18" thickBot="1">
      <c r="A5" s="100" t="s">
        <v>97</v>
      </c>
      <c r="B5" s="100" t="s">
        <v>153</v>
      </c>
      <c r="C5" s="101">
        <f>ER!H7</f>
        <v>135654.57922983752</v>
      </c>
      <c r="D5" s="101">
        <v>0</v>
      </c>
      <c r="E5" s="101">
        <f t="shared" si="0"/>
        <v>135654.57922983752</v>
      </c>
      <c r="N5" s="76"/>
    </row>
    <row r="6" spans="1:14" ht="18" thickBot="1">
      <c r="A6" s="100" t="s">
        <v>98</v>
      </c>
      <c r="B6" s="100" t="s">
        <v>154</v>
      </c>
      <c r="C6" s="101">
        <f>ER!H8</f>
        <v>135654.57922983752</v>
      </c>
      <c r="D6" s="101">
        <v>0</v>
      </c>
      <c r="E6" s="101">
        <f t="shared" si="0"/>
        <v>135654.57922983752</v>
      </c>
      <c r="N6" s="77"/>
    </row>
    <row r="7" spans="1:14" ht="18" thickBot="1">
      <c r="A7" s="100" t="s">
        <v>99</v>
      </c>
      <c r="B7" s="100" t="s">
        <v>155</v>
      </c>
      <c r="C7" s="101">
        <f>ER!H9</f>
        <v>135654.57922983752</v>
      </c>
      <c r="D7" s="101">
        <v>0</v>
      </c>
      <c r="E7" s="101">
        <f t="shared" si="0"/>
        <v>135654.57922983752</v>
      </c>
    </row>
    <row r="8" spans="1:14" ht="18" thickBot="1">
      <c r="A8" s="100" t="s">
        <v>100</v>
      </c>
      <c r="B8" s="100" t="s">
        <v>156</v>
      </c>
      <c r="C8" s="101">
        <f>ER!H10</f>
        <v>135654.57922983752</v>
      </c>
      <c r="D8" s="101">
        <v>0</v>
      </c>
      <c r="E8" s="101">
        <f t="shared" si="0"/>
        <v>135654.57922983752</v>
      </c>
    </row>
    <row r="9" spans="1:14" ht="18" thickBot="1">
      <c r="A9" s="100" t="s">
        <v>157</v>
      </c>
      <c r="B9" s="100" t="s">
        <v>158</v>
      </c>
      <c r="C9" s="101">
        <f>ER!H11</f>
        <v>124350.03096068439</v>
      </c>
      <c r="D9" s="101">
        <v>0</v>
      </c>
      <c r="E9" s="101">
        <f t="shared" si="0"/>
        <v>124350.03096068439</v>
      </c>
    </row>
    <row r="10" spans="1:14" ht="17" customHeight="1" thickBot="1">
      <c r="A10" s="202" t="s">
        <v>15</v>
      </c>
      <c r="B10" s="203"/>
      <c r="C10" s="134">
        <f>SUM(C4:C9)</f>
        <v>678272.89614918758</v>
      </c>
      <c r="D10" s="134">
        <v>0</v>
      </c>
      <c r="E10" s="134">
        <f>SUM(E4:E9)</f>
        <v>678272.89614918758</v>
      </c>
    </row>
    <row r="11" spans="1:14" ht="17" customHeight="1" thickBot="1">
      <c r="A11" s="202" t="s">
        <v>76</v>
      </c>
      <c r="B11" s="203"/>
      <c r="C11" s="199" t="s">
        <v>77</v>
      </c>
      <c r="D11" s="200"/>
      <c r="E11" s="200"/>
    </row>
    <row r="12" spans="1:14" ht="17" customHeight="1" thickBot="1">
      <c r="A12" s="202" t="s">
        <v>75</v>
      </c>
      <c r="B12" s="203"/>
      <c r="C12" s="134">
        <f>C10/5</f>
        <v>135654.57922983752</v>
      </c>
      <c r="D12" s="135">
        <v>0</v>
      </c>
      <c r="E12" s="134">
        <f>E10/5</f>
        <v>135654.57922983752</v>
      </c>
    </row>
    <row r="15" spans="1:14" ht="14" thickBot="1">
      <c r="A15" s="102" t="s">
        <v>79</v>
      </c>
      <c r="B15" s="102"/>
      <c r="D15" t="s">
        <v>106</v>
      </c>
    </row>
    <row r="16" spans="1:14" ht="35" thickBot="1">
      <c r="A16" s="97" t="s">
        <v>4</v>
      </c>
      <c r="B16" s="98"/>
      <c r="C16" s="98" t="s">
        <v>72</v>
      </c>
      <c r="D16" s="98" t="s">
        <v>73</v>
      </c>
      <c r="E16" s="99" t="s">
        <v>74</v>
      </c>
    </row>
    <row r="17" spans="1:5" ht="18" thickBot="1">
      <c r="A17" s="100" t="str">
        <f t="shared" ref="A17:B22" si="1">A4</f>
        <v>2021 (1 month)</v>
      </c>
      <c r="B17" s="100" t="str">
        <f t="shared" si="1"/>
        <v>(30/11/2021 to 31/12/2021)</v>
      </c>
      <c r="C17" s="101">
        <v>0</v>
      </c>
      <c r="D17" s="101">
        <f>ER!I6</f>
        <v>13736.198875000002</v>
      </c>
      <c r="E17" s="101">
        <f t="shared" ref="E17:E22" si="2">D17-C17</f>
        <v>13736.198875000002</v>
      </c>
    </row>
    <row r="18" spans="1:5" ht="18" thickBot="1">
      <c r="A18" s="100" t="str">
        <f t="shared" si="1"/>
        <v>2022 (12 months)</v>
      </c>
      <c r="B18" s="100" t="str">
        <f t="shared" si="1"/>
        <v>(01/01/2022 to 31/12/2022)</v>
      </c>
      <c r="C18" s="101">
        <v>0</v>
      </c>
      <c r="D18" s="101">
        <f>ER!I7</f>
        <v>164834.38650000002</v>
      </c>
      <c r="E18" s="101">
        <f t="shared" si="2"/>
        <v>164834.38650000002</v>
      </c>
    </row>
    <row r="19" spans="1:5" ht="18" thickBot="1">
      <c r="A19" s="100" t="str">
        <f t="shared" si="1"/>
        <v>2023 (12 months)</v>
      </c>
      <c r="B19" s="100" t="str">
        <f t="shared" si="1"/>
        <v>(01/01/2023 to 31/12/2023)</v>
      </c>
      <c r="C19" s="101">
        <v>0</v>
      </c>
      <c r="D19" s="101">
        <f>ER!I8</f>
        <v>164834.38650000002</v>
      </c>
      <c r="E19" s="101">
        <f t="shared" si="2"/>
        <v>164834.38650000002</v>
      </c>
    </row>
    <row r="20" spans="1:5" ht="18" thickBot="1">
      <c r="A20" s="100" t="str">
        <f t="shared" si="1"/>
        <v>2024 (12 months)</v>
      </c>
      <c r="B20" s="100" t="str">
        <f t="shared" si="1"/>
        <v>(01/01/2024 to 31/12/2024)</v>
      </c>
      <c r="C20" s="101">
        <v>0</v>
      </c>
      <c r="D20" s="101">
        <f>ER!I9</f>
        <v>164834.38650000002</v>
      </c>
      <c r="E20" s="101">
        <f t="shared" si="2"/>
        <v>164834.38650000002</v>
      </c>
    </row>
    <row r="21" spans="1:5" ht="18" thickBot="1">
      <c r="A21" s="100" t="str">
        <f t="shared" si="1"/>
        <v>2025 (12 months)</v>
      </c>
      <c r="B21" s="100" t="str">
        <f t="shared" si="1"/>
        <v>(01/01/2025 to 31/12/2025)</v>
      </c>
      <c r="C21" s="101">
        <v>0</v>
      </c>
      <c r="D21" s="101">
        <f>ER!I10</f>
        <v>164834.38650000002</v>
      </c>
      <c r="E21" s="101">
        <f t="shared" si="2"/>
        <v>164834.38650000002</v>
      </c>
    </row>
    <row r="22" spans="1:5" ht="18" thickBot="1">
      <c r="A22" s="100" t="str">
        <f t="shared" si="1"/>
        <v>2026 (11 months)</v>
      </c>
      <c r="B22" s="100" t="str">
        <f t="shared" si="1"/>
        <v>(01/01/2026 to 29/11/2026)</v>
      </c>
      <c r="C22" s="101">
        <v>0</v>
      </c>
      <c r="D22" s="101">
        <f>ER!I11</f>
        <v>151098.18762500002</v>
      </c>
      <c r="E22" s="101">
        <f t="shared" si="2"/>
        <v>151098.18762500002</v>
      </c>
    </row>
    <row r="23" spans="1:5" ht="17" thickBot="1">
      <c r="A23" s="202" t="s">
        <v>15</v>
      </c>
      <c r="B23" s="203"/>
      <c r="C23" s="134">
        <v>0</v>
      </c>
      <c r="D23" s="134">
        <v>824171.93250000011</v>
      </c>
      <c r="E23" s="134">
        <f>+D23-C23</f>
        <v>824171.93250000011</v>
      </c>
    </row>
    <row r="24" spans="1:5" ht="17" thickBot="1">
      <c r="A24" s="202" t="s">
        <v>76</v>
      </c>
      <c r="B24" s="203"/>
      <c r="C24" s="199" t="s">
        <v>77</v>
      </c>
      <c r="D24" s="200"/>
      <c r="E24" s="200"/>
    </row>
    <row r="25" spans="1:5" ht="17" thickBot="1">
      <c r="A25" s="202" t="s">
        <v>75</v>
      </c>
      <c r="B25" s="203"/>
      <c r="C25" s="134">
        <f>+H11</f>
        <v>0</v>
      </c>
      <c r="D25" s="134">
        <f>+D23/5</f>
        <v>164834.38650000002</v>
      </c>
      <c r="E25" s="134">
        <f>+E23/5</f>
        <v>164834.38650000002</v>
      </c>
    </row>
    <row r="30" spans="1:5" ht="14" thickBot="1">
      <c r="A30" s="102" t="s">
        <v>80</v>
      </c>
      <c r="B30" s="102"/>
      <c r="D30" t="s">
        <v>107</v>
      </c>
    </row>
    <row r="31" spans="1:5" ht="35" thickBot="1">
      <c r="A31" s="97" t="s">
        <v>4</v>
      </c>
      <c r="B31" s="98"/>
      <c r="C31" s="98" t="s">
        <v>72</v>
      </c>
      <c r="D31" s="98" t="s">
        <v>73</v>
      </c>
      <c r="E31" s="99" t="s">
        <v>74</v>
      </c>
    </row>
    <row r="32" spans="1:5" ht="18" thickBot="1">
      <c r="A32" s="100" t="str">
        <f t="shared" ref="A32:B37" si="3">+A17</f>
        <v>2021 (1 month)</v>
      </c>
      <c r="B32" s="100" t="str">
        <f t="shared" si="3"/>
        <v>(30/11/2021 to 31/12/2021)</v>
      </c>
      <c r="C32" s="101">
        <v>0</v>
      </c>
      <c r="D32" s="101">
        <v>27</v>
      </c>
      <c r="E32" s="101">
        <f t="shared" ref="E32:E37" si="4">D32-C32</f>
        <v>27</v>
      </c>
    </row>
    <row r="33" spans="1:5" ht="18" thickBot="1">
      <c r="A33" s="100" t="str">
        <f t="shared" si="3"/>
        <v>2022 (12 months)</v>
      </c>
      <c r="B33" s="100" t="str">
        <f t="shared" si="3"/>
        <v>(01/01/2022 to 31/12/2022)</v>
      </c>
      <c r="C33" s="101">
        <v>0</v>
      </c>
      <c r="D33" s="101">
        <v>27</v>
      </c>
      <c r="E33" s="101">
        <f t="shared" si="4"/>
        <v>27</v>
      </c>
    </row>
    <row r="34" spans="1:5" ht="18" thickBot="1">
      <c r="A34" s="100" t="str">
        <f t="shared" si="3"/>
        <v>2023 (12 months)</v>
      </c>
      <c r="B34" s="100" t="str">
        <f t="shared" si="3"/>
        <v>(01/01/2023 to 31/12/2023)</v>
      </c>
      <c r="C34" s="101">
        <v>0</v>
      </c>
      <c r="D34" s="101">
        <v>27</v>
      </c>
      <c r="E34" s="101">
        <f t="shared" si="4"/>
        <v>27</v>
      </c>
    </row>
    <row r="35" spans="1:5" ht="18" thickBot="1">
      <c r="A35" s="100" t="str">
        <f t="shared" si="3"/>
        <v>2024 (12 months)</v>
      </c>
      <c r="B35" s="100" t="str">
        <f t="shared" si="3"/>
        <v>(01/01/2024 to 31/12/2024)</v>
      </c>
      <c r="C35" s="101">
        <v>0</v>
      </c>
      <c r="D35" s="101">
        <v>27</v>
      </c>
      <c r="E35" s="101">
        <f t="shared" si="4"/>
        <v>27</v>
      </c>
    </row>
    <row r="36" spans="1:5" ht="18" thickBot="1">
      <c r="A36" s="100" t="str">
        <f t="shared" si="3"/>
        <v>2025 (12 months)</v>
      </c>
      <c r="B36" s="100" t="str">
        <f t="shared" si="3"/>
        <v>(01/01/2025 to 31/12/2025)</v>
      </c>
      <c r="C36" s="101">
        <v>0</v>
      </c>
      <c r="D36" s="101">
        <v>27</v>
      </c>
      <c r="E36" s="101">
        <f t="shared" si="4"/>
        <v>27</v>
      </c>
    </row>
    <row r="37" spans="1:5" ht="18" thickBot="1">
      <c r="A37" s="100" t="str">
        <f t="shared" si="3"/>
        <v>2026 (11 months)</v>
      </c>
      <c r="B37" s="100" t="str">
        <f t="shared" si="3"/>
        <v>(01/01/2026 to 29/11/2026)</v>
      </c>
      <c r="C37" s="101">
        <v>0</v>
      </c>
      <c r="D37" s="101">
        <v>27</v>
      </c>
      <c r="E37" s="101">
        <f t="shared" si="4"/>
        <v>27</v>
      </c>
    </row>
    <row r="38" spans="1:5" ht="17" thickBot="1">
      <c r="A38" s="202" t="s">
        <v>15</v>
      </c>
      <c r="B38" s="203"/>
      <c r="C38" s="134">
        <f t="shared" ref="C38" si="5">+H25</f>
        <v>0</v>
      </c>
      <c r="D38" s="134">
        <f>SUM(D33:D37)</f>
        <v>135</v>
      </c>
      <c r="E38" s="134">
        <f>SUM(E33:E37)</f>
        <v>135</v>
      </c>
    </row>
    <row r="39" spans="1:5" ht="17" thickBot="1">
      <c r="A39" s="202" t="s">
        <v>76</v>
      </c>
      <c r="B39" s="203"/>
      <c r="C39" s="199" t="s">
        <v>77</v>
      </c>
      <c r="D39" s="200"/>
      <c r="E39" s="200"/>
    </row>
    <row r="40" spans="1:5" ht="17" thickBot="1">
      <c r="A40" s="202" t="s">
        <v>75</v>
      </c>
      <c r="B40" s="203"/>
      <c r="C40" s="134">
        <f>+H26</f>
        <v>0</v>
      </c>
      <c r="D40" s="136">
        <f>D38/5</f>
        <v>27</v>
      </c>
      <c r="E40" s="134">
        <f>E38/5</f>
        <v>27</v>
      </c>
    </row>
    <row r="41" spans="1:5" ht="21" customHeight="1">
      <c r="A41" s="201"/>
      <c r="B41" s="201"/>
      <c r="C41" s="201"/>
      <c r="D41" s="201"/>
      <c r="E41" s="201"/>
    </row>
    <row r="45" spans="1:5" ht="14" thickBot="1">
      <c r="A45" s="102" t="s">
        <v>101</v>
      </c>
      <c r="B45" s="102"/>
      <c r="D45" s="198" t="s">
        <v>159</v>
      </c>
    </row>
    <row r="46" spans="1:5" ht="35" thickBot="1">
      <c r="A46" s="97" t="s">
        <v>4</v>
      </c>
      <c r="B46" s="98"/>
      <c r="C46" s="98" t="s">
        <v>72</v>
      </c>
      <c r="D46" s="98" t="s">
        <v>73</v>
      </c>
      <c r="E46" s="99" t="s">
        <v>74</v>
      </c>
    </row>
    <row r="47" spans="1:5" ht="18" thickBot="1">
      <c r="A47" s="100" t="str">
        <f t="shared" ref="A47:B52" si="6">+A32</f>
        <v>2021 (1 month)</v>
      </c>
      <c r="B47" s="100" t="str">
        <f t="shared" si="6"/>
        <v>(30/11/2021 to 31/12/2021)</v>
      </c>
      <c r="C47" s="101">
        <f t="shared" ref="C47:C52" si="7">+H340</f>
        <v>0</v>
      </c>
      <c r="D47" s="101">
        <v>14</v>
      </c>
      <c r="E47" s="101">
        <f t="shared" ref="E47:E52" si="8">D47-C47</f>
        <v>14</v>
      </c>
    </row>
    <row r="48" spans="1:5" ht="18" thickBot="1">
      <c r="A48" s="100" t="str">
        <f t="shared" si="6"/>
        <v>2022 (12 months)</v>
      </c>
      <c r="B48" s="100" t="str">
        <f t="shared" si="6"/>
        <v>(01/01/2022 to 31/12/2022)</v>
      </c>
      <c r="C48" s="101">
        <f t="shared" si="7"/>
        <v>0</v>
      </c>
      <c r="D48" s="101">
        <v>14</v>
      </c>
      <c r="E48" s="101">
        <f t="shared" si="8"/>
        <v>14</v>
      </c>
    </row>
    <row r="49" spans="1:5" ht="18" thickBot="1">
      <c r="A49" s="100" t="str">
        <f t="shared" si="6"/>
        <v>2023 (12 months)</v>
      </c>
      <c r="B49" s="100" t="str">
        <f t="shared" si="6"/>
        <v>(01/01/2023 to 31/12/2023)</v>
      </c>
      <c r="C49" s="101">
        <f t="shared" si="7"/>
        <v>0</v>
      </c>
      <c r="D49" s="101">
        <v>14</v>
      </c>
      <c r="E49" s="101">
        <f t="shared" si="8"/>
        <v>14</v>
      </c>
    </row>
    <row r="50" spans="1:5" ht="18" thickBot="1">
      <c r="A50" s="100" t="str">
        <f t="shared" si="6"/>
        <v>2024 (12 months)</v>
      </c>
      <c r="B50" s="100" t="str">
        <f t="shared" si="6"/>
        <v>(01/01/2024 to 31/12/2024)</v>
      </c>
      <c r="C50" s="101">
        <f t="shared" si="7"/>
        <v>0</v>
      </c>
      <c r="D50" s="101">
        <v>14</v>
      </c>
      <c r="E50" s="101">
        <f t="shared" si="8"/>
        <v>14</v>
      </c>
    </row>
    <row r="51" spans="1:5" ht="18" thickBot="1">
      <c r="A51" s="100" t="str">
        <f t="shared" si="6"/>
        <v>2025 (12 months)</v>
      </c>
      <c r="B51" s="100" t="str">
        <f t="shared" si="6"/>
        <v>(01/01/2025 to 31/12/2025)</v>
      </c>
      <c r="C51" s="101">
        <f t="shared" si="7"/>
        <v>0</v>
      </c>
      <c r="D51" s="101">
        <v>14</v>
      </c>
      <c r="E51" s="101">
        <f t="shared" si="8"/>
        <v>14</v>
      </c>
    </row>
    <row r="52" spans="1:5" ht="18" thickBot="1">
      <c r="A52" s="100" t="str">
        <f t="shared" si="6"/>
        <v>2026 (11 months)</v>
      </c>
      <c r="B52" s="100" t="str">
        <f t="shared" si="6"/>
        <v>(01/01/2026 to 29/11/2026)</v>
      </c>
      <c r="C52" s="101">
        <f t="shared" si="7"/>
        <v>0</v>
      </c>
      <c r="D52" s="101">
        <v>14</v>
      </c>
      <c r="E52" s="101">
        <f t="shared" si="8"/>
        <v>14</v>
      </c>
    </row>
    <row r="53" spans="1:5" ht="17" thickBot="1">
      <c r="A53" s="202" t="s">
        <v>15</v>
      </c>
      <c r="B53" s="203"/>
      <c r="C53" s="134">
        <f>SUM(C47:C52)</f>
        <v>0</v>
      </c>
      <c r="D53" s="134">
        <f>SUM(D48:D52:D52)</f>
        <v>70</v>
      </c>
      <c r="E53" s="134">
        <f>SUM(E48:E52:E52)</f>
        <v>70</v>
      </c>
    </row>
    <row r="54" spans="1:5" ht="17" thickBot="1">
      <c r="A54" s="202" t="s">
        <v>76</v>
      </c>
      <c r="B54" s="203"/>
      <c r="C54" s="199" t="s">
        <v>77</v>
      </c>
      <c r="D54" s="200"/>
      <c r="E54" s="200"/>
    </row>
    <row r="55" spans="1:5" ht="17" thickBot="1">
      <c r="A55" s="202" t="s">
        <v>75</v>
      </c>
      <c r="B55" s="203"/>
      <c r="C55" s="134">
        <f>+H41</f>
        <v>0</v>
      </c>
      <c r="D55" s="136">
        <f>D53/5</f>
        <v>14</v>
      </c>
      <c r="E55" s="136">
        <f>E53/5</f>
        <v>14</v>
      </c>
    </row>
    <row r="56" spans="1:5">
      <c r="A56" s="201"/>
      <c r="B56" s="201"/>
      <c r="C56" s="201"/>
      <c r="D56" s="201"/>
      <c r="E56" s="201"/>
    </row>
  </sheetData>
  <mergeCells count="18">
    <mergeCell ref="A54:B54"/>
    <mergeCell ref="A55:B55"/>
    <mergeCell ref="A10:B10"/>
    <mergeCell ref="A11:B11"/>
    <mergeCell ref="A12:B12"/>
    <mergeCell ref="A23:B23"/>
    <mergeCell ref="A24:B24"/>
    <mergeCell ref="A25:B25"/>
    <mergeCell ref="C24:E24"/>
    <mergeCell ref="C11:E11"/>
    <mergeCell ref="C39:E39"/>
    <mergeCell ref="C54:E54"/>
    <mergeCell ref="A41:E41"/>
    <mergeCell ref="A56:E56"/>
    <mergeCell ref="A38:B38"/>
    <mergeCell ref="A39:B39"/>
    <mergeCell ref="A40:B40"/>
    <mergeCell ref="A53:B5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C000"/>
  </sheetPr>
  <dimension ref="A1:AK93"/>
  <sheetViews>
    <sheetView showGridLines="0" zoomScale="90" zoomScaleNormal="90" workbookViewId="0">
      <pane xSplit="2" ySplit="3" topLeftCell="C4" activePane="bottomRight" state="frozen"/>
      <selection pane="topRight" activeCell="C1" sqref="C1"/>
      <selection pane="bottomLeft" activeCell="A4" sqref="A4"/>
      <selection pane="bottomRight" activeCell="E58" sqref="E58"/>
    </sheetView>
  </sheetViews>
  <sheetFormatPr baseColWidth="10" defaultColWidth="9.1640625" defaultRowHeight="13"/>
  <cols>
    <col min="1" max="1" width="2.5" style="13" customWidth="1"/>
    <col min="2" max="2" width="33.5" style="3" customWidth="1"/>
    <col min="3" max="3" width="20.6640625" style="3" customWidth="1"/>
    <col min="4" max="4" width="10.83203125" style="5" customWidth="1"/>
    <col min="5" max="5" width="50.83203125" style="3" customWidth="1"/>
    <col min="6" max="6" width="6.5" style="14" customWidth="1"/>
    <col min="7" max="7" width="11.6640625" style="3" hidden="1" customWidth="1"/>
    <col min="8" max="8" width="9.33203125" style="3" hidden="1" customWidth="1"/>
    <col min="9" max="9" width="14.1640625" style="3" hidden="1" customWidth="1"/>
    <col min="10" max="10" width="11" style="3" hidden="1" customWidth="1"/>
    <col min="11" max="11" width="11.6640625" style="3" hidden="1" customWidth="1"/>
    <col min="12" max="12" width="0" style="3" hidden="1" customWidth="1"/>
    <col min="13" max="14" width="11.33203125" style="3" hidden="1" customWidth="1"/>
    <col min="15" max="15" width="11.33203125" style="3" customWidth="1"/>
    <col min="16" max="16" width="9.1640625" style="3"/>
    <col min="17" max="17" width="13.6640625" style="3" customWidth="1"/>
    <col min="18" max="20" width="12.6640625" style="3" customWidth="1"/>
    <col min="21" max="21" width="12.5" style="3" customWidth="1"/>
    <col min="22" max="23" width="9.1640625" style="3"/>
    <col min="24" max="24" width="27.5" style="3" customWidth="1"/>
    <col min="25" max="25" width="16.1640625" style="3" customWidth="1"/>
    <col min="26" max="26" width="12.6640625" style="3" customWidth="1"/>
    <col min="27" max="28" width="9.1640625" style="3"/>
    <col min="29" max="29" width="19" style="3" customWidth="1"/>
    <col min="30" max="31" width="9.1640625" style="3"/>
    <col min="32" max="40" width="0" style="3" hidden="1" customWidth="1"/>
    <col min="41" max="16384" width="9.1640625" style="3"/>
  </cols>
  <sheetData>
    <row r="1" spans="1:37" ht="30">
      <c r="A1" s="3"/>
      <c r="B1" s="204" t="s">
        <v>94</v>
      </c>
      <c r="C1" s="204"/>
      <c r="D1" s="204"/>
      <c r="E1" s="204"/>
      <c r="F1" s="4"/>
    </row>
    <row r="2" spans="1:37">
      <c r="A2" s="3"/>
      <c r="C2" s="10"/>
      <c r="D2" s="41"/>
      <c r="E2" s="12"/>
      <c r="F2" s="11"/>
    </row>
    <row r="3" spans="1:37" ht="28">
      <c r="B3" s="67" t="s">
        <v>30</v>
      </c>
      <c r="C3" s="67" t="s">
        <v>28</v>
      </c>
      <c r="D3" s="67" t="s">
        <v>29</v>
      </c>
      <c r="E3" s="67" t="s">
        <v>31</v>
      </c>
      <c r="I3" s="5"/>
      <c r="J3" s="5"/>
      <c r="L3" s="5"/>
      <c r="AG3" s="5" t="s">
        <v>13</v>
      </c>
      <c r="AH3" s="5" t="s">
        <v>4</v>
      </c>
      <c r="AK3" s="5" t="s">
        <v>16</v>
      </c>
    </row>
    <row r="4" spans="1:37" ht="15">
      <c r="A4" s="15"/>
      <c r="B4" s="59" t="s">
        <v>7</v>
      </c>
      <c r="C4" s="33">
        <v>50</v>
      </c>
      <c r="D4" s="42" t="s">
        <v>1</v>
      </c>
      <c r="E4" s="107" t="s">
        <v>116</v>
      </c>
      <c r="F4" s="3"/>
      <c r="AH4" s="3">
        <v>2005</v>
      </c>
      <c r="AK4" s="6">
        <v>1</v>
      </c>
    </row>
    <row r="5" spans="1:37" ht="15">
      <c r="A5" s="15"/>
      <c r="B5" s="59" t="s">
        <v>89</v>
      </c>
      <c r="C5" s="33">
        <v>12</v>
      </c>
      <c r="D5" s="42" t="s">
        <v>68</v>
      </c>
      <c r="E5" s="107" t="s">
        <v>117</v>
      </c>
      <c r="F5" s="3"/>
      <c r="AK5" s="6"/>
    </row>
    <row r="6" spans="1:37" ht="25">
      <c r="A6" s="15"/>
      <c r="B6" s="60" t="s">
        <v>12</v>
      </c>
      <c r="C6" s="37">
        <v>165662.70000000001</v>
      </c>
      <c r="D6" s="42" t="s">
        <v>106</v>
      </c>
      <c r="E6" s="107" t="s">
        <v>118</v>
      </c>
      <c r="F6" s="3"/>
      <c r="H6" s="16"/>
      <c r="I6" s="16"/>
      <c r="J6" s="16"/>
      <c r="K6" s="16"/>
      <c r="L6" s="16"/>
      <c r="M6" s="16"/>
      <c r="N6" s="16"/>
      <c r="AG6" s="5">
        <v>6</v>
      </c>
      <c r="AH6" s="3">
        <v>2014</v>
      </c>
    </row>
    <row r="7" spans="1:37" ht="38.25" customHeight="1">
      <c r="A7" s="15"/>
      <c r="B7" s="59" t="s">
        <v>6</v>
      </c>
      <c r="C7" s="35">
        <v>5.0000000000000001E-3</v>
      </c>
      <c r="D7" s="42" t="s">
        <v>0</v>
      </c>
      <c r="E7" s="27" t="s">
        <v>17</v>
      </c>
      <c r="F7" s="3"/>
      <c r="H7" s="7"/>
      <c r="I7" s="7"/>
      <c r="J7" s="205" t="s">
        <v>43</v>
      </c>
      <c r="K7" s="205"/>
      <c r="L7" s="205"/>
      <c r="M7" s="205"/>
      <c r="N7" s="5"/>
      <c r="AG7" s="5">
        <v>7</v>
      </c>
      <c r="AH7" s="3">
        <v>2015</v>
      </c>
    </row>
    <row r="8" spans="1:37" ht="38.25" customHeight="1">
      <c r="A8" s="15"/>
      <c r="B8" s="117" t="s">
        <v>108</v>
      </c>
      <c r="C8" s="118">
        <v>1</v>
      </c>
      <c r="D8" s="42" t="s">
        <v>0</v>
      </c>
      <c r="E8" s="119" t="s">
        <v>109</v>
      </c>
      <c r="F8" s="3"/>
      <c r="H8" s="7"/>
      <c r="I8" s="7"/>
      <c r="J8" s="116"/>
      <c r="K8" s="116"/>
      <c r="L8" s="116"/>
      <c r="M8" s="116"/>
      <c r="N8" s="5"/>
      <c r="AG8" s="5"/>
    </row>
    <row r="9" spans="1:37" ht="15">
      <c r="A9" s="15"/>
      <c r="B9" s="60" t="s">
        <v>71</v>
      </c>
      <c r="C9" s="37">
        <f>C6*(1-C7)</f>
        <v>164834.38650000002</v>
      </c>
      <c r="D9" s="42" t="s">
        <v>106</v>
      </c>
      <c r="E9" s="27" t="s">
        <v>34</v>
      </c>
      <c r="H9" s="14"/>
      <c r="I9" s="14"/>
      <c r="J9" s="48">
        <v>-0.1</v>
      </c>
      <c r="K9" s="65">
        <v>0</v>
      </c>
      <c r="L9" s="48">
        <v>0.1</v>
      </c>
      <c r="M9" s="48">
        <v>0</v>
      </c>
      <c r="N9" s="17"/>
      <c r="AG9" s="5">
        <v>8</v>
      </c>
      <c r="AH9" s="3">
        <v>2016</v>
      </c>
    </row>
    <row r="10" spans="1:37" ht="15" hidden="1">
      <c r="A10" s="15"/>
      <c r="B10" s="59" t="s">
        <v>10</v>
      </c>
      <c r="C10" s="36">
        <v>1</v>
      </c>
      <c r="D10" s="42" t="s">
        <v>2</v>
      </c>
      <c r="E10" s="27" t="s">
        <v>17</v>
      </c>
      <c r="I10" s="49">
        <v>0.12637055176996403</v>
      </c>
      <c r="J10" s="45">
        <f>K10*(1+J9)</f>
        <v>148.7079</v>
      </c>
      <c r="K10" s="66">
        <v>165.23099999999999</v>
      </c>
      <c r="L10" s="45">
        <f>$K$10*(1+L9)</f>
        <v>181.75410000000002</v>
      </c>
      <c r="M10" s="45">
        <f>$K$10*(1+M9)</f>
        <v>165.23099999999999</v>
      </c>
      <c r="N10" s="17"/>
      <c r="AG10" s="5">
        <v>9</v>
      </c>
      <c r="AH10" s="3">
        <v>2017</v>
      </c>
    </row>
    <row r="11" spans="1:37" ht="25.5" hidden="1" customHeight="1">
      <c r="A11" s="15"/>
      <c r="B11" s="61" t="s">
        <v>8</v>
      </c>
      <c r="C11" s="103">
        <f>SUM(C12:C18)/C40*10^6</f>
        <v>88046773.495019495</v>
      </c>
      <c r="D11" s="104" t="s">
        <v>90</v>
      </c>
      <c r="E11" s="105" t="s">
        <v>34</v>
      </c>
      <c r="G11" s="205" t="s">
        <v>9</v>
      </c>
      <c r="H11" s="48">
        <v>-0.1</v>
      </c>
      <c r="I11" s="26">
        <f>I12*(1+H11)</f>
        <v>7.6500000000000012E-2</v>
      </c>
      <c r="J11" s="46">
        <f t="dataTable" ref="J11:M14" dt2D="1" dtr="0" r1="C6" r2="C21"/>
        <v>0.12637055176996403</v>
      </c>
      <c r="K11" s="47">
        <v>0.12637055176996403</v>
      </c>
      <c r="L11" s="46">
        <v>0.12637055176996403</v>
      </c>
      <c r="M11" s="46">
        <v>0.12637055176996403</v>
      </c>
      <c r="N11" s="17"/>
      <c r="AG11" s="5">
        <v>10</v>
      </c>
      <c r="AH11" s="3">
        <v>2018</v>
      </c>
    </row>
    <row r="12" spans="1:37" ht="15" hidden="1">
      <c r="A12" s="19"/>
      <c r="B12" s="62" t="s">
        <v>45</v>
      </c>
      <c r="C12" s="37">
        <v>2033000</v>
      </c>
      <c r="D12" s="42" t="s">
        <v>44</v>
      </c>
      <c r="E12" s="107" t="s">
        <v>17</v>
      </c>
      <c r="G12" s="205"/>
      <c r="H12" s="65">
        <v>0</v>
      </c>
      <c r="I12" s="106">
        <v>8.5000000000000006E-2</v>
      </c>
      <c r="J12" s="47">
        <v>0.12637055176996403</v>
      </c>
      <c r="K12" s="47">
        <v>0.12637055176996403</v>
      </c>
      <c r="L12" s="47">
        <v>0.12637055176996403</v>
      </c>
      <c r="M12" s="47">
        <v>0.12637055176996403</v>
      </c>
      <c r="N12" s="17"/>
      <c r="AG12" s="5">
        <v>11</v>
      </c>
      <c r="AH12" s="3">
        <v>2019</v>
      </c>
    </row>
    <row r="13" spans="1:37" ht="15" hidden="1">
      <c r="A13" s="19"/>
      <c r="B13" s="62" t="s">
        <v>21</v>
      </c>
      <c r="C13" s="37"/>
      <c r="D13" s="42" t="s">
        <v>44</v>
      </c>
      <c r="E13" s="107" t="s">
        <v>17</v>
      </c>
      <c r="G13" s="205"/>
      <c r="H13" s="48">
        <v>0.1</v>
      </c>
      <c r="I13" s="26">
        <f>$I$12*(1+H13)</f>
        <v>9.3500000000000014E-2</v>
      </c>
      <c r="J13" s="46">
        <v>0.12637055176996403</v>
      </c>
      <c r="K13" s="47">
        <v>0.12637055176996403</v>
      </c>
      <c r="L13" s="46">
        <v>0.12637055176996403</v>
      </c>
      <c r="M13" s="46">
        <v>0.12637055176996403</v>
      </c>
      <c r="N13" s="17"/>
      <c r="AG13" s="5">
        <v>12</v>
      </c>
      <c r="AH13" s="3">
        <v>2020</v>
      </c>
    </row>
    <row r="14" spans="1:37" ht="15" hidden="1">
      <c r="A14" s="19"/>
      <c r="B14" s="62" t="s">
        <v>22</v>
      </c>
      <c r="C14" s="37"/>
      <c r="D14" s="42" t="s">
        <v>44</v>
      </c>
      <c r="E14" s="107" t="s">
        <v>17</v>
      </c>
      <c r="G14" s="205"/>
      <c r="H14" s="48">
        <v>0</v>
      </c>
      <c r="I14" s="26">
        <f>$I$12*(1+H14)</f>
        <v>8.5000000000000006E-2</v>
      </c>
      <c r="J14" s="46">
        <v>0.12637055176996403</v>
      </c>
      <c r="K14" s="47">
        <v>0.12637055176996403</v>
      </c>
      <c r="L14" s="46">
        <v>0.12637055176996403</v>
      </c>
      <c r="M14" s="46">
        <v>0.12637055176996403</v>
      </c>
      <c r="N14" s="17"/>
    </row>
    <row r="15" spans="1:37" ht="15" hidden="1">
      <c r="A15" s="19"/>
      <c r="B15" s="62" t="s">
        <v>23</v>
      </c>
      <c r="C15" s="37"/>
      <c r="D15" s="42" t="s">
        <v>44</v>
      </c>
      <c r="E15" s="107" t="s">
        <v>17</v>
      </c>
      <c r="K15" s="18"/>
      <c r="N15" s="17"/>
    </row>
    <row r="16" spans="1:37" ht="15" hidden="1">
      <c r="A16" s="19"/>
      <c r="B16" s="62" t="s">
        <v>24</v>
      </c>
      <c r="C16" s="37"/>
      <c r="D16" s="42" t="s">
        <v>44</v>
      </c>
      <c r="E16" s="107" t="s">
        <v>17</v>
      </c>
      <c r="N16" s="17"/>
    </row>
    <row r="17" spans="1:14" ht="15" hidden="1">
      <c r="A17" s="19"/>
      <c r="B17" s="62" t="s">
        <v>41</v>
      </c>
      <c r="C17" s="37"/>
      <c r="D17" s="42" t="s">
        <v>44</v>
      </c>
      <c r="E17" s="107" t="s">
        <v>17</v>
      </c>
      <c r="N17" s="17"/>
    </row>
    <row r="18" spans="1:14" ht="15" hidden="1">
      <c r="A18" s="19"/>
      <c r="B18" s="62" t="s">
        <v>25</v>
      </c>
      <c r="C18" s="37"/>
      <c r="D18" s="42" t="s">
        <v>44</v>
      </c>
      <c r="E18" s="107" t="s">
        <v>17</v>
      </c>
      <c r="K18" s="68"/>
      <c r="L18" s="68"/>
      <c r="M18" s="68"/>
    </row>
    <row r="19" spans="1:14" ht="15" hidden="1">
      <c r="A19" s="19"/>
      <c r="B19" s="59" t="s">
        <v>93</v>
      </c>
      <c r="C19" s="38">
        <v>21</v>
      </c>
      <c r="D19" s="42" t="s">
        <v>2</v>
      </c>
      <c r="E19" s="27" t="s">
        <v>34</v>
      </c>
      <c r="K19" s="68"/>
      <c r="L19" s="68"/>
      <c r="M19" s="68"/>
    </row>
    <row r="20" spans="1:14" ht="15" hidden="1">
      <c r="A20" s="19"/>
      <c r="B20" s="59" t="s">
        <v>40</v>
      </c>
      <c r="C20" s="93">
        <v>20</v>
      </c>
      <c r="D20" s="42" t="s">
        <v>2</v>
      </c>
      <c r="E20" s="27" t="s">
        <v>17</v>
      </c>
      <c r="H20" s="14"/>
      <c r="I20" s="14"/>
    </row>
    <row r="21" spans="1:14" ht="15" hidden="1">
      <c r="A21" s="15"/>
      <c r="B21" s="59" t="s">
        <v>9</v>
      </c>
      <c r="C21" s="34">
        <v>8.5000000000000006E-2</v>
      </c>
      <c r="D21" s="42" t="s">
        <v>91</v>
      </c>
      <c r="E21" s="27" t="s">
        <v>64</v>
      </c>
      <c r="J21" s="49">
        <v>0.12637055176996403</v>
      </c>
    </row>
    <row r="22" spans="1:14" ht="30">
      <c r="A22" s="15"/>
      <c r="B22" s="63" t="s">
        <v>26</v>
      </c>
      <c r="C22" s="95">
        <v>0.82297500000000001</v>
      </c>
      <c r="D22" s="42" t="s">
        <v>33</v>
      </c>
      <c r="E22" s="28" t="s">
        <v>34</v>
      </c>
      <c r="G22" s="205" t="s">
        <v>8</v>
      </c>
      <c r="H22" s="48">
        <v>-0.1</v>
      </c>
      <c r="I22" s="71">
        <f>$I$23*(1+H22)</f>
        <v>82548586.010739118</v>
      </c>
      <c r="J22" s="70">
        <f t="dataTable" ref="J22:J25" dt2D="0" dtr="0" r1="C11"/>
        <v>0.12637055176996403</v>
      </c>
    </row>
    <row r="23" spans="1:14" ht="15" hidden="1">
      <c r="A23" s="15"/>
      <c r="B23" s="61" t="s">
        <v>42</v>
      </c>
      <c r="C23"/>
      <c r="D23"/>
      <c r="E23"/>
      <c r="G23" s="205"/>
      <c r="H23" s="65">
        <v>0</v>
      </c>
      <c r="I23" s="72">
        <v>91720651.123043463</v>
      </c>
      <c r="J23" s="70">
        <v>0.12637055176996403</v>
      </c>
    </row>
    <row r="24" spans="1:14" ht="15" hidden="1">
      <c r="A24" s="15"/>
      <c r="B24" s="62" t="s">
        <v>11</v>
      </c>
      <c r="C24"/>
      <c r="D24"/>
      <c r="E24"/>
      <c r="F24" s="3"/>
      <c r="G24" s="205"/>
      <c r="H24" s="48">
        <v>0.1</v>
      </c>
      <c r="I24" s="71">
        <f>$I$23*(1+H24)</f>
        <v>100892716.23534782</v>
      </c>
      <c r="J24" s="70">
        <v>0.12637055176996403</v>
      </c>
    </row>
    <row r="25" spans="1:14" ht="15" hidden="1">
      <c r="A25" s="15"/>
      <c r="B25" s="62" t="s">
        <v>83</v>
      </c>
      <c r="C25" s="93">
        <v>58000</v>
      </c>
      <c r="D25" s="42" t="s">
        <v>87</v>
      </c>
      <c r="E25" s="27" t="s">
        <v>88</v>
      </c>
      <c r="F25" s="20"/>
      <c r="G25" s="205"/>
      <c r="H25" s="48">
        <v>0</v>
      </c>
      <c r="I25" s="71">
        <f>$I$23*(1+H25)</f>
        <v>91720651.123043463</v>
      </c>
      <c r="J25" s="70">
        <v>0.12637055176996403</v>
      </c>
    </row>
    <row r="26" spans="1:14" ht="15" hidden="1">
      <c r="A26" s="15"/>
      <c r="B26" s="62" t="s">
        <v>84</v>
      </c>
      <c r="C26" s="93">
        <v>78000</v>
      </c>
      <c r="D26" s="42" t="s">
        <v>87</v>
      </c>
      <c r="E26" s="27" t="s">
        <v>88</v>
      </c>
      <c r="F26" s="20"/>
      <c r="G26"/>
      <c r="H26"/>
      <c r="I26"/>
      <c r="J26"/>
    </row>
    <row r="27" spans="1:14" ht="15" hidden="1">
      <c r="A27" s="15"/>
      <c r="B27" s="62" t="s">
        <v>85</v>
      </c>
      <c r="C27" s="93">
        <v>83000</v>
      </c>
      <c r="D27" s="42" t="s">
        <v>87</v>
      </c>
      <c r="E27" s="27" t="s">
        <v>88</v>
      </c>
      <c r="F27" s="20"/>
      <c r="G27"/>
      <c r="H27"/>
      <c r="I27"/>
      <c r="J27"/>
    </row>
    <row r="28" spans="1:14" ht="15" hidden="1">
      <c r="A28" s="15"/>
      <c r="B28" s="62" t="s">
        <v>86</v>
      </c>
      <c r="C28" s="93">
        <v>85000</v>
      </c>
      <c r="D28" s="42" t="s">
        <v>87</v>
      </c>
      <c r="E28" s="27" t="s">
        <v>88</v>
      </c>
      <c r="F28" s="20"/>
      <c r="G28"/>
      <c r="H28"/>
      <c r="I28"/>
      <c r="J28"/>
    </row>
    <row r="29" spans="1:14" ht="15" hidden="1">
      <c r="A29" s="15"/>
      <c r="B29" s="62" t="s">
        <v>92</v>
      </c>
      <c r="C29" s="35">
        <f>0.3%</f>
        <v>3.0000000000000001E-3</v>
      </c>
      <c r="D29" s="42"/>
      <c r="E29" s="27" t="s">
        <v>82</v>
      </c>
      <c r="G29"/>
      <c r="H29"/>
      <c r="I29"/>
      <c r="J29"/>
    </row>
    <row r="30" spans="1:14" ht="15" hidden="1">
      <c r="A30" s="15"/>
      <c r="B30" s="62" t="s">
        <v>65</v>
      </c>
      <c r="C30" s="35">
        <v>0.05</v>
      </c>
      <c r="D30" s="42"/>
      <c r="E30" s="27" t="s">
        <v>63</v>
      </c>
      <c r="F30" s="20"/>
    </row>
    <row r="31" spans="1:14" ht="15" hidden="1">
      <c r="A31" s="15"/>
      <c r="B31" s="62" t="s">
        <v>66</v>
      </c>
      <c r="C31" s="35">
        <v>7.0000000000000001E-3</v>
      </c>
      <c r="D31" s="42"/>
      <c r="E31" s="27" t="s">
        <v>63</v>
      </c>
      <c r="F31" s="20"/>
    </row>
    <row r="32" spans="1:14" ht="30" hidden="1">
      <c r="A32" s="15"/>
      <c r="B32" s="62" t="s">
        <v>69</v>
      </c>
      <c r="C32" s="35">
        <v>0.05</v>
      </c>
      <c r="D32" s="42"/>
      <c r="E32" s="27" t="s">
        <v>63</v>
      </c>
      <c r="F32" s="20"/>
      <c r="G32" s="24"/>
    </row>
    <row r="33" spans="1:37" ht="3.75" hidden="1" customHeight="1">
      <c r="B33"/>
      <c r="C33"/>
      <c r="D33"/>
      <c r="E33"/>
    </row>
    <row r="34" spans="1:37" ht="5.25" hidden="1" customHeight="1">
      <c r="B34"/>
      <c r="C34"/>
      <c r="D34"/>
      <c r="E34"/>
    </row>
    <row r="35" spans="1:37" ht="5.25" hidden="1" customHeight="1">
      <c r="A35" s="22"/>
      <c r="B35"/>
      <c r="C35"/>
      <c r="D35"/>
      <c r="E35"/>
      <c r="F35" s="23"/>
    </row>
    <row r="36" spans="1:37" ht="15" hidden="1">
      <c r="A36" s="22"/>
      <c r="B36" s="60" t="s">
        <v>67</v>
      </c>
      <c r="C36" s="96" t="e">
        <v>#REF!</v>
      </c>
      <c r="D36" s="42" t="s">
        <v>68</v>
      </c>
      <c r="E36" s="27" t="s">
        <v>70</v>
      </c>
      <c r="F36" s="23"/>
    </row>
    <row r="37" spans="1:37" ht="15" hidden="1">
      <c r="A37" s="21"/>
      <c r="B37" s="60" t="s">
        <v>3</v>
      </c>
      <c r="C37" s="94">
        <v>3313.2540000000004</v>
      </c>
      <c r="D37" s="42" t="s">
        <v>50</v>
      </c>
      <c r="E37" s="27" t="s">
        <v>34</v>
      </c>
      <c r="F37" s="23"/>
      <c r="AA37" s="24"/>
      <c r="AF37" s="3">
        <v>0.5</v>
      </c>
      <c r="AG37" s="5">
        <v>2</v>
      </c>
      <c r="AH37" s="3">
        <v>2007</v>
      </c>
      <c r="AK37" s="6" t="e">
        <f>#REF!+0.5</f>
        <v>#REF!</v>
      </c>
    </row>
    <row r="38" spans="1:37" ht="75" hidden="1">
      <c r="A38" s="21"/>
      <c r="B38" s="60" t="s">
        <v>5</v>
      </c>
      <c r="C38" s="39">
        <v>37.822534246575344</v>
      </c>
      <c r="D38" s="42" t="s">
        <v>0</v>
      </c>
      <c r="E38" s="27" t="s">
        <v>35</v>
      </c>
      <c r="F38" s="25"/>
      <c r="AA38" s="24"/>
      <c r="AF38" s="3">
        <v>1</v>
      </c>
      <c r="AG38" s="5">
        <v>3</v>
      </c>
      <c r="AH38" s="3">
        <v>2008</v>
      </c>
      <c r="AK38" s="6" t="e">
        <f>AK37+0.5</f>
        <v>#REF!</v>
      </c>
    </row>
    <row r="39" spans="1:37" ht="14" hidden="1">
      <c r="A39" s="15"/>
      <c r="B39" s="60"/>
      <c r="C39" s="40"/>
      <c r="D39" s="42"/>
      <c r="E39" s="29"/>
    </row>
    <row r="40" spans="1:37" ht="15" hidden="1">
      <c r="A40" s="22"/>
      <c r="B40" s="60" t="s">
        <v>47</v>
      </c>
      <c r="C40" s="75">
        <v>23090</v>
      </c>
      <c r="D40" s="42" t="s">
        <v>48</v>
      </c>
      <c r="E40" s="73" t="s">
        <v>96</v>
      </c>
      <c r="F40" s="43"/>
    </row>
    <row r="41" spans="1:37" ht="15" hidden="1">
      <c r="A41" s="21"/>
      <c r="B41" s="60" t="s">
        <v>46</v>
      </c>
      <c r="C41" s="74">
        <v>1760.93546990039</v>
      </c>
      <c r="D41" s="42" t="s">
        <v>49</v>
      </c>
      <c r="E41" s="29" t="s">
        <v>34</v>
      </c>
    </row>
    <row r="42" spans="1:37" ht="14" hidden="1">
      <c r="A42" s="21"/>
      <c r="B42" s="30"/>
      <c r="C42" s="31"/>
      <c r="D42" s="43"/>
      <c r="F42" s="23"/>
      <c r="G42" s="9"/>
      <c r="H42" s="9"/>
      <c r="I42" s="9"/>
      <c r="J42" s="9"/>
      <c r="K42" s="9"/>
      <c r="L42" s="9"/>
      <c r="M42" s="9"/>
      <c r="N42" s="9"/>
      <c r="O42" s="9"/>
      <c r="P42" s="9"/>
    </row>
    <row r="43" spans="1:37" ht="15" hidden="1">
      <c r="A43" s="21"/>
      <c r="B43" s="64" t="s">
        <v>4</v>
      </c>
      <c r="C43" s="32">
        <v>0</v>
      </c>
      <c r="D43" s="32"/>
      <c r="E43" s="32"/>
      <c r="F43" s="23"/>
      <c r="G43" s="21"/>
      <c r="H43" s="21"/>
      <c r="I43" s="21"/>
      <c r="J43" s="21"/>
      <c r="K43" s="21"/>
      <c r="L43" s="21"/>
      <c r="M43" s="21"/>
      <c r="N43" s="21"/>
      <c r="O43" s="21"/>
      <c r="P43" s="21"/>
    </row>
    <row r="44" spans="1:37" ht="15" hidden="1">
      <c r="A44"/>
      <c r="B44" s="64" t="s">
        <v>27</v>
      </c>
      <c r="C44" s="69">
        <v>1</v>
      </c>
      <c r="D44" s="32"/>
      <c r="E44" s="29" t="s">
        <v>81</v>
      </c>
      <c r="F44" s="23"/>
      <c r="G44" s="21"/>
      <c r="H44" s="21"/>
      <c r="I44" s="21"/>
      <c r="J44" s="21"/>
      <c r="K44" s="21"/>
      <c r="L44" s="21"/>
      <c r="M44" s="21"/>
      <c r="N44" s="21"/>
      <c r="O44" s="21"/>
      <c r="P44" s="21"/>
    </row>
    <row r="45" spans="1:37">
      <c r="A45"/>
      <c r="B45" s="21"/>
      <c r="F45" s="23"/>
      <c r="G45" s="21"/>
      <c r="H45" s="21"/>
      <c r="I45" s="21"/>
      <c r="J45" s="21"/>
      <c r="K45" s="21"/>
      <c r="L45" s="21"/>
      <c r="M45" s="21"/>
      <c r="N45" s="21"/>
      <c r="O45" s="21"/>
      <c r="P45" s="21"/>
    </row>
    <row r="46" spans="1:37" s="78" customFormat="1" ht="16">
      <c r="A46"/>
      <c r="B46" s="21"/>
      <c r="C46" s="3"/>
      <c r="D46" s="5"/>
      <c r="E46" s="3"/>
      <c r="F46" s="85"/>
    </row>
    <row r="47" spans="1:37" s="78" customFormat="1" ht="16">
      <c r="A47"/>
      <c r="B47"/>
      <c r="D47" s="44"/>
      <c r="E47" s="21"/>
      <c r="F47" s="91"/>
    </row>
    <row r="48" spans="1:37" s="78" customFormat="1" ht="16">
      <c r="A48"/>
      <c r="F48" s="85"/>
    </row>
    <row r="49" spans="1:28" s="78" customFormat="1" ht="16">
      <c r="A49"/>
    </row>
    <row r="50" spans="1:28" s="78" customFormat="1" ht="16">
      <c r="A50"/>
    </row>
    <row r="51" spans="1:28">
      <c r="A51"/>
      <c r="G51" s="21"/>
      <c r="H51" s="21"/>
      <c r="I51" s="21"/>
      <c r="J51" s="21"/>
      <c r="K51" s="21"/>
      <c r="L51" s="21"/>
      <c r="M51" s="21"/>
      <c r="N51" s="21"/>
      <c r="O51" s="21"/>
      <c r="P51" s="21"/>
    </row>
    <row r="52" spans="1:28">
      <c r="A52"/>
      <c r="B52"/>
      <c r="C52"/>
      <c r="D52"/>
      <c r="E52"/>
      <c r="G52" s="21"/>
      <c r="H52" s="21"/>
      <c r="I52" s="21"/>
      <c r="J52" s="21"/>
      <c r="K52" s="21"/>
      <c r="L52" s="21"/>
      <c r="M52" s="21"/>
      <c r="N52" s="21"/>
      <c r="O52" s="21"/>
      <c r="P52" s="21"/>
      <c r="Q52" s="9"/>
      <c r="R52" s="9"/>
      <c r="S52" s="9"/>
      <c r="T52" s="9"/>
      <c r="U52" s="9"/>
      <c r="V52" s="9"/>
      <c r="W52" s="9"/>
      <c r="X52" s="9"/>
      <c r="Y52" s="9"/>
      <c r="Z52" s="9"/>
      <c r="AA52" s="9"/>
      <c r="AB52" s="9"/>
    </row>
    <row r="53" spans="1:28">
      <c r="A53"/>
      <c r="B53"/>
      <c r="C53"/>
      <c r="D53"/>
      <c r="E53"/>
      <c r="G53" s="21"/>
      <c r="H53" s="21"/>
      <c r="I53" s="21"/>
      <c r="J53" s="21"/>
      <c r="K53" s="21"/>
      <c r="L53" s="21"/>
      <c r="M53" s="21"/>
      <c r="N53" s="21"/>
      <c r="O53" s="21"/>
      <c r="P53" s="21"/>
      <c r="Q53" s="21"/>
      <c r="R53" s="21"/>
      <c r="S53" s="21"/>
      <c r="T53" s="21"/>
      <c r="U53" s="21"/>
      <c r="V53" s="21"/>
      <c r="W53" s="21"/>
      <c r="X53" s="21"/>
      <c r="Y53" s="21"/>
      <c r="Z53" s="21"/>
    </row>
    <row r="54" spans="1:28">
      <c r="A54"/>
      <c r="B54"/>
      <c r="C54"/>
      <c r="D54"/>
      <c r="E54"/>
      <c r="G54" s="21"/>
      <c r="H54" s="21"/>
      <c r="I54" s="21"/>
      <c r="J54" s="21"/>
      <c r="K54" s="21"/>
      <c r="L54" s="21"/>
      <c r="M54" s="21"/>
      <c r="N54" s="21"/>
      <c r="O54" s="21"/>
      <c r="P54" s="21"/>
      <c r="Q54" s="21"/>
      <c r="R54" s="21"/>
      <c r="S54" s="21"/>
      <c r="T54" s="21"/>
      <c r="U54" s="21"/>
      <c r="V54" s="21"/>
      <c r="W54" s="21"/>
      <c r="X54" s="21"/>
      <c r="Y54" s="21"/>
      <c r="Z54" s="21"/>
    </row>
    <row r="55" spans="1:28">
      <c r="G55" s="21"/>
      <c r="H55" s="21"/>
      <c r="I55" s="21"/>
      <c r="J55" s="21"/>
      <c r="K55" s="21"/>
      <c r="L55" s="21"/>
      <c r="M55" s="21"/>
      <c r="N55" s="21"/>
      <c r="O55" s="21"/>
      <c r="P55" s="21"/>
      <c r="Q55" s="21"/>
      <c r="R55" s="21"/>
      <c r="S55" s="21"/>
      <c r="T55" s="21"/>
      <c r="U55" s="21"/>
      <c r="V55" s="21"/>
      <c r="W55" s="21"/>
      <c r="X55" s="21"/>
      <c r="Y55" s="21"/>
      <c r="Z55" s="21"/>
    </row>
    <row r="56" spans="1:28">
      <c r="G56" s="21"/>
      <c r="H56" s="21"/>
      <c r="I56" s="21"/>
      <c r="J56" s="21"/>
      <c r="K56" s="21"/>
      <c r="L56" s="21"/>
      <c r="M56" s="21"/>
      <c r="N56" s="21"/>
      <c r="O56" s="21"/>
      <c r="P56" s="21"/>
      <c r="Q56" s="21"/>
      <c r="R56" s="21"/>
      <c r="S56" s="21"/>
      <c r="T56" s="21"/>
      <c r="U56" s="21"/>
      <c r="V56" s="21"/>
      <c r="W56" s="21"/>
      <c r="X56" s="21"/>
      <c r="Y56" s="21"/>
      <c r="Z56" s="21"/>
      <c r="AA56" s="21"/>
      <c r="AB56" s="21"/>
    </row>
    <row r="57" spans="1:28">
      <c r="G57" s="21"/>
      <c r="H57" s="21"/>
      <c r="I57" s="21"/>
      <c r="J57" s="21"/>
      <c r="K57" s="21"/>
      <c r="L57" s="21"/>
      <c r="M57" s="21"/>
      <c r="N57" s="21"/>
      <c r="O57" s="21"/>
      <c r="P57" s="21"/>
      <c r="Q57" s="21"/>
      <c r="R57" s="21"/>
      <c r="S57" s="21"/>
      <c r="T57" s="21"/>
      <c r="U57" s="21"/>
      <c r="V57" s="21"/>
      <c r="W57" s="21"/>
      <c r="X57" s="21"/>
      <c r="Y57" s="21"/>
      <c r="Z57" s="21"/>
      <c r="AA57" s="21"/>
      <c r="AB57" s="21"/>
    </row>
    <row r="58" spans="1:28">
      <c r="G58" s="21"/>
      <c r="H58" s="21"/>
      <c r="I58" s="21"/>
      <c r="J58" s="21"/>
      <c r="K58" s="21"/>
      <c r="L58" s="21"/>
      <c r="M58" s="21"/>
      <c r="N58" s="21"/>
      <c r="O58" s="21"/>
      <c r="P58" s="21"/>
      <c r="Q58" s="8"/>
      <c r="R58" s="8"/>
      <c r="S58" s="21"/>
      <c r="T58" s="21"/>
      <c r="U58" s="21"/>
      <c r="V58" s="21"/>
      <c r="W58" s="21"/>
      <c r="X58" s="21"/>
      <c r="Y58" s="21"/>
      <c r="Z58" s="21"/>
      <c r="AA58" s="21"/>
      <c r="AB58" s="21"/>
    </row>
    <row r="59" spans="1:28">
      <c r="G59" s="21"/>
      <c r="H59" s="21"/>
      <c r="I59" s="21"/>
      <c r="J59" s="21"/>
      <c r="K59" s="21"/>
      <c r="L59" s="21"/>
      <c r="M59" s="21"/>
      <c r="N59" s="21"/>
      <c r="O59" s="21"/>
      <c r="P59" s="21"/>
      <c r="Q59" s="21"/>
      <c r="R59" s="21"/>
      <c r="S59" s="21"/>
      <c r="T59" s="21"/>
      <c r="U59" s="21"/>
      <c r="V59" s="21"/>
      <c r="W59" s="21"/>
      <c r="X59" s="21"/>
      <c r="Y59" s="21"/>
      <c r="Z59" s="21"/>
      <c r="AA59" s="21"/>
      <c r="AB59" s="21"/>
    </row>
    <row r="60" spans="1:28">
      <c r="G60" s="21"/>
      <c r="H60" s="21"/>
      <c r="I60" s="21"/>
      <c r="J60" s="21"/>
      <c r="K60" s="21"/>
      <c r="L60" s="21"/>
      <c r="M60" s="21"/>
      <c r="N60" s="21"/>
      <c r="O60" s="21"/>
      <c r="P60" s="21"/>
      <c r="Q60" s="8"/>
      <c r="R60" s="21"/>
      <c r="S60" s="21"/>
      <c r="T60" s="21"/>
      <c r="U60" s="21"/>
      <c r="V60" s="21"/>
      <c r="W60" s="21"/>
      <c r="X60" s="21"/>
      <c r="Y60" s="21"/>
      <c r="Z60" s="21"/>
      <c r="AA60" s="21"/>
      <c r="AB60" s="21"/>
    </row>
    <row r="61" spans="1:28">
      <c r="G61" s="21"/>
      <c r="H61" s="21"/>
      <c r="I61" s="21"/>
      <c r="J61" s="21"/>
      <c r="K61" s="21"/>
      <c r="L61" s="21"/>
      <c r="M61" s="21"/>
      <c r="N61" s="21"/>
      <c r="O61" s="21"/>
      <c r="P61" s="21"/>
      <c r="Q61" s="8"/>
      <c r="R61" s="9"/>
      <c r="S61" s="21"/>
      <c r="T61" s="21"/>
      <c r="U61" s="21"/>
      <c r="V61" s="21"/>
      <c r="W61" s="21"/>
      <c r="X61" s="21"/>
      <c r="Y61" s="21"/>
      <c r="Z61" s="21"/>
      <c r="AA61" s="21"/>
      <c r="AB61" s="21"/>
    </row>
    <row r="62" spans="1:28">
      <c r="G62" s="21"/>
      <c r="H62" s="21"/>
      <c r="I62" s="21"/>
      <c r="J62" s="21"/>
      <c r="K62" s="21"/>
      <c r="L62" s="21"/>
      <c r="M62" s="21"/>
      <c r="N62" s="21"/>
      <c r="O62" s="21"/>
      <c r="P62" s="21"/>
      <c r="Q62" s="8"/>
      <c r="R62" s="9"/>
      <c r="S62" s="21"/>
      <c r="T62" s="21"/>
      <c r="U62" s="21"/>
      <c r="V62" s="21"/>
      <c r="W62" s="21"/>
      <c r="X62" s="21"/>
      <c r="Y62" s="21"/>
      <c r="Z62" s="21"/>
      <c r="AA62" s="21"/>
      <c r="AB62" s="21"/>
    </row>
    <row r="63" spans="1:28">
      <c r="G63" s="21"/>
      <c r="H63" s="21"/>
      <c r="I63" s="21"/>
      <c r="J63" s="21"/>
      <c r="K63" s="21"/>
      <c r="L63" s="21"/>
      <c r="M63" s="21"/>
      <c r="N63" s="21"/>
      <c r="O63" s="21"/>
      <c r="P63" s="21"/>
      <c r="Q63" s="8"/>
      <c r="R63" s="9"/>
      <c r="S63" s="21"/>
      <c r="T63" s="21"/>
      <c r="U63" s="21"/>
      <c r="V63" s="21"/>
      <c r="W63" s="21"/>
      <c r="X63" s="21"/>
      <c r="Y63" s="21"/>
      <c r="Z63" s="21"/>
      <c r="AA63" s="21"/>
      <c r="AB63" s="21"/>
    </row>
    <row r="64" spans="1:28">
      <c r="G64" s="21"/>
      <c r="H64" s="21"/>
      <c r="I64" s="21"/>
      <c r="J64" s="21"/>
      <c r="K64" s="21"/>
      <c r="L64" s="21"/>
      <c r="M64" s="21"/>
      <c r="N64" s="21"/>
      <c r="O64" s="21"/>
      <c r="P64" s="21"/>
      <c r="Q64" s="8"/>
      <c r="R64" s="9"/>
      <c r="S64" s="21"/>
      <c r="T64" s="21"/>
      <c r="U64" s="21"/>
      <c r="V64" s="21"/>
      <c r="W64" s="21"/>
      <c r="X64" s="21"/>
      <c r="Y64" s="21"/>
      <c r="Z64" s="21"/>
      <c r="AA64" s="21"/>
      <c r="AB64" s="21"/>
    </row>
    <row r="65" spans="7:28">
      <c r="G65" s="21"/>
      <c r="H65" s="21"/>
      <c r="I65" s="21"/>
      <c r="J65" s="21"/>
      <c r="K65" s="21"/>
      <c r="L65" s="21"/>
      <c r="M65" s="21"/>
      <c r="N65" s="21"/>
      <c r="O65" s="21"/>
      <c r="P65" s="21"/>
      <c r="Q65" s="8"/>
      <c r="R65" s="9"/>
      <c r="S65" s="21"/>
      <c r="T65" s="21"/>
      <c r="U65" s="21"/>
      <c r="V65" s="21"/>
      <c r="W65" s="21"/>
      <c r="X65" s="21"/>
      <c r="Y65" s="21"/>
      <c r="Z65" s="21"/>
      <c r="AA65" s="21"/>
      <c r="AB65" s="21"/>
    </row>
    <row r="66" spans="7:28">
      <c r="G66" s="21"/>
      <c r="H66" s="21"/>
      <c r="I66" s="21"/>
      <c r="J66" s="21"/>
      <c r="K66" s="21"/>
      <c r="L66" s="21"/>
      <c r="M66" s="21"/>
      <c r="N66" s="21"/>
      <c r="O66" s="21"/>
      <c r="P66" s="21"/>
      <c r="Q66" s="8"/>
      <c r="R66" s="9"/>
      <c r="S66" s="21"/>
      <c r="T66" s="21"/>
      <c r="U66" s="21"/>
      <c r="V66" s="21"/>
      <c r="W66" s="21"/>
      <c r="X66" s="21"/>
      <c r="Y66" s="21"/>
      <c r="Z66" s="21"/>
      <c r="AA66" s="21"/>
      <c r="AB66" s="21"/>
    </row>
    <row r="67" spans="7:28">
      <c r="G67" s="21"/>
      <c r="H67" s="21"/>
      <c r="I67" s="21"/>
      <c r="J67" s="21"/>
      <c r="K67" s="21"/>
      <c r="L67" s="21"/>
      <c r="M67" s="21"/>
      <c r="N67" s="21"/>
      <c r="O67" s="21"/>
      <c r="P67" s="21"/>
      <c r="Q67" s="8"/>
      <c r="R67" s="9"/>
      <c r="S67" s="21"/>
      <c r="T67" s="21"/>
      <c r="U67" s="21"/>
      <c r="V67" s="21"/>
      <c r="W67" s="21"/>
      <c r="X67" s="21"/>
      <c r="Y67" s="21"/>
      <c r="Z67" s="21"/>
      <c r="AA67" s="21"/>
      <c r="AB67" s="21"/>
    </row>
    <row r="68" spans="7:28">
      <c r="G68" s="21"/>
      <c r="H68" s="21"/>
      <c r="I68" s="21"/>
      <c r="J68" s="21"/>
      <c r="K68" s="21"/>
      <c r="L68" s="21"/>
      <c r="M68" s="21"/>
      <c r="N68" s="21"/>
      <c r="O68" s="21"/>
      <c r="P68" s="21"/>
      <c r="Q68" s="8"/>
      <c r="R68" s="21"/>
      <c r="S68" s="21"/>
      <c r="T68" s="21"/>
      <c r="U68" s="21"/>
      <c r="V68" s="21"/>
      <c r="W68" s="21"/>
      <c r="X68" s="21"/>
      <c r="Y68" s="21"/>
      <c r="Z68" s="21"/>
      <c r="AA68" s="21"/>
      <c r="AB68" s="21"/>
    </row>
    <row r="69" spans="7:28">
      <c r="G69" s="21"/>
      <c r="H69" s="21"/>
      <c r="I69" s="21"/>
      <c r="J69" s="21"/>
      <c r="K69" s="21"/>
      <c r="L69" s="21"/>
      <c r="M69" s="21"/>
      <c r="N69" s="21"/>
      <c r="O69" s="21"/>
      <c r="P69" s="21"/>
      <c r="Q69" s="8"/>
      <c r="R69" s="9"/>
      <c r="S69" s="21"/>
      <c r="T69" s="21"/>
      <c r="U69" s="21"/>
      <c r="V69" s="21"/>
      <c r="W69" s="21"/>
      <c r="X69" s="21"/>
      <c r="Y69" s="21"/>
      <c r="Z69" s="21"/>
      <c r="AA69" s="21"/>
      <c r="AB69" s="21"/>
    </row>
    <row r="70" spans="7:28">
      <c r="G70" s="21"/>
      <c r="H70" s="21"/>
      <c r="I70" s="21"/>
      <c r="J70" s="21"/>
      <c r="K70" s="21"/>
      <c r="L70" s="21"/>
      <c r="M70" s="21"/>
      <c r="N70" s="21"/>
      <c r="O70" s="21"/>
      <c r="P70" s="21"/>
      <c r="Q70" s="21"/>
      <c r="R70" s="9"/>
      <c r="S70" s="21"/>
      <c r="T70" s="21"/>
      <c r="U70" s="21"/>
      <c r="V70" s="21"/>
      <c r="W70" s="21"/>
      <c r="X70" s="21"/>
      <c r="Y70" s="21"/>
      <c r="Z70" s="21"/>
      <c r="AA70" s="21"/>
      <c r="AB70" s="21"/>
    </row>
    <row r="71" spans="7:28">
      <c r="G71" s="21"/>
      <c r="H71" s="21"/>
      <c r="I71" s="21"/>
      <c r="J71" s="21"/>
      <c r="K71" s="21"/>
      <c r="L71" s="21"/>
      <c r="M71" s="21"/>
      <c r="N71" s="21"/>
      <c r="O71" s="21"/>
      <c r="P71" s="21"/>
      <c r="Q71" s="21"/>
      <c r="R71" s="21"/>
      <c r="S71" s="21"/>
      <c r="T71" s="21"/>
      <c r="U71" s="21"/>
      <c r="V71" s="21"/>
      <c r="W71" s="21"/>
      <c r="X71" s="21"/>
      <c r="Y71" s="21"/>
      <c r="Z71" s="21"/>
      <c r="AA71" s="21"/>
      <c r="AB71" s="21"/>
    </row>
    <row r="72" spans="7:28">
      <c r="G72" s="21"/>
      <c r="H72" s="21"/>
      <c r="I72" s="21"/>
      <c r="J72" s="21"/>
      <c r="K72" s="21"/>
      <c r="L72" s="21"/>
      <c r="M72" s="21"/>
      <c r="N72" s="21"/>
      <c r="O72" s="21"/>
      <c r="P72" s="21"/>
      <c r="Q72" s="21"/>
      <c r="R72" s="21"/>
      <c r="S72" s="21"/>
      <c r="T72" s="21"/>
      <c r="U72" s="21"/>
      <c r="V72" s="21"/>
      <c r="W72" s="21"/>
      <c r="X72" s="21"/>
      <c r="Y72" s="21"/>
      <c r="Z72" s="21"/>
      <c r="AA72" s="21"/>
      <c r="AB72" s="21"/>
    </row>
    <row r="73" spans="7:28">
      <c r="G73" s="21"/>
      <c r="H73" s="21"/>
      <c r="I73" s="21"/>
      <c r="J73" s="21"/>
      <c r="K73" s="21"/>
      <c r="L73" s="21"/>
      <c r="M73" s="21"/>
      <c r="N73" s="21"/>
      <c r="O73" s="21"/>
      <c r="P73" s="21"/>
      <c r="Q73" s="21"/>
      <c r="R73" s="21"/>
      <c r="S73" s="21"/>
      <c r="T73" s="21"/>
      <c r="U73" s="21"/>
      <c r="V73" s="21"/>
      <c r="W73" s="21"/>
      <c r="X73" s="21"/>
      <c r="Y73" s="21"/>
      <c r="Z73" s="21"/>
      <c r="AA73" s="21"/>
      <c r="AB73" s="21"/>
    </row>
    <row r="74" spans="7:28">
      <c r="G74" s="21"/>
      <c r="H74" s="21"/>
      <c r="I74" s="21"/>
      <c r="J74" s="21"/>
      <c r="K74" s="21"/>
      <c r="L74" s="21"/>
      <c r="M74" s="21"/>
      <c r="N74" s="21"/>
      <c r="O74" s="21"/>
      <c r="P74" s="21"/>
      <c r="Q74" s="21"/>
      <c r="R74" s="21"/>
      <c r="S74" s="21"/>
      <c r="T74" s="21"/>
      <c r="U74" s="21"/>
      <c r="V74" s="21"/>
      <c r="W74" s="21"/>
      <c r="X74" s="21"/>
      <c r="Y74" s="21"/>
      <c r="Z74" s="21"/>
      <c r="AA74" s="21"/>
      <c r="AB74" s="21"/>
    </row>
    <row r="75" spans="7:28">
      <c r="G75" s="21"/>
      <c r="H75" s="21"/>
      <c r="I75" s="21"/>
      <c r="J75" s="21"/>
      <c r="K75" s="21"/>
      <c r="L75" s="21"/>
      <c r="M75" s="21"/>
      <c r="N75" s="21"/>
      <c r="O75" s="21"/>
      <c r="P75" s="21"/>
      <c r="Q75" s="21"/>
      <c r="R75" s="21"/>
      <c r="S75" s="21"/>
      <c r="T75" s="21"/>
      <c r="U75" s="21"/>
      <c r="V75" s="21"/>
      <c r="W75" s="21"/>
      <c r="X75" s="21"/>
      <c r="Y75" s="21"/>
      <c r="Z75" s="21"/>
      <c r="AA75" s="21"/>
      <c r="AB75" s="21"/>
    </row>
    <row r="76" spans="7:28">
      <c r="G76" s="21"/>
      <c r="H76" s="21"/>
      <c r="I76" s="21"/>
      <c r="J76" s="21"/>
      <c r="K76" s="21"/>
      <c r="L76" s="21"/>
      <c r="M76" s="21"/>
      <c r="N76" s="21"/>
      <c r="O76" s="21"/>
      <c r="P76" s="21"/>
      <c r="Q76" s="21"/>
      <c r="R76" s="21"/>
      <c r="S76" s="21"/>
      <c r="T76" s="21"/>
      <c r="U76" s="21"/>
      <c r="V76" s="21"/>
      <c r="W76" s="21"/>
      <c r="X76" s="21"/>
      <c r="Y76" s="21"/>
      <c r="Z76" s="21"/>
      <c r="AA76" s="21"/>
      <c r="AB76" s="21"/>
    </row>
    <row r="77" spans="7:28">
      <c r="G77" s="21"/>
      <c r="H77" s="21"/>
      <c r="I77" s="21"/>
      <c r="J77" s="21"/>
      <c r="K77" s="21"/>
      <c r="L77" s="21"/>
      <c r="M77" s="21"/>
      <c r="N77" s="21"/>
      <c r="O77" s="21"/>
      <c r="P77" s="21"/>
      <c r="Q77" s="21"/>
      <c r="R77" s="21"/>
      <c r="S77" s="21"/>
      <c r="T77" s="21"/>
      <c r="U77" s="21"/>
      <c r="V77" s="21"/>
      <c r="W77" s="21"/>
      <c r="X77" s="21"/>
      <c r="Y77" s="21"/>
      <c r="Z77" s="21"/>
      <c r="AA77" s="21"/>
      <c r="AB77" s="21"/>
    </row>
    <row r="78" spans="7:28">
      <c r="G78" s="21"/>
      <c r="H78" s="21"/>
      <c r="I78" s="21"/>
      <c r="J78" s="21"/>
      <c r="K78" s="21"/>
      <c r="L78" s="21"/>
      <c r="M78" s="21"/>
      <c r="N78" s="21"/>
      <c r="O78" s="21"/>
      <c r="P78" s="21"/>
      <c r="Q78" s="21"/>
      <c r="R78" s="21"/>
      <c r="S78" s="21"/>
      <c r="T78" s="21"/>
      <c r="U78" s="21"/>
      <c r="V78" s="21"/>
      <c r="W78" s="21"/>
      <c r="X78" s="21"/>
      <c r="Y78" s="21"/>
      <c r="Z78" s="21"/>
      <c r="AA78" s="21"/>
      <c r="AB78" s="21"/>
    </row>
    <row r="79" spans="7:28">
      <c r="G79" s="21"/>
      <c r="H79" s="21"/>
      <c r="I79" s="21"/>
      <c r="J79" s="21"/>
      <c r="K79" s="21"/>
      <c r="L79" s="21"/>
      <c r="M79" s="21"/>
      <c r="N79" s="21"/>
      <c r="O79" s="21"/>
      <c r="P79" s="21"/>
      <c r="Q79" s="21"/>
      <c r="R79" s="21"/>
      <c r="S79" s="21"/>
      <c r="T79" s="21"/>
      <c r="U79" s="21"/>
      <c r="V79" s="21"/>
      <c r="W79" s="21"/>
      <c r="X79" s="21"/>
      <c r="Y79" s="21"/>
      <c r="Z79" s="21"/>
      <c r="AA79" s="21"/>
      <c r="AB79" s="21"/>
    </row>
    <row r="80" spans="7:28">
      <c r="G80" s="21"/>
      <c r="H80" s="21"/>
      <c r="I80" s="21"/>
      <c r="J80" s="21"/>
      <c r="K80" s="21"/>
      <c r="L80" s="21"/>
      <c r="M80" s="21"/>
      <c r="N80" s="21"/>
      <c r="O80" s="21"/>
      <c r="P80" s="21"/>
      <c r="Q80" s="21"/>
      <c r="R80" s="21"/>
      <c r="S80" s="21"/>
      <c r="T80" s="21"/>
      <c r="U80" s="21"/>
      <c r="V80" s="21"/>
      <c r="W80" s="21"/>
      <c r="X80" s="21"/>
      <c r="Y80" s="21"/>
      <c r="Z80" s="21"/>
      <c r="AA80" s="21"/>
      <c r="AB80" s="21"/>
    </row>
    <row r="81" spans="7:28">
      <c r="G81" s="21"/>
      <c r="H81" s="21"/>
      <c r="I81" s="21"/>
      <c r="J81" s="21"/>
      <c r="K81" s="21"/>
      <c r="L81" s="21"/>
      <c r="M81" s="21"/>
      <c r="N81" s="21"/>
      <c r="O81" s="21"/>
      <c r="P81" s="21"/>
      <c r="Q81" s="21"/>
      <c r="R81" s="21"/>
      <c r="S81" s="21"/>
      <c r="T81" s="21"/>
      <c r="U81" s="21"/>
      <c r="V81" s="21"/>
      <c r="W81" s="21"/>
      <c r="X81" s="21"/>
      <c r="Y81" s="21"/>
      <c r="Z81" s="21"/>
      <c r="AA81" s="21"/>
      <c r="AB81" s="21"/>
    </row>
    <row r="82" spans="7:28">
      <c r="G82" s="21"/>
      <c r="H82" s="21"/>
      <c r="I82" s="21"/>
      <c r="J82" s="21"/>
      <c r="K82" s="21"/>
      <c r="L82" s="21"/>
      <c r="M82" s="21"/>
      <c r="N82" s="21"/>
      <c r="O82" s="21"/>
      <c r="P82" s="21"/>
      <c r="Q82" s="21"/>
      <c r="R82" s="21"/>
      <c r="S82" s="21"/>
      <c r="T82" s="21"/>
      <c r="U82" s="21"/>
      <c r="V82" s="21"/>
      <c r="W82" s="21"/>
      <c r="X82" s="21"/>
      <c r="Y82" s="21"/>
      <c r="Z82" s="21"/>
      <c r="AA82" s="21"/>
      <c r="AB82" s="21"/>
    </row>
    <row r="83" spans="7:28">
      <c r="G83" s="21"/>
      <c r="H83" s="21"/>
      <c r="I83" s="21"/>
      <c r="J83" s="21"/>
      <c r="K83" s="21"/>
      <c r="L83" s="21"/>
      <c r="M83" s="21"/>
      <c r="N83" s="21"/>
      <c r="O83" s="21"/>
      <c r="P83" s="21"/>
      <c r="Q83" s="21"/>
      <c r="R83" s="21"/>
      <c r="S83" s="21"/>
      <c r="T83" s="21"/>
      <c r="U83" s="21"/>
      <c r="V83" s="21"/>
      <c r="W83" s="21"/>
      <c r="X83" s="21"/>
      <c r="Y83" s="21"/>
      <c r="Z83" s="21"/>
      <c r="AA83" s="21"/>
      <c r="AB83" s="21"/>
    </row>
    <row r="84" spans="7:28">
      <c r="Q84" s="21"/>
      <c r="R84" s="21"/>
      <c r="S84" s="21"/>
      <c r="T84" s="21"/>
      <c r="U84" s="21"/>
      <c r="V84" s="21"/>
      <c r="W84" s="21"/>
      <c r="X84" s="21"/>
      <c r="Y84" s="21"/>
      <c r="Z84" s="21"/>
      <c r="AA84" s="21"/>
      <c r="AB84" s="21"/>
    </row>
    <row r="85" spans="7:28">
      <c r="Q85" s="21"/>
      <c r="R85" s="21"/>
      <c r="S85" s="21"/>
      <c r="T85" s="21"/>
      <c r="U85" s="21"/>
      <c r="V85" s="21"/>
      <c r="W85" s="21"/>
      <c r="X85" s="21"/>
      <c r="Y85" s="21"/>
      <c r="Z85" s="21"/>
      <c r="AA85" s="21"/>
      <c r="AB85" s="21"/>
    </row>
    <row r="86" spans="7:28">
      <c r="Q86" s="21"/>
      <c r="R86" s="21"/>
      <c r="S86" s="21"/>
      <c r="T86" s="21"/>
      <c r="U86" s="21"/>
      <c r="V86" s="21"/>
      <c r="W86" s="21"/>
      <c r="X86" s="21"/>
      <c r="Y86" s="21"/>
      <c r="Z86" s="21"/>
      <c r="AA86" s="21"/>
      <c r="AB86" s="21"/>
    </row>
    <row r="87" spans="7:28">
      <c r="Q87" s="21"/>
      <c r="R87" s="21"/>
      <c r="S87" s="21"/>
      <c r="T87" s="21"/>
      <c r="U87" s="21"/>
      <c r="V87" s="21"/>
      <c r="W87" s="21"/>
      <c r="X87" s="21"/>
      <c r="Y87" s="21"/>
      <c r="Z87" s="21"/>
      <c r="AA87" s="21"/>
      <c r="AB87" s="21"/>
    </row>
    <row r="88" spans="7:28">
      <c r="Q88" s="21"/>
      <c r="R88" s="21"/>
      <c r="S88" s="21"/>
      <c r="T88" s="21"/>
      <c r="U88" s="21"/>
      <c r="V88" s="21"/>
      <c r="W88" s="21"/>
      <c r="X88" s="21"/>
      <c r="Y88" s="21"/>
      <c r="Z88" s="21"/>
      <c r="AA88" s="21"/>
      <c r="AB88" s="21"/>
    </row>
    <row r="89" spans="7:28">
      <c r="Q89" s="21"/>
      <c r="R89" s="21"/>
      <c r="S89" s="21"/>
      <c r="T89" s="21"/>
      <c r="U89" s="21"/>
      <c r="V89" s="21"/>
      <c r="W89" s="21"/>
      <c r="X89" s="21"/>
      <c r="Y89" s="21"/>
      <c r="Z89" s="21"/>
      <c r="AA89" s="21"/>
      <c r="AB89" s="21"/>
    </row>
    <row r="90" spans="7:28">
      <c r="Q90" s="21"/>
      <c r="R90" s="21"/>
      <c r="S90" s="21"/>
      <c r="T90" s="21"/>
      <c r="U90" s="21"/>
      <c r="V90" s="21"/>
      <c r="W90" s="21"/>
      <c r="X90" s="21"/>
      <c r="Y90" s="21"/>
      <c r="Z90" s="21"/>
      <c r="AA90" s="21"/>
      <c r="AB90" s="21"/>
    </row>
    <row r="91" spans="7:28">
      <c r="Q91" s="21"/>
      <c r="R91" s="21"/>
      <c r="S91" s="21"/>
      <c r="T91" s="21"/>
      <c r="U91" s="21"/>
      <c r="V91" s="21"/>
      <c r="W91" s="21"/>
      <c r="X91" s="21"/>
      <c r="Y91" s="21"/>
      <c r="Z91" s="21"/>
      <c r="AA91" s="21"/>
      <c r="AB91" s="21"/>
    </row>
    <row r="92" spans="7:28">
      <c r="Q92" s="21"/>
      <c r="R92" s="21"/>
      <c r="S92" s="21"/>
      <c r="T92" s="21"/>
      <c r="U92" s="21"/>
      <c r="V92" s="21"/>
      <c r="W92" s="21"/>
      <c r="X92" s="21"/>
      <c r="Y92" s="21"/>
      <c r="Z92" s="21"/>
      <c r="AA92" s="21"/>
      <c r="AB92" s="21"/>
    </row>
    <row r="93" spans="7:28">
      <c r="Q93" s="21"/>
      <c r="R93" s="21"/>
      <c r="S93" s="21"/>
      <c r="T93" s="21"/>
      <c r="U93" s="21"/>
      <c r="V93" s="21"/>
      <c r="W93" s="21"/>
      <c r="X93" s="21"/>
      <c r="Y93" s="21"/>
      <c r="Z93" s="21"/>
      <c r="AA93" s="21"/>
      <c r="AB93" s="21"/>
    </row>
  </sheetData>
  <mergeCells count="4">
    <mergeCell ref="B1:E1"/>
    <mergeCell ref="J7:M7"/>
    <mergeCell ref="G11:G14"/>
    <mergeCell ref="G22:G25"/>
  </mergeCells>
  <phoneticPr fontId="4" type="noConversion"/>
  <hyperlinks>
    <hyperlink ref="E40" r:id="rId1"/>
  </hyperlinks>
  <pageMargins left="0.25" right="0.25" top="0.5" bottom="0.5" header="0.5" footer="0.5"/>
  <pageSetup paperSize="9" scale="78" orientation="landscape"/>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sheetPr>
  <dimension ref="A1:P38"/>
  <sheetViews>
    <sheetView showGridLines="0" workbookViewId="0">
      <selection activeCell="B49" sqref="B49"/>
    </sheetView>
  </sheetViews>
  <sheetFormatPr baseColWidth="10" defaultColWidth="8.83203125" defaultRowHeight="13"/>
  <cols>
    <col min="1" max="1" width="10.5" customWidth="1"/>
    <col min="2" max="2" width="13.1640625" customWidth="1"/>
    <col min="3" max="3" width="11.83203125" customWidth="1"/>
    <col min="4" max="4" width="13.33203125" customWidth="1"/>
    <col min="5" max="5" width="8.1640625" bestFit="1" customWidth="1"/>
    <col min="6" max="6" width="11" customWidth="1"/>
    <col min="7" max="9" width="12.1640625" customWidth="1"/>
    <col min="10" max="10" width="3.83203125" customWidth="1"/>
    <col min="11" max="11" width="3.6640625" bestFit="1" customWidth="1"/>
    <col min="12" max="12" width="5" customWidth="1"/>
    <col min="13" max="14" width="5.6640625" customWidth="1"/>
  </cols>
  <sheetData>
    <row r="1" spans="1:16" ht="30">
      <c r="A1" s="209" t="s">
        <v>18</v>
      </c>
      <c r="B1" s="209"/>
      <c r="C1" s="209"/>
      <c r="D1" s="209"/>
      <c r="E1" s="209"/>
      <c r="F1" s="209"/>
      <c r="G1" s="209"/>
      <c r="H1" s="209"/>
      <c r="I1" s="115"/>
      <c r="L1" s="110"/>
      <c r="M1" s="110"/>
    </row>
    <row r="2" spans="1:16" ht="19" customHeight="1">
      <c r="A2" s="137"/>
      <c r="B2" s="137"/>
      <c r="C2" s="137"/>
      <c r="D2" s="137"/>
      <c r="E2" s="138"/>
      <c r="F2" s="138"/>
      <c r="G2" s="138"/>
      <c r="H2" t="s">
        <v>119</v>
      </c>
      <c r="I2" s="139" t="s">
        <v>120</v>
      </c>
      <c r="L2" s="140"/>
      <c r="M2" s="110"/>
    </row>
    <row r="3" spans="1:16" ht="19" customHeight="1">
      <c r="A3" s="1"/>
      <c r="B3" s="1"/>
      <c r="C3" s="2"/>
      <c r="D3" s="1"/>
      <c r="E3" s="215" t="s">
        <v>32</v>
      </c>
      <c r="F3" s="215"/>
      <c r="G3" s="215"/>
      <c r="H3" s="215"/>
      <c r="I3" s="215"/>
      <c r="J3" s="141" t="s">
        <v>121</v>
      </c>
      <c r="K3" s="142" t="s">
        <v>122</v>
      </c>
      <c r="L3" s="143">
        <v>2021</v>
      </c>
      <c r="M3" s="110"/>
    </row>
    <row r="4" spans="1:16" ht="13.25" customHeight="1">
      <c r="A4" s="206" t="s">
        <v>4</v>
      </c>
      <c r="B4" s="207"/>
      <c r="C4" s="207"/>
      <c r="D4" s="208"/>
      <c r="E4" s="150" t="s">
        <v>39</v>
      </c>
      <c r="F4" s="150" t="s">
        <v>38</v>
      </c>
      <c r="G4" s="150" t="s">
        <v>37</v>
      </c>
      <c r="H4" s="151" t="s">
        <v>36</v>
      </c>
      <c r="I4" s="213" t="s">
        <v>137</v>
      </c>
    </row>
    <row r="5" spans="1:16" ht="13.25" customHeight="1">
      <c r="A5" s="152"/>
      <c r="B5" s="153"/>
      <c r="C5" s="153"/>
      <c r="D5" s="154"/>
      <c r="E5" s="155" t="s">
        <v>19</v>
      </c>
      <c r="F5" s="155" t="s">
        <v>19</v>
      </c>
      <c r="G5" s="155" t="s">
        <v>19</v>
      </c>
      <c r="H5" s="155" t="s">
        <v>19</v>
      </c>
      <c r="I5" s="214"/>
      <c r="M5" s="108"/>
      <c r="N5" s="108"/>
    </row>
    <row r="6" spans="1:16">
      <c r="A6" s="54">
        <v>2021</v>
      </c>
      <c r="B6" s="55" t="s">
        <v>124</v>
      </c>
      <c r="C6" s="109" t="s">
        <v>125</v>
      </c>
      <c r="D6" s="56" t="s">
        <v>126</v>
      </c>
      <c r="E6" s="50">
        <v>0</v>
      </c>
      <c r="F6" s="51">
        <v>0</v>
      </c>
      <c r="G6" s="52">
        <f>I6*CMEF!$E$11</f>
        <v>11304.548269153127</v>
      </c>
      <c r="H6" s="52">
        <f t="shared" ref="H6:H11" si="0">G6-E6-F6</f>
        <v>11304.548269153127</v>
      </c>
      <c r="I6" s="52">
        <f>'Input data'!C9/12</f>
        <v>13736.198875000002</v>
      </c>
      <c r="J6" s="144"/>
      <c r="K6" s="145"/>
      <c r="L6" s="146">
        <f>P6-O6</f>
        <v>31</v>
      </c>
      <c r="M6" s="145" t="s">
        <v>123</v>
      </c>
      <c r="N6" s="147"/>
      <c r="O6" s="148">
        <v>44530</v>
      </c>
      <c r="P6" s="149">
        <v>44561</v>
      </c>
    </row>
    <row r="7" spans="1:16">
      <c r="A7" s="57">
        <f>A6+1</f>
        <v>2022</v>
      </c>
      <c r="B7" s="55" t="s">
        <v>127</v>
      </c>
      <c r="C7" s="109" t="s">
        <v>125</v>
      </c>
      <c r="D7" s="56" t="s">
        <v>128</v>
      </c>
      <c r="E7" s="50">
        <v>0</v>
      </c>
      <c r="F7" s="51">
        <v>0</v>
      </c>
      <c r="G7" s="52">
        <f>I7*CMEF!$E$11</f>
        <v>135654.57922983752</v>
      </c>
      <c r="H7" s="52">
        <f t="shared" si="0"/>
        <v>135654.57922983752</v>
      </c>
      <c r="I7" s="52">
        <f>'Input data'!$C$9</f>
        <v>164834.38650000002</v>
      </c>
      <c r="J7" s="114"/>
    </row>
    <row r="8" spans="1:16">
      <c r="A8" s="57">
        <f>A7+1</f>
        <v>2023</v>
      </c>
      <c r="B8" s="55" t="s">
        <v>129</v>
      </c>
      <c r="C8" s="109" t="s">
        <v>125</v>
      </c>
      <c r="D8" s="56" t="s">
        <v>130</v>
      </c>
      <c r="E8" s="50">
        <v>0</v>
      </c>
      <c r="F8" s="51">
        <v>0</v>
      </c>
      <c r="G8" s="52">
        <f>I8*CMEF!$E$11</f>
        <v>135654.57922983752</v>
      </c>
      <c r="H8" s="52">
        <f t="shared" si="0"/>
        <v>135654.57922983752</v>
      </c>
      <c r="I8" s="52">
        <f>'Input data'!$C$9</f>
        <v>164834.38650000002</v>
      </c>
    </row>
    <row r="9" spans="1:16">
      <c r="A9" s="57">
        <f>A8+1</f>
        <v>2024</v>
      </c>
      <c r="B9" s="55" t="s">
        <v>131</v>
      </c>
      <c r="C9" s="109" t="s">
        <v>125</v>
      </c>
      <c r="D9" s="56" t="s">
        <v>132</v>
      </c>
      <c r="E9" s="50">
        <v>0</v>
      </c>
      <c r="F9" s="51">
        <v>0</v>
      </c>
      <c r="G9" s="52">
        <f>I9*CMEF!$E$11</f>
        <v>135654.57922983752</v>
      </c>
      <c r="H9" s="52">
        <f t="shared" si="0"/>
        <v>135654.57922983752</v>
      </c>
      <c r="I9" s="52">
        <f>'Input data'!$C$9</f>
        <v>164834.38650000002</v>
      </c>
    </row>
    <row r="10" spans="1:16">
      <c r="A10" s="57">
        <f>A9+1</f>
        <v>2025</v>
      </c>
      <c r="B10" s="55" t="s">
        <v>133</v>
      </c>
      <c r="C10" s="109" t="s">
        <v>125</v>
      </c>
      <c r="D10" s="56" t="s">
        <v>134</v>
      </c>
      <c r="E10" s="50">
        <v>0</v>
      </c>
      <c r="F10" s="51">
        <v>0</v>
      </c>
      <c r="G10" s="52">
        <f>I10*CMEF!$E$11</f>
        <v>135654.57922983752</v>
      </c>
      <c r="H10" s="52">
        <f t="shared" si="0"/>
        <v>135654.57922983752</v>
      </c>
      <c r="I10" s="52">
        <f>'Input data'!$C$9</f>
        <v>164834.38650000002</v>
      </c>
    </row>
    <row r="11" spans="1:16">
      <c r="A11" s="57">
        <f>A10+1</f>
        <v>2026</v>
      </c>
      <c r="B11" s="55" t="s">
        <v>135</v>
      </c>
      <c r="C11" s="109" t="s">
        <v>125</v>
      </c>
      <c r="D11" s="56" t="s">
        <v>136</v>
      </c>
      <c r="E11" s="50">
        <v>0</v>
      </c>
      <c r="F11" s="51">
        <v>0</v>
      </c>
      <c r="G11" s="52">
        <f>I11*CMEF!$E$11</f>
        <v>124350.03096068439</v>
      </c>
      <c r="H11" s="52">
        <f t="shared" si="0"/>
        <v>124350.03096068439</v>
      </c>
      <c r="I11" s="52">
        <f>I10-I6</f>
        <v>151098.18762500002</v>
      </c>
    </row>
    <row r="12" spans="1:16">
      <c r="A12" s="210" t="s">
        <v>15</v>
      </c>
      <c r="B12" s="211"/>
      <c r="C12" s="211"/>
      <c r="D12" s="212"/>
      <c r="E12" s="58">
        <f>ROUNDUP(SUM(E6:E11),0)</f>
        <v>0</v>
      </c>
      <c r="F12" s="58">
        <f>SUM(F6:F11)</f>
        <v>0</v>
      </c>
      <c r="G12" s="53">
        <f>SUM(G6:G11)</f>
        <v>678272.89614918758</v>
      </c>
      <c r="H12" s="53">
        <f>SUM(H6:H11)</f>
        <v>678272.89614918758</v>
      </c>
      <c r="I12" s="53">
        <f>SUM(I6:I11)</f>
        <v>824171.93250000011</v>
      </c>
    </row>
    <row r="13" spans="1:16">
      <c r="A13" s="210" t="s">
        <v>20</v>
      </c>
      <c r="B13" s="211"/>
      <c r="C13" s="211"/>
      <c r="D13" s="212"/>
      <c r="E13" s="53">
        <f>E12/7</f>
        <v>0</v>
      </c>
      <c r="F13" s="53">
        <f>F12/7</f>
        <v>0</v>
      </c>
      <c r="G13" s="53">
        <f>G12/5</f>
        <v>135654.57922983752</v>
      </c>
      <c r="H13" s="133">
        <f>H12/5</f>
        <v>135654.57922983752</v>
      </c>
      <c r="I13" s="53">
        <f>I12/5</f>
        <v>164834.38650000002</v>
      </c>
    </row>
    <row r="18" spans="1:9" ht="16">
      <c r="A18" s="183" t="s">
        <v>147</v>
      </c>
      <c r="B18" s="216" t="s">
        <v>150</v>
      </c>
      <c r="C18" s="217"/>
      <c r="D18" s="217"/>
      <c r="E18" s="217"/>
      <c r="F18" s="217"/>
      <c r="G18" s="217"/>
      <c r="H18" s="217"/>
    </row>
    <row r="19" spans="1:9" ht="14">
      <c r="B19" s="218" t="s">
        <v>138</v>
      </c>
      <c r="C19" s="218" t="s">
        <v>139</v>
      </c>
      <c r="D19" s="218"/>
      <c r="E19" s="218" t="s">
        <v>140</v>
      </c>
      <c r="F19" s="218"/>
      <c r="G19" s="219" t="s">
        <v>141</v>
      </c>
      <c r="H19" s="218" t="s">
        <v>142</v>
      </c>
    </row>
    <row r="20" spans="1:9" ht="14">
      <c r="B20" s="218"/>
      <c r="C20" s="156" t="s">
        <v>143</v>
      </c>
      <c r="D20" s="156" t="s">
        <v>144</v>
      </c>
      <c r="E20" s="156" t="s">
        <v>143</v>
      </c>
      <c r="F20" s="156" t="s">
        <v>144</v>
      </c>
      <c r="G20" s="218"/>
      <c r="H20" s="218"/>
    </row>
    <row r="21" spans="1:9" ht="16">
      <c r="A21" s="183" t="s">
        <v>119</v>
      </c>
      <c r="B21" s="189">
        <v>44470</v>
      </c>
      <c r="C21" s="190">
        <v>4237276</v>
      </c>
      <c r="D21" s="191">
        <f>C21/1000</f>
        <v>4237.2759999999998</v>
      </c>
      <c r="E21" s="191">
        <v>24203</v>
      </c>
      <c r="F21" s="192">
        <f>E21/1000</f>
        <v>24.202999999999999</v>
      </c>
      <c r="G21" s="193">
        <f>D21-F21</f>
        <v>4213.0729999999994</v>
      </c>
      <c r="H21" s="194">
        <f>G21*CMEF!$E$11</f>
        <v>3467.2537521749996</v>
      </c>
      <c r="I21" t="s">
        <v>148</v>
      </c>
    </row>
    <row r="22" spans="1:9" ht="16">
      <c r="B22" s="195">
        <v>44501</v>
      </c>
      <c r="C22" s="196">
        <v>26780600</v>
      </c>
      <c r="D22" s="197">
        <f t="shared" ref="D22:D35" si="1">C22/1000</f>
        <v>26780.6</v>
      </c>
      <c r="E22" s="191">
        <v>1268</v>
      </c>
      <c r="F22" s="192">
        <f t="shared" ref="F22:F35" si="2">E22/1000</f>
        <v>1.268</v>
      </c>
      <c r="G22" s="193">
        <f t="shared" ref="G22:G38" si="3">D22-F22</f>
        <v>26779.331999999999</v>
      </c>
      <c r="H22" s="194">
        <f>G22*CMEF!$E$11</f>
        <v>22038.720752699999</v>
      </c>
      <c r="I22" t="s">
        <v>148</v>
      </c>
    </row>
    <row r="23" spans="1:9" ht="17" thickBot="1">
      <c r="B23" s="184">
        <v>44531</v>
      </c>
      <c r="C23" s="163">
        <v>28930580</v>
      </c>
      <c r="D23" s="164">
        <f t="shared" si="1"/>
        <v>28930.58</v>
      </c>
      <c r="E23" s="164">
        <v>5691</v>
      </c>
      <c r="F23" s="165">
        <f t="shared" si="2"/>
        <v>5.6909999999999998</v>
      </c>
      <c r="G23" s="166">
        <f t="shared" si="3"/>
        <v>28924.889000000003</v>
      </c>
      <c r="H23" s="167">
        <f>G23*CMEF!$E$11</f>
        <v>23804.460524775004</v>
      </c>
      <c r="I23" s="187" t="s">
        <v>149</v>
      </c>
    </row>
    <row r="24" spans="1:9" ht="16">
      <c r="B24" s="185">
        <v>44562</v>
      </c>
      <c r="C24" s="168">
        <v>27816828</v>
      </c>
      <c r="D24" s="157">
        <f t="shared" si="1"/>
        <v>27816.828000000001</v>
      </c>
      <c r="E24" s="157">
        <v>8214</v>
      </c>
      <c r="F24" s="158">
        <f t="shared" si="2"/>
        <v>8.2140000000000004</v>
      </c>
      <c r="G24" s="169">
        <f t="shared" si="3"/>
        <v>27808.614000000001</v>
      </c>
      <c r="H24" s="170">
        <f>G24*CMEF!$E$11</f>
        <v>22885.794106650003</v>
      </c>
    </row>
    <row r="25" spans="1:9" ht="16">
      <c r="B25" s="186">
        <v>44593</v>
      </c>
      <c r="C25" s="161">
        <v>25762037</v>
      </c>
      <c r="D25" s="162">
        <f t="shared" si="1"/>
        <v>25762.037</v>
      </c>
      <c r="E25" s="157">
        <v>1567</v>
      </c>
      <c r="F25" s="158">
        <f t="shared" si="2"/>
        <v>1.5669999999999999</v>
      </c>
      <c r="G25" s="159">
        <f t="shared" si="3"/>
        <v>25760.47</v>
      </c>
      <c r="H25" s="160">
        <f>G25*CMEF!$E$11</f>
        <v>21200.222798250001</v>
      </c>
    </row>
    <row r="26" spans="1:9" ht="16">
      <c r="B26" s="186">
        <v>44621</v>
      </c>
      <c r="C26" s="161">
        <v>18153039</v>
      </c>
      <c r="D26" s="162">
        <f t="shared" si="1"/>
        <v>18153.039000000001</v>
      </c>
      <c r="E26" s="157">
        <v>29853</v>
      </c>
      <c r="F26" s="158">
        <f t="shared" si="2"/>
        <v>29.853000000000002</v>
      </c>
      <c r="G26" s="159">
        <f t="shared" si="3"/>
        <v>18123.186000000002</v>
      </c>
      <c r="H26" s="160">
        <f>G26*CMEF!$E$11</f>
        <v>14914.928998350002</v>
      </c>
    </row>
    <row r="27" spans="1:9" ht="16">
      <c r="B27" s="186">
        <v>44652</v>
      </c>
      <c r="C27" s="161">
        <v>17104554</v>
      </c>
      <c r="D27" s="162">
        <f t="shared" si="1"/>
        <v>17104.554</v>
      </c>
      <c r="E27" s="157">
        <v>28293</v>
      </c>
      <c r="F27" s="158">
        <f t="shared" si="2"/>
        <v>28.292999999999999</v>
      </c>
      <c r="G27" s="159">
        <f t="shared" si="3"/>
        <v>17076.260999999999</v>
      </c>
      <c r="H27" s="160">
        <f>G27*CMEF!$E$11</f>
        <v>14053.335896474999</v>
      </c>
    </row>
    <row r="28" spans="1:9" ht="16">
      <c r="B28" s="186">
        <v>44682</v>
      </c>
      <c r="C28" s="161">
        <v>7355067</v>
      </c>
      <c r="D28" s="162">
        <f t="shared" si="1"/>
        <v>7355.067</v>
      </c>
      <c r="E28" s="157">
        <v>40066</v>
      </c>
      <c r="F28" s="158">
        <f t="shared" si="2"/>
        <v>40.066000000000003</v>
      </c>
      <c r="G28" s="159">
        <f t="shared" si="3"/>
        <v>7315.0010000000002</v>
      </c>
      <c r="H28" s="160">
        <f>G28*CMEF!$E$11</f>
        <v>6020.0629479750005</v>
      </c>
    </row>
    <row r="29" spans="1:9" ht="16">
      <c r="B29" s="186">
        <v>44713</v>
      </c>
      <c r="C29" s="161">
        <v>3439054</v>
      </c>
      <c r="D29" s="162">
        <f t="shared" si="1"/>
        <v>3439.0540000000001</v>
      </c>
      <c r="E29" s="157">
        <v>42524</v>
      </c>
      <c r="F29" s="158">
        <f t="shared" si="2"/>
        <v>42.524000000000001</v>
      </c>
      <c r="G29" s="159">
        <f t="shared" si="3"/>
        <v>3396.53</v>
      </c>
      <c r="H29" s="160">
        <f>G29*CMEF!$E$11</f>
        <v>2795.25927675</v>
      </c>
    </row>
    <row r="30" spans="1:9" ht="16">
      <c r="B30" s="186">
        <v>44743</v>
      </c>
      <c r="C30" s="161">
        <v>4714834</v>
      </c>
      <c r="D30" s="162">
        <f t="shared" si="1"/>
        <v>4714.8339999999998</v>
      </c>
      <c r="E30" s="157">
        <v>37754</v>
      </c>
      <c r="F30" s="158">
        <f t="shared" si="2"/>
        <v>37.753999999999998</v>
      </c>
      <c r="G30" s="159">
        <f t="shared" si="3"/>
        <v>4677.08</v>
      </c>
      <c r="H30" s="160">
        <f>G30*CMEF!$E$11</f>
        <v>3849.119913</v>
      </c>
    </row>
    <row r="31" spans="1:9" ht="16">
      <c r="B31" s="186">
        <v>44774</v>
      </c>
      <c r="C31" s="161">
        <v>5490534</v>
      </c>
      <c r="D31" s="162">
        <f t="shared" si="1"/>
        <v>5490.5339999999997</v>
      </c>
      <c r="E31" s="157">
        <v>33751</v>
      </c>
      <c r="F31" s="158">
        <f t="shared" si="2"/>
        <v>33.750999999999998</v>
      </c>
      <c r="G31" s="159">
        <f t="shared" si="3"/>
        <v>5456.7829999999994</v>
      </c>
      <c r="H31" s="160">
        <f>G31*CMEF!$E$11</f>
        <v>4490.7959894249998</v>
      </c>
    </row>
    <row r="32" spans="1:9" ht="16">
      <c r="B32" s="186">
        <v>44805</v>
      </c>
      <c r="C32" s="171">
        <v>3879444</v>
      </c>
      <c r="D32" s="172">
        <f t="shared" si="1"/>
        <v>3879.444</v>
      </c>
      <c r="E32" s="173">
        <v>75097</v>
      </c>
      <c r="F32" s="174">
        <f t="shared" si="2"/>
        <v>75.096999999999994</v>
      </c>
      <c r="G32" s="175">
        <f t="shared" si="3"/>
        <v>3804.3469999999998</v>
      </c>
      <c r="H32" s="160">
        <f>G32*CMEF!$E$11</f>
        <v>3130.882472325</v>
      </c>
    </row>
    <row r="33" spans="2:8" ht="16">
      <c r="B33" s="186">
        <v>44835</v>
      </c>
      <c r="C33" s="161">
        <v>11261814</v>
      </c>
      <c r="D33" s="162">
        <f t="shared" si="1"/>
        <v>11261.814</v>
      </c>
      <c r="E33" s="157">
        <v>29851</v>
      </c>
      <c r="F33" s="158">
        <f t="shared" si="2"/>
        <v>29.850999999999999</v>
      </c>
      <c r="G33" s="159">
        <f t="shared" si="3"/>
        <v>11231.963</v>
      </c>
      <c r="H33" s="160">
        <f>G33*CMEF!$E$11</f>
        <v>9243.6247499250003</v>
      </c>
    </row>
    <row r="34" spans="2:8" ht="16">
      <c r="B34" s="186">
        <v>44866</v>
      </c>
      <c r="C34" s="161">
        <v>21114863</v>
      </c>
      <c r="D34" s="162">
        <f t="shared" si="1"/>
        <v>21114.863000000001</v>
      </c>
      <c r="E34" s="157">
        <v>6449</v>
      </c>
      <c r="F34" s="158">
        <f t="shared" si="2"/>
        <v>6.4489999999999998</v>
      </c>
      <c r="G34" s="159">
        <f t="shared" si="3"/>
        <v>21108.414000000001</v>
      </c>
      <c r="H34" s="160">
        <f>G34*CMEF!$E$11</f>
        <v>17371.697011650002</v>
      </c>
    </row>
    <row r="35" spans="2:8" ht="16">
      <c r="B35" s="186">
        <v>44896</v>
      </c>
      <c r="C35" s="161">
        <v>33218722</v>
      </c>
      <c r="D35" s="162">
        <f t="shared" si="1"/>
        <v>33218.722000000002</v>
      </c>
      <c r="E35" s="157">
        <v>0</v>
      </c>
      <c r="F35" s="158">
        <f t="shared" si="2"/>
        <v>0</v>
      </c>
      <c r="G35" s="159">
        <f t="shared" si="3"/>
        <v>33218.722000000002</v>
      </c>
      <c r="H35" s="160">
        <f>G35*CMEF!$E$11</f>
        <v>27338.177737950002</v>
      </c>
    </row>
    <row r="36" spans="2:8" ht="16">
      <c r="B36" s="176" t="s">
        <v>15</v>
      </c>
      <c r="C36" s="177">
        <f>SUM(C23:C35)</f>
        <v>208241370</v>
      </c>
      <c r="D36" s="177">
        <f>SUM(D23:D35)</f>
        <v>208241.37000000002</v>
      </c>
      <c r="E36" s="177">
        <f>SUM(E23:E35)</f>
        <v>339110</v>
      </c>
      <c r="F36" s="178">
        <f>SUM(F23:F35)</f>
        <v>339.11</v>
      </c>
      <c r="G36" s="179">
        <f>SUM(G23:G35)</f>
        <v>207902.25999999998</v>
      </c>
      <c r="H36" s="179">
        <f>G36*CMEF!$E$11</f>
        <v>171098.36242349999</v>
      </c>
    </row>
    <row r="37" spans="2:8">
      <c r="B37" s="180" t="s">
        <v>145</v>
      </c>
      <c r="C37" s="162">
        <f>SUM(C23)</f>
        <v>28930580</v>
      </c>
      <c r="D37" s="162">
        <f>SUM(D23)</f>
        <v>28930.58</v>
      </c>
      <c r="E37" s="162">
        <f>SUM(E23)</f>
        <v>5691</v>
      </c>
      <c r="F37" s="181">
        <f>SUM(F23)</f>
        <v>5.6909999999999998</v>
      </c>
      <c r="G37" s="159">
        <f t="shared" si="3"/>
        <v>28924.889000000003</v>
      </c>
      <c r="H37" s="160">
        <f>G37*CMEF!$E$11</f>
        <v>23804.460524775004</v>
      </c>
    </row>
    <row r="38" spans="2:8">
      <c r="B38" s="182" t="s">
        <v>146</v>
      </c>
      <c r="C38" s="162">
        <f>SUM(C24:C35)</f>
        <v>179310790</v>
      </c>
      <c r="D38" s="162">
        <f>SUM(D24:D35)</f>
        <v>179310.79000000004</v>
      </c>
      <c r="E38" s="162">
        <f>SUM(E24:E35)</f>
        <v>333419</v>
      </c>
      <c r="F38" s="181">
        <f>SUM(F24:F35)</f>
        <v>333.41899999999998</v>
      </c>
      <c r="G38" s="188">
        <f t="shared" si="3"/>
        <v>178977.37100000004</v>
      </c>
      <c r="H38" s="188">
        <f>G38*CMEF!$E$11</f>
        <v>147293.90189872505</v>
      </c>
    </row>
  </sheetData>
  <mergeCells count="12">
    <mergeCell ref="B18:H18"/>
    <mergeCell ref="B19:B20"/>
    <mergeCell ref="C19:D19"/>
    <mergeCell ref="E19:F19"/>
    <mergeCell ref="G19:G20"/>
    <mergeCell ref="H19:H20"/>
    <mergeCell ref="A4:D4"/>
    <mergeCell ref="A1:H1"/>
    <mergeCell ref="A13:D13"/>
    <mergeCell ref="A12:D12"/>
    <mergeCell ref="I4:I5"/>
    <mergeCell ref="E3:I3"/>
  </mergeCell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G19"/>
  <sheetViews>
    <sheetView showGridLines="0" zoomScale="80" zoomScaleNormal="80" workbookViewId="0">
      <selection activeCell="F23" sqref="F23"/>
    </sheetView>
  </sheetViews>
  <sheetFormatPr baseColWidth="10" defaultColWidth="9.1640625" defaultRowHeight="16"/>
  <cols>
    <col min="1" max="1" width="3.83203125" style="78" customWidth="1"/>
    <col min="2" max="2" width="76.6640625" style="78" customWidth="1"/>
    <col min="3" max="5" width="25.5" style="78" customWidth="1"/>
    <col min="6" max="6" width="77.1640625" style="78" customWidth="1"/>
    <col min="7" max="7" width="27.5" style="78" customWidth="1"/>
    <col min="8" max="16384" width="9.1640625" style="78"/>
  </cols>
  <sheetData>
    <row r="2" spans="2:7" ht="30">
      <c r="B2" s="220" t="s">
        <v>95</v>
      </c>
      <c r="C2" s="221"/>
      <c r="D2" s="221"/>
      <c r="E2" s="221"/>
      <c r="F2" s="221"/>
    </row>
    <row r="4" spans="2:7">
      <c r="B4" s="222" t="s">
        <v>102</v>
      </c>
      <c r="C4" s="223"/>
      <c r="D4" s="223"/>
      <c r="E4" s="223"/>
      <c r="F4" s="223"/>
    </row>
    <row r="5" spans="2:7">
      <c r="E5" s="79"/>
    </row>
    <row r="6" spans="2:7">
      <c r="B6" s="80" t="s">
        <v>51</v>
      </c>
      <c r="C6" s="80" t="s">
        <v>14</v>
      </c>
      <c r="D6" s="80" t="s">
        <v>29</v>
      </c>
      <c r="E6" s="81" t="s">
        <v>28</v>
      </c>
      <c r="F6" s="81" t="s">
        <v>52</v>
      </c>
    </row>
    <row r="7" spans="2:7" ht="51">
      <c r="B7" s="111" t="s">
        <v>103</v>
      </c>
      <c r="C7" s="82" t="s">
        <v>53</v>
      </c>
      <c r="D7" s="83" t="s">
        <v>54</v>
      </c>
      <c r="E7" s="131">
        <v>0.5202</v>
      </c>
      <c r="F7" s="84" t="s">
        <v>114</v>
      </c>
    </row>
    <row r="8" spans="2:7" ht="51">
      <c r="B8" s="111" t="s">
        <v>104</v>
      </c>
      <c r="C8" s="82" t="s">
        <v>55</v>
      </c>
      <c r="D8" s="83" t="s">
        <v>54</v>
      </c>
      <c r="E8" s="131">
        <v>0.92390000000000005</v>
      </c>
      <c r="F8" s="84" t="s">
        <v>115</v>
      </c>
      <c r="G8" s="85"/>
    </row>
    <row r="9" spans="2:7" ht="17">
      <c r="B9" s="111" t="s">
        <v>56</v>
      </c>
      <c r="C9" s="83" t="s">
        <v>57</v>
      </c>
      <c r="D9" s="83"/>
      <c r="E9" s="132">
        <v>0.25</v>
      </c>
      <c r="F9" s="86" t="s">
        <v>58</v>
      </c>
      <c r="G9" s="85"/>
    </row>
    <row r="10" spans="2:7" ht="17">
      <c r="B10" s="111" t="s">
        <v>59</v>
      </c>
      <c r="C10" s="83" t="s">
        <v>60</v>
      </c>
      <c r="D10" s="83"/>
      <c r="E10" s="132">
        <v>0.75</v>
      </c>
      <c r="F10" s="86" t="s">
        <v>58</v>
      </c>
      <c r="G10" s="85"/>
    </row>
    <row r="11" spans="2:7" ht="18">
      <c r="B11" s="112" t="s">
        <v>105</v>
      </c>
      <c r="C11" s="87" t="s">
        <v>61</v>
      </c>
      <c r="D11" s="80" t="s">
        <v>62</v>
      </c>
      <c r="E11" s="113">
        <f>(E7*E9+E8*E10)</f>
        <v>0.82297500000000001</v>
      </c>
      <c r="F11" s="88" t="s">
        <v>34</v>
      </c>
    </row>
    <row r="13" spans="2:7">
      <c r="D13" s="89"/>
      <c r="E13" s="90"/>
    </row>
    <row r="19" spans="5:6">
      <c r="E19" s="92"/>
      <c r="F19" s="92"/>
    </row>
  </sheetData>
  <mergeCells count="2">
    <mergeCell ref="B2:F2"/>
    <mergeCell ref="B4:F4"/>
  </mergeCell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workbookViewId="0">
      <selection activeCell="C23" sqref="C23"/>
    </sheetView>
  </sheetViews>
  <sheetFormatPr baseColWidth="10" defaultColWidth="11.1640625" defaultRowHeight="13"/>
  <cols>
    <col min="1" max="1" width="11.1640625" style="121"/>
    <col min="2" max="2" width="48.6640625" style="121" customWidth="1"/>
    <col min="3" max="3" width="74.5" style="121" customWidth="1"/>
    <col min="4" max="4" width="18" style="121" customWidth="1"/>
    <col min="5" max="5" width="49.33203125" style="121" customWidth="1"/>
    <col min="6" max="6" width="11.5" style="121" customWidth="1"/>
    <col min="7" max="16384" width="11.1640625" style="121"/>
  </cols>
  <sheetData>
    <row r="1" spans="1:6">
      <c r="A1" s="120"/>
    </row>
    <row r="2" spans="1:6" ht="28" customHeight="1">
      <c r="A2" s="224" t="s">
        <v>110</v>
      </c>
      <c r="B2" s="224"/>
      <c r="C2" s="224"/>
      <c r="D2" s="224"/>
      <c r="E2" s="224"/>
      <c r="F2" s="224"/>
    </row>
    <row r="3" spans="1:6">
      <c r="A3" s="122"/>
      <c r="B3" s="123"/>
      <c r="C3" s="123"/>
      <c r="D3" s="123"/>
      <c r="E3" s="123"/>
      <c r="F3" s="123"/>
    </row>
    <row r="4" spans="1:6" ht="35" customHeight="1">
      <c r="A4" s="225"/>
      <c r="B4" s="226"/>
      <c r="C4" s="226"/>
      <c r="D4" s="226"/>
      <c r="E4" s="227"/>
      <c r="F4" s="124" t="s">
        <v>111</v>
      </c>
    </row>
    <row r="5" spans="1:6" ht="35" customHeight="1">
      <c r="A5" s="125">
        <v>1</v>
      </c>
      <c r="B5" s="129" t="s">
        <v>112</v>
      </c>
      <c r="C5" s="126" t="s">
        <v>113</v>
      </c>
      <c r="D5" s="130">
        <v>0.82299999999999995</v>
      </c>
      <c r="E5" s="127"/>
      <c r="F5" s="128"/>
    </row>
  </sheetData>
  <mergeCells count="2">
    <mergeCell ref="A2:F2"/>
    <mergeCell ref="A4:E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SDG summary</vt:lpstr>
      <vt:lpstr>Input data</vt:lpstr>
      <vt:lpstr>ER</vt:lpstr>
      <vt:lpstr>CMEF</vt:lpstr>
      <vt:lpstr>REFs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Hoang Thanh Ha</dc:creator>
  <cp:lastModifiedBy>Thanh Ho</cp:lastModifiedBy>
  <cp:lastPrinted>2011-10-31T03:05:00Z</cp:lastPrinted>
  <dcterms:created xsi:type="dcterms:W3CDTF">2011-10-30T02:45:00Z</dcterms:created>
  <dcterms:modified xsi:type="dcterms:W3CDTF">2023-12-27T03:00:09Z</dcterms:modified>
</cp:coreProperties>
</file>