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apple/Desktop/Other work/ykp (240530)/VCS1867/MP6/1st send to DOE_240924/"/>
    </mc:Choice>
  </mc:AlternateContent>
  <xr:revisionPtr revIDLastSave="0" documentId="13_ncr:1_{56E19D42-0750-1249-BF1B-9534CB935975}" xr6:coauthVersionLast="47" xr6:coauthVersionMax="47" xr10:uidLastSave="{00000000-0000-0000-0000-000000000000}"/>
  <bookViews>
    <workbookView xWindow="640" yWindow="1280" windowWidth="28320" windowHeight="16700" activeTab="1" xr2:uid="{00000000-000D-0000-FFFF-FFFF00000000}"/>
  </bookViews>
  <sheets>
    <sheet name="Cover Page " sheetId="3" r:id="rId1"/>
    <sheet name="MP6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0" l="1"/>
  <c r="C25" i="10" s="1"/>
  <c r="C26" i="10" s="1"/>
  <c r="C27" i="10" s="1"/>
  <c r="C28" i="10" s="1"/>
  <c r="C29" i="10" s="1"/>
  <c r="C30" i="10" s="1"/>
  <c r="F30" i="10" s="1"/>
  <c r="C23" i="10"/>
  <c r="F23" i="10" s="1"/>
  <c r="C22" i="10"/>
  <c r="F22" i="10" s="1"/>
  <c r="F26" i="10" l="1"/>
  <c r="F29" i="10"/>
  <c r="F25" i="10"/>
  <c r="F24" i="10"/>
  <c r="F28" i="10"/>
  <c r="F27" i="10"/>
  <c r="J7" i="10" l="1"/>
  <c r="E10" i="3"/>
  <c r="E14" i="3"/>
  <c r="H95" i="10"/>
  <c r="I95" i="10"/>
  <c r="H86" i="10"/>
  <c r="I86" i="10"/>
  <c r="H73" i="10"/>
  <c r="I73" i="10"/>
  <c r="J39" i="10"/>
  <c r="G40" i="10"/>
  <c r="J40" i="10" s="1"/>
  <c r="F39" i="10"/>
  <c r="C40" i="10"/>
  <c r="F40" i="10" s="1"/>
  <c r="I96" i="10" l="1"/>
  <c r="H96" i="10"/>
  <c r="K40" i="10"/>
  <c r="L40" i="10" s="1"/>
  <c r="K39" i="10"/>
  <c r="G41" i="10"/>
  <c r="M40" i="10"/>
  <c r="D70" i="10" s="1"/>
  <c r="C41" i="10"/>
  <c r="C11" i="10"/>
  <c r="F13" i="10"/>
  <c r="F16" i="10"/>
  <c r="F19" i="10"/>
  <c r="C20" i="10"/>
  <c r="C17" i="10"/>
  <c r="C14" i="10"/>
  <c r="L39" i="10" l="1"/>
  <c r="C42" i="10"/>
  <c r="F41" i="10"/>
  <c r="G42" i="10"/>
  <c r="J41" i="10"/>
  <c r="G8" i="10"/>
  <c r="J8" i="10" s="1"/>
  <c r="F10" i="10"/>
  <c r="C21" i="10"/>
  <c r="F11" i="10"/>
  <c r="C12" i="10"/>
  <c r="F14" i="10"/>
  <c r="C15" i="10"/>
  <c r="F17" i="10"/>
  <c r="C18" i="10"/>
  <c r="C9" i="10"/>
  <c r="M39" i="10" l="1"/>
  <c r="F21" i="10"/>
  <c r="K41" i="10"/>
  <c r="G43" i="10"/>
  <c r="J42" i="10"/>
  <c r="C43" i="10"/>
  <c r="F42" i="10"/>
  <c r="G9" i="10"/>
  <c r="J9" i="10" s="1"/>
  <c r="F12" i="10"/>
  <c r="F9" i="10"/>
  <c r="F20" i="10"/>
  <c r="F15" i="10"/>
  <c r="F18" i="10"/>
  <c r="W68" i="10"/>
  <c r="L41" i="10" l="1"/>
  <c r="D69" i="10"/>
  <c r="K42" i="10"/>
  <c r="L42" i="10" s="1"/>
  <c r="M42" i="10" s="1"/>
  <c r="D72" i="10" s="1"/>
  <c r="C44" i="10"/>
  <c r="F43" i="10"/>
  <c r="G44" i="10"/>
  <c r="J43" i="10"/>
  <c r="K9" i="10"/>
  <c r="G10" i="10"/>
  <c r="J10" i="10" s="1"/>
  <c r="M41" i="10" l="1"/>
  <c r="K43" i="10"/>
  <c r="L43" i="10" s="1"/>
  <c r="M43" i="10" s="1"/>
  <c r="D74" i="10" s="1"/>
  <c r="G45" i="10"/>
  <c r="J44" i="10"/>
  <c r="C45" i="10"/>
  <c r="F44" i="10"/>
  <c r="L9" i="10"/>
  <c r="M9" i="10" s="1"/>
  <c r="C71" i="10" s="1"/>
  <c r="K10" i="10"/>
  <c r="G11" i="10"/>
  <c r="J11" i="10" s="1"/>
  <c r="D71" i="10" l="1"/>
  <c r="D73" i="10" s="1"/>
  <c r="K44" i="10"/>
  <c r="L44" i="10"/>
  <c r="C46" i="10"/>
  <c r="F45" i="10"/>
  <c r="G46" i="10"/>
  <c r="J45" i="10"/>
  <c r="L10" i="10"/>
  <c r="M10" i="10" s="1"/>
  <c r="C72" i="10" s="1"/>
  <c r="E72" i="10" s="1"/>
  <c r="K11" i="10"/>
  <c r="G12" i="10"/>
  <c r="J12" i="10" s="1"/>
  <c r="M44" i="10" l="1"/>
  <c r="D75" i="10" s="1"/>
  <c r="E71" i="10"/>
  <c r="F70" i="10"/>
  <c r="F71" i="10" s="1"/>
  <c r="K45" i="10"/>
  <c r="L45" i="10" s="1"/>
  <c r="M45" i="10" s="1"/>
  <c r="D76" i="10" s="1"/>
  <c r="G47" i="10"/>
  <c r="J46" i="10"/>
  <c r="C47" i="10"/>
  <c r="F46" i="10"/>
  <c r="L11" i="10"/>
  <c r="M11" i="10" s="1"/>
  <c r="C74" i="10" s="1"/>
  <c r="K12" i="10"/>
  <c r="G13" i="10"/>
  <c r="J13" i="10" s="1"/>
  <c r="F72" i="10" l="1"/>
  <c r="G71" i="10"/>
  <c r="J71" i="10" s="1"/>
  <c r="E74" i="10"/>
  <c r="C48" i="10"/>
  <c r="F47" i="10"/>
  <c r="K46" i="10"/>
  <c r="L46" i="10" s="1"/>
  <c r="M46" i="10" s="1"/>
  <c r="D77" i="10" s="1"/>
  <c r="G48" i="10"/>
  <c r="J47" i="10"/>
  <c r="L12" i="10"/>
  <c r="M12" i="10" s="1"/>
  <c r="C75" i="10" s="1"/>
  <c r="E75" i="10" s="1"/>
  <c r="K13" i="10"/>
  <c r="G14" i="10"/>
  <c r="J14" i="10" s="1"/>
  <c r="K47" i="10" l="1"/>
  <c r="F74" i="10"/>
  <c r="F75" i="10" s="1"/>
  <c r="F76" i="10" s="1"/>
  <c r="F77" i="10" s="1"/>
  <c r="F78" i="10" s="1"/>
  <c r="F79" i="10" s="1"/>
  <c r="F80" i="10" s="1"/>
  <c r="F81" i="10" s="1"/>
  <c r="F82" i="10" s="1"/>
  <c r="F83" i="10" s="1"/>
  <c r="F84" i="10" s="1"/>
  <c r="F85" i="10" s="1"/>
  <c r="F87" i="10" s="1"/>
  <c r="F88" i="10" s="1"/>
  <c r="F89" i="10" s="1"/>
  <c r="F90" i="10" s="1"/>
  <c r="F91" i="10" s="1"/>
  <c r="F92" i="10" s="1"/>
  <c r="F93" i="10" s="1"/>
  <c r="F94" i="10" s="1"/>
  <c r="G72" i="10"/>
  <c r="J72" i="10" s="1"/>
  <c r="G74" i="10"/>
  <c r="L47" i="10"/>
  <c r="M47" i="10" s="1"/>
  <c r="D78" i="10" s="1"/>
  <c r="G49" i="10"/>
  <c r="J48" i="10"/>
  <c r="C49" i="10"/>
  <c r="F48" i="10"/>
  <c r="L13" i="10"/>
  <c r="M13" i="10" s="1"/>
  <c r="C76" i="10" s="1"/>
  <c r="K14" i="10"/>
  <c r="G15" i="10"/>
  <c r="J15" i="10" s="1"/>
  <c r="K48" i="10" l="1"/>
  <c r="G75" i="10"/>
  <c r="J75" i="10" s="1"/>
  <c r="E76" i="10"/>
  <c r="J74" i="10"/>
  <c r="L48" i="10"/>
  <c r="M48" i="10"/>
  <c r="D79" i="10" s="1"/>
  <c r="C50" i="10"/>
  <c r="F49" i="10"/>
  <c r="G50" i="10"/>
  <c r="J49" i="10"/>
  <c r="L14" i="10"/>
  <c r="M14" i="10" s="1"/>
  <c r="C77" i="10" s="1"/>
  <c r="E77" i="10" s="1"/>
  <c r="G77" i="10" s="1"/>
  <c r="J77" i="10" s="1"/>
  <c r="K15" i="10"/>
  <c r="G16" i="10"/>
  <c r="J16" i="10" s="1"/>
  <c r="G76" i="10" l="1"/>
  <c r="G51" i="10"/>
  <c r="J50" i="10"/>
  <c r="K49" i="10"/>
  <c r="C51" i="10"/>
  <c r="F50" i="10"/>
  <c r="L15" i="10"/>
  <c r="M15" i="10" s="1"/>
  <c r="C78" i="10" s="1"/>
  <c r="E78" i="10" s="1"/>
  <c r="G78" i="10" s="1"/>
  <c r="J78" i="10" s="1"/>
  <c r="K16" i="10"/>
  <c r="G17" i="10"/>
  <c r="J17" i="10" s="1"/>
  <c r="J76" i="10" l="1"/>
  <c r="K50" i="10"/>
  <c r="L50" i="10" s="1"/>
  <c r="M50" i="10" s="1"/>
  <c r="D81" i="10" s="1"/>
  <c r="C52" i="10"/>
  <c r="F51" i="10"/>
  <c r="L49" i="10"/>
  <c r="M49" i="10" s="1"/>
  <c r="D80" i="10" s="1"/>
  <c r="G52" i="10"/>
  <c r="J51" i="10"/>
  <c r="L16" i="10"/>
  <c r="M16" i="10" s="1"/>
  <c r="C79" i="10" s="1"/>
  <c r="E79" i="10" s="1"/>
  <c r="K17" i="10"/>
  <c r="G18" i="10"/>
  <c r="J18" i="10" s="1"/>
  <c r="G79" i="10" l="1"/>
  <c r="G53" i="10"/>
  <c r="J52" i="10"/>
  <c r="K51" i="10"/>
  <c r="C53" i="10"/>
  <c r="F52" i="10"/>
  <c r="L17" i="10"/>
  <c r="M17" i="10" s="1"/>
  <c r="C80" i="10" s="1"/>
  <c r="K18" i="10"/>
  <c r="G19" i="10"/>
  <c r="J19" i="10" s="1"/>
  <c r="E80" i="10" l="1"/>
  <c r="J79" i="10"/>
  <c r="K52" i="10"/>
  <c r="L52" i="10" s="1"/>
  <c r="M52" i="10" s="1"/>
  <c r="D83" i="10" s="1"/>
  <c r="C54" i="10"/>
  <c r="F53" i="10"/>
  <c r="L51" i="10"/>
  <c r="M51" i="10" s="1"/>
  <c r="D82" i="10" s="1"/>
  <c r="G54" i="10"/>
  <c r="J53" i="10"/>
  <c r="L18" i="10"/>
  <c r="M18" i="10" s="1"/>
  <c r="C81" i="10" s="1"/>
  <c r="E81" i="10" s="1"/>
  <c r="G81" i="10" s="1"/>
  <c r="J81" i="10" s="1"/>
  <c r="K19" i="10"/>
  <c r="G20" i="10"/>
  <c r="J20" i="10" s="1"/>
  <c r="K53" i="10" l="1"/>
  <c r="G80" i="10"/>
  <c r="L53" i="10"/>
  <c r="M53" i="10" s="1"/>
  <c r="D84" i="10" s="1"/>
  <c r="G55" i="10"/>
  <c r="J54" i="10"/>
  <c r="C55" i="10"/>
  <c r="F54" i="10"/>
  <c r="L19" i="10"/>
  <c r="M19" i="10" s="1"/>
  <c r="C82" i="10" s="1"/>
  <c r="E82" i="10" s="1"/>
  <c r="G82" i="10" s="1"/>
  <c r="J82" i="10" s="1"/>
  <c r="K20" i="10"/>
  <c r="G21" i="10"/>
  <c r="J21" i="10" s="1"/>
  <c r="J80" i="10" l="1"/>
  <c r="C56" i="10"/>
  <c r="F55" i="10"/>
  <c r="K54" i="10"/>
  <c r="L54" i="10" s="1"/>
  <c r="M54" i="10" s="1"/>
  <c r="D85" i="10" s="1"/>
  <c r="D86" i="10" s="1"/>
  <c r="G56" i="10"/>
  <c r="J55" i="10"/>
  <c r="K55" i="10" s="1"/>
  <c r="L55" i="10" s="1"/>
  <c r="M55" i="10" s="1"/>
  <c r="D87" i="10" s="1"/>
  <c r="L20" i="10"/>
  <c r="M20" i="10" s="1"/>
  <c r="C83" i="10" s="1"/>
  <c r="E83" i="10" s="1"/>
  <c r="G83" i="10" s="1"/>
  <c r="J83" i="10" s="1"/>
  <c r="K21" i="10"/>
  <c r="G22" i="10"/>
  <c r="J22" i="10" s="1"/>
  <c r="G57" i="10" l="1"/>
  <c r="J56" i="10"/>
  <c r="C57" i="10"/>
  <c r="F56" i="10"/>
  <c r="K56" i="10" s="1"/>
  <c r="L21" i="10"/>
  <c r="M21" i="10" s="1"/>
  <c r="C84" i="10" s="1"/>
  <c r="E84" i="10" s="1"/>
  <c r="G84" i="10" s="1"/>
  <c r="J84" i="10" s="1"/>
  <c r="K22" i="10"/>
  <c r="G23" i="10"/>
  <c r="J23" i="10" s="1"/>
  <c r="C58" i="10" l="1"/>
  <c r="F57" i="10"/>
  <c r="L56" i="10"/>
  <c r="M56" i="10"/>
  <c r="D88" i="10" s="1"/>
  <c r="G58" i="10"/>
  <c r="J57" i="10"/>
  <c r="L22" i="10"/>
  <c r="M22" i="10" s="1"/>
  <c r="C85" i="10" s="1"/>
  <c r="K23" i="10"/>
  <c r="G24" i="10"/>
  <c r="J24" i="10" s="1"/>
  <c r="E85" i="10" l="1"/>
  <c r="C86" i="10"/>
  <c r="G59" i="10"/>
  <c r="J58" i="10"/>
  <c r="K57" i="10"/>
  <c r="L57" i="10" s="1"/>
  <c r="M57" i="10" s="1"/>
  <c r="D89" i="10" s="1"/>
  <c r="C59" i="10"/>
  <c r="F58" i="10"/>
  <c r="L23" i="10"/>
  <c r="M23" i="10" s="1"/>
  <c r="C87" i="10" s="1"/>
  <c r="K24" i="10"/>
  <c r="G25" i="10"/>
  <c r="J25" i="10" s="1"/>
  <c r="E87" i="10" l="1"/>
  <c r="G85" i="10"/>
  <c r="E86" i="10"/>
  <c r="K58" i="10"/>
  <c r="L58" i="10" s="1"/>
  <c r="M58" i="10" s="1"/>
  <c r="D90" i="10" s="1"/>
  <c r="C60" i="10"/>
  <c r="F59" i="10"/>
  <c r="G60" i="10"/>
  <c r="J59" i="10"/>
  <c r="L24" i="10"/>
  <c r="M24" i="10" s="1"/>
  <c r="C88" i="10" s="1"/>
  <c r="E88" i="10" s="1"/>
  <c r="G88" i="10" s="1"/>
  <c r="J88" i="10" s="1"/>
  <c r="K25" i="10"/>
  <c r="G26" i="10"/>
  <c r="J26" i="10" s="1"/>
  <c r="J85" i="10" l="1"/>
  <c r="J86" i="10" s="1"/>
  <c r="G86" i="10"/>
  <c r="G87" i="10"/>
  <c r="G61" i="10"/>
  <c r="J60" i="10"/>
  <c r="K59" i="10"/>
  <c r="C61" i="10"/>
  <c r="F60" i="10"/>
  <c r="L25" i="10"/>
  <c r="M25" i="10" s="1"/>
  <c r="C89" i="10" s="1"/>
  <c r="E89" i="10" s="1"/>
  <c r="G89" i="10" s="1"/>
  <c r="J89" i="10" s="1"/>
  <c r="K26" i="10"/>
  <c r="G27" i="10"/>
  <c r="J27" i="10" s="1"/>
  <c r="J87" i="10" l="1"/>
  <c r="K60" i="10"/>
  <c r="L60" i="10" s="1"/>
  <c r="C62" i="10"/>
  <c r="F61" i="10"/>
  <c r="L59" i="10"/>
  <c r="M59" i="10"/>
  <c r="D91" i="10" s="1"/>
  <c r="G62" i="10"/>
  <c r="J61" i="10"/>
  <c r="L26" i="10"/>
  <c r="M26" i="10" s="1"/>
  <c r="C90" i="10" s="1"/>
  <c r="E90" i="10" s="1"/>
  <c r="K27" i="10"/>
  <c r="G28" i="10"/>
  <c r="J28" i="10" s="1"/>
  <c r="G90" i="10" l="1"/>
  <c r="M60" i="10"/>
  <c r="D92" i="10" s="1"/>
  <c r="J62" i="10"/>
  <c r="J63" i="10" s="1"/>
  <c r="K61" i="10"/>
  <c r="L61" i="10" s="1"/>
  <c r="M61" i="10" s="1"/>
  <c r="D93" i="10" s="1"/>
  <c r="F62" i="10"/>
  <c r="L27" i="10"/>
  <c r="M27" i="10" s="1"/>
  <c r="C91" i="10" s="1"/>
  <c r="E91" i="10" s="1"/>
  <c r="G91" i="10" s="1"/>
  <c r="J91" i="10" s="1"/>
  <c r="K28" i="10"/>
  <c r="G29" i="10"/>
  <c r="J29" i="10" s="1"/>
  <c r="K62" i="10" l="1"/>
  <c r="K63" i="10" s="1"/>
  <c r="F63" i="10"/>
  <c r="J90" i="10"/>
  <c r="L62" i="10"/>
  <c r="L63" i="10" s="1"/>
  <c r="M62" i="10"/>
  <c r="L28" i="10"/>
  <c r="M28" i="10" s="1"/>
  <c r="C92" i="10" s="1"/>
  <c r="K29" i="10"/>
  <c r="G30" i="10"/>
  <c r="J30" i="10" s="1"/>
  <c r="D94" i="10" l="1"/>
  <c r="D95" i="10" s="1"/>
  <c r="D96" i="10" s="1"/>
  <c r="M63" i="10"/>
  <c r="E92" i="10"/>
  <c r="L29" i="10"/>
  <c r="M29" i="10" s="1"/>
  <c r="C93" i="10" s="1"/>
  <c r="E93" i="10" s="1"/>
  <c r="G93" i="10" s="1"/>
  <c r="J93" i="10" s="1"/>
  <c r="K30" i="10"/>
  <c r="J31" i="10"/>
  <c r="G92" i="10" l="1"/>
  <c r="L30" i="10"/>
  <c r="M30" i="10" s="1"/>
  <c r="C94" i="10" s="1"/>
  <c r="C8" i="10"/>
  <c r="F8" i="10" s="1"/>
  <c r="K8" i="10" s="1"/>
  <c r="F7" i="10"/>
  <c r="K7" i="10" l="1"/>
  <c r="K31" i="10" s="1"/>
  <c r="F31" i="10"/>
  <c r="E94" i="10"/>
  <c r="C95" i="10"/>
  <c r="J92" i="10"/>
  <c r="L7" i="10"/>
  <c r="L8" i="10"/>
  <c r="M8" i="10" s="1"/>
  <c r="C70" i="10" s="1"/>
  <c r="E70" i="10" s="1"/>
  <c r="G70" i="10" s="1"/>
  <c r="J70" i="10" s="1"/>
  <c r="L31" i="10" l="1"/>
  <c r="G94" i="10"/>
  <c r="E95" i="10"/>
  <c r="M7" i="10"/>
  <c r="C69" i="10" l="1"/>
  <c r="M31" i="10"/>
  <c r="J94" i="10"/>
  <c r="J95" i="10" s="1"/>
  <c r="G95" i="10"/>
  <c r="E69" i="10"/>
  <c r="C73" i="10"/>
  <c r="C96" i="10" s="1"/>
  <c r="G69" i="10" l="1"/>
  <c r="E73" i="10"/>
  <c r="E96" i="10" s="1"/>
  <c r="E15" i="3" s="1"/>
  <c r="E16" i="3" s="1"/>
  <c r="G73" i="10" l="1"/>
  <c r="G96" i="10" s="1"/>
  <c r="J69" i="10"/>
  <c r="J73" i="10" s="1"/>
  <c r="J96" i="10" s="1"/>
  <c r="E11" i="3" s="1"/>
  <c r="E12" i="3" s="1"/>
</calcChain>
</file>

<file path=xl/sharedStrings.xml><?xml version="1.0" encoding="utf-8"?>
<sst xmlns="http://schemas.openxmlformats.org/spreadsheetml/2006/main" count="135" uniqueCount="70">
  <si>
    <t xml:space="preserve">Ningxia Xiangshan  Wind farm Project   (VCS1867)  </t>
  </si>
  <si>
    <t>Sectoral scopes</t>
  </si>
  <si>
    <t xml:space="preserve">Activity Scale </t>
  </si>
  <si>
    <t>Large</t>
  </si>
  <si>
    <t xml:space="preserve">Methodologies </t>
  </si>
  <si>
    <t>ACM0002</t>
  </si>
  <si>
    <t xml:space="preserve">Monitoring Period 5 </t>
  </si>
  <si>
    <t>ER in registered PDD (tCO2/yr)</t>
  </si>
  <si>
    <t>Ex-ante estimation for this monitoring period(tCO2)</t>
  </si>
  <si>
    <t>Actua  Emission Reductions in this monitoring period (tCO2)</t>
  </si>
  <si>
    <t xml:space="preserve">Comparison between  actual and ex-ante emission reductions </t>
  </si>
  <si>
    <t>Ex-ante electricity for this monitoring period(MWh)</t>
  </si>
  <si>
    <t>Actual electricity for this monitoring period (MWh)</t>
  </si>
  <si>
    <t xml:space="preserve">Comparison between  actual and ex-ante electricity </t>
  </si>
  <si>
    <r>
      <rPr>
        <b/>
        <sz val="10"/>
        <rFont val="Calibri"/>
        <family val="2"/>
      </rPr>
      <t>M522</t>
    </r>
    <r>
      <rPr>
        <b/>
        <sz val="10"/>
        <rFont val="宋体"/>
        <charset val="134"/>
      </rPr>
      <t>（</t>
    </r>
    <r>
      <rPr>
        <b/>
        <sz val="10"/>
        <rFont val="Calibri"/>
        <family val="2"/>
      </rPr>
      <t xml:space="preserve">main meter) </t>
    </r>
  </si>
  <si>
    <t xml:space="preserve">M533 (main meter) </t>
  </si>
  <si>
    <t>Period</t>
  </si>
  <si>
    <t xml:space="preserve">Start reading </t>
  </si>
  <si>
    <t xml:space="preserve">End reading </t>
  </si>
  <si>
    <t>Magnification</t>
  </si>
  <si>
    <t>Meter reading records    (M522)</t>
  </si>
  <si>
    <t>Meter reading records    (M533)</t>
  </si>
  <si>
    <t>Total in meter reading records (MWh)</t>
  </si>
  <si>
    <t>Total in ETNs (MWh)</t>
  </si>
  <si>
    <r>
      <rPr>
        <b/>
        <sz val="10"/>
        <rFont val="Calibri"/>
        <family val="2"/>
      </rPr>
      <t xml:space="preserve"> Conservative value of EG</t>
    </r>
    <r>
      <rPr>
        <b/>
        <sz val="6"/>
        <rFont val="Calibri"/>
        <family val="2"/>
      </rPr>
      <t>export,y</t>
    </r>
  </si>
  <si>
    <t xml:space="preserve">Total in this monitroing period </t>
  </si>
  <si>
    <t xml:space="preserve">M522 (main meter) </t>
  </si>
  <si>
    <t>Total in meter reading readings(MWh)</t>
  </si>
  <si>
    <r>
      <rPr>
        <b/>
        <sz val="10"/>
        <rFont val="Calibri"/>
        <family val="2"/>
      </rPr>
      <t>Conservative value of EG</t>
    </r>
    <r>
      <rPr>
        <b/>
        <vertAlign val="subscript"/>
        <sz val="10"/>
        <rFont val="Calibri"/>
        <family val="2"/>
      </rPr>
      <t>import,y</t>
    </r>
  </si>
  <si>
    <r>
      <rPr>
        <b/>
        <sz val="10"/>
        <rFont val="Calibri"/>
        <family val="2"/>
      </rPr>
      <t>Electricity exported to the grid by the project (EG</t>
    </r>
    <r>
      <rPr>
        <b/>
        <sz val="6"/>
        <rFont val="Calibri"/>
        <family val="2"/>
      </rPr>
      <t>export,y</t>
    </r>
    <r>
      <rPr>
        <b/>
        <sz val="10"/>
        <rFont val="Calibri"/>
        <family val="2"/>
      </rPr>
      <t>) ( MWh)</t>
    </r>
  </si>
  <si>
    <r>
      <rPr>
        <b/>
        <sz val="10"/>
        <rFont val="Calibri"/>
        <family val="2"/>
      </rPr>
      <t xml:space="preserve"> Electricity imported to the project activity by the grid (EG</t>
    </r>
    <r>
      <rPr>
        <b/>
        <sz val="6"/>
        <rFont val="Calibri"/>
        <family val="2"/>
      </rPr>
      <t>import,y</t>
    </r>
    <r>
      <rPr>
        <b/>
        <sz val="10"/>
        <rFont val="Calibri"/>
        <family val="2"/>
      </rPr>
      <t>) (MWh)</t>
    </r>
  </si>
  <si>
    <r>
      <rPr>
        <b/>
        <sz val="10"/>
        <rFont val="Calibri"/>
        <family val="2"/>
      </rPr>
      <t>Quantity of net electricity generation supplied by the Project to the grid (EG</t>
    </r>
    <r>
      <rPr>
        <b/>
        <sz val="6"/>
        <rFont val="Calibri"/>
        <family val="2"/>
      </rPr>
      <t>facility,y</t>
    </r>
    <r>
      <rPr>
        <b/>
        <sz val="10"/>
        <rFont val="Calibri"/>
        <family val="2"/>
      </rPr>
      <t>) (MWh)</t>
    </r>
  </si>
  <si>
    <r>
      <rPr>
        <b/>
        <sz val="10"/>
        <rFont val="Calibri"/>
        <family val="2"/>
      </rPr>
      <t>EF</t>
    </r>
    <r>
      <rPr>
        <b/>
        <vertAlign val="subscript"/>
        <sz val="10"/>
        <rFont val="Calibri"/>
        <family val="2"/>
      </rPr>
      <t xml:space="preserve">grid,CM,y </t>
    </r>
    <r>
      <rPr>
        <b/>
        <sz val="10"/>
        <rFont val="Calibri"/>
        <family val="2"/>
      </rPr>
      <t>(tCO</t>
    </r>
    <r>
      <rPr>
        <b/>
        <vertAlign val="subscript"/>
        <sz val="10"/>
        <rFont val="Calibri"/>
        <family val="2"/>
      </rPr>
      <t>2</t>
    </r>
    <r>
      <rPr>
        <b/>
        <sz val="10"/>
        <rFont val="Calibri"/>
        <family val="2"/>
      </rPr>
      <t>/MWh)</t>
    </r>
  </si>
  <si>
    <r>
      <rPr>
        <b/>
        <sz val="10"/>
        <rFont val="Calibri"/>
        <family val="2"/>
      </rPr>
      <t>Baseline emission (BE</t>
    </r>
    <r>
      <rPr>
        <b/>
        <sz val="6"/>
        <rFont val="Calibri"/>
        <family val="2"/>
      </rPr>
      <t>y</t>
    </r>
    <r>
      <rPr>
        <b/>
        <sz val="10"/>
        <rFont val="Calibri"/>
        <family val="2"/>
      </rPr>
      <t>) (tCO2e)</t>
    </r>
  </si>
  <si>
    <r>
      <rPr>
        <b/>
        <sz val="10"/>
        <rFont val="Calibri"/>
        <family val="2"/>
      </rPr>
      <t>Project emissions (PE</t>
    </r>
    <r>
      <rPr>
        <b/>
        <sz val="6"/>
        <rFont val="Calibri"/>
        <family val="2"/>
      </rPr>
      <t>y</t>
    </r>
    <r>
      <rPr>
        <b/>
        <sz val="10"/>
        <rFont val="Calibri"/>
        <family val="2"/>
      </rPr>
      <t>)   (tCO2e)</t>
    </r>
  </si>
  <si>
    <r>
      <rPr>
        <b/>
        <sz val="10"/>
        <rFont val="Calibri"/>
        <family val="2"/>
      </rPr>
      <t>Leakage (L</t>
    </r>
    <r>
      <rPr>
        <b/>
        <sz val="6"/>
        <rFont val="Calibri"/>
        <family val="2"/>
      </rPr>
      <t>y</t>
    </r>
    <r>
      <rPr>
        <b/>
        <sz val="10"/>
        <rFont val="Calibri"/>
        <family val="2"/>
      </rPr>
      <t>) (tCO2e)</t>
    </r>
  </si>
  <si>
    <r>
      <rPr>
        <b/>
        <sz val="10"/>
        <rFont val="Calibri"/>
        <family val="2"/>
      </rPr>
      <t>ERy                    (ER</t>
    </r>
    <r>
      <rPr>
        <b/>
        <sz val="6"/>
        <rFont val="Calibri"/>
        <family val="2"/>
      </rPr>
      <t>y</t>
    </r>
    <r>
      <rPr>
        <b/>
        <sz val="10"/>
        <rFont val="Calibri"/>
        <family val="2"/>
      </rPr>
      <t>=BE</t>
    </r>
    <r>
      <rPr>
        <b/>
        <sz val="6"/>
        <rFont val="Calibri"/>
        <family val="2"/>
      </rPr>
      <t>y</t>
    </r>
    <r>
      <rPr>
        <b/>
        <sz val="10"/>
        <rFont val="Calibri"/>
        <family val="2"/>
      </rPr>
      <t xml:space="preserve"> –PE</t>
    </r>
    <r>
      <rPr>
        <b/>
        <sz val="6"/>
        <rFont val="Calibri"/>
        <family val="2"/>
      </rPr>
      <t>y</t>
    </r>
    <r>
      <rPr>
        <b/>
        <sz val="10"/>
        <rFont val="Calibri"/>
        <family val="2"/>
      </rPr>
      <t xml:space="preserve"> -L</t>
    </r>
    <r>
      <rPr>
        <b/>
        <sz val="6"/>
        <rFont val="Calibri"/>
        <family val="2"/>
      </rPr>
      <t>y</t>
    </r>
    <r>
      <rPr>
        <b/>
        <sz val="10"/>
        <rFont val="Calibri"/>
        <family val="2"/>
      </rPr>
      <t>)                                                                                                                                                                                (tCO</t>
    </r>
    <r>
      <rPr>
        <b/>
        <sz val="6"/>
        <rFont val="Calibri"/>
        <family val="2"/>
      </rPr>
      <t>2</t>
    </r>
    <r>
      <rPr>
        <b/>
        <sz val="10"/>
        <rFont val="Calibri"/>
        <family val="2"/>
      </rPr>
      <t>e)</t>
    </r>
  </si>
  <si>
    <t>Total in 2022</t>
  </si>
  <si>
    <t>01/09/2022-31/08/2024 (731days)</t>
  </si>
  <si>
    <t>01/09/2022-30/09/2022</t>
  </si>
  <si>
    <t>01/10/2022-31/10/2022</t>
  </si>
  <si>
    <t>01/11/2022-30/11/2022</t>
  </si>
  <si>
    <t>01/12/2022-31/12/2022</t>
  </si>
  <si>
    <t>01/01/2023-31/01/2023</t>
  </si>
  <si>
    <t>01/02/2023-28/02/2023</t>
  </si>
  <si>
    <t>01/03/2023-31/03/2023</t>
  </si>
  <si>
    <t>01/04/2023-30/04/2023</t>
  </si>
  <si>
    <t>01/05/2023-31/05/2023</t>
  </si>
  <si>
    <t>01/06/2023-30/06/2023</t>
  </si>
  <si>
    <t>01/07/2023-31/07/2023</t>
  </si>
  <si>
    <t>01/08/2023-31/08/2023</t>
  </si>
  <si>
    <t>01/09/2023-30/09/2023</t>
  </si>
  <si>
    <t>01/10/203-31/10/2023</t>
  </si>
  <si>
    <t>01/11/2023-30/11/2023</t>
  </si>
  <si>
    <t>01/12/2023-31/12/2023</t>
  </si>
  <si>
    <t>01/01/2024-31/12/2024</t>
  </si>
  <si>
    <t>01/03/2024-31/03/2024</t>
  </si>
  <si>
    <t>01/02/2024-29/02/2024</t>
  </si>
  <si>
    <t>01/04/2024-30/04/2024</t>
  </si>
  <si>
    <t>01/05/2024-31/05/2024</t>
  </si>
  <si>
    <t>01/06/2024-30/06/2024</t>
  </si>
  <si>
    <t>01/07/2024-31/07/2024</t>
  </si>
  <si>
    <t>01/08/2024-31/08/2024</t>
  </si>
  <si>
    <t>Total in 2023</t>
  </si>
  <si>
    <t>Total in 2024</t>
  </si>
  <si>
    <t>Annal power delivered to NWPG in PDD(MWh)</t>
  </si>
  <si>
    <t>1. Electricity exported to the grid by the project (EGexport,y)</t>
  </si>
  <si>
    <r>
      <t>3. Quantity of net electricity generation supplied by the Project to the grid (EG</t>
    </r>
    <r>
      <rPr>
        <b/>
        <vertAlign val="subscript"/>
        <sz val="12"/>
        <rFont val="Calibri"/>
        <family val="2"/>
      </rPr>
      <t xml:space="preserve">facility,y </t>
    </r>
    <r>
      <rPr>
        <b/>
        <sz val="12"/>
        <rFont val="Calibri"/>
        <family val="2"/>
      </rPr>
      <t>) and ER</t>
    </r>
  </si>
  <si>
    <t xml:space="preserve">2. Electricity imported to the project activity by the grid (EGimport,y) </t>
  </si>
  <si>
    <t>01/01/2024-31/01/2024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</si>
</sst>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_);[Red]\(#,##0.000\)"/>
    <numFmt numFmtId="165" formatCode="0.000"/>
    <numFmt numFmtId="166" formatCode="0.000_ "/>
    <numFmt numFmtId="167" formatCode="#,##0.000"/>
    <numFmt numFmtId="168" formatCode="#,##0.0000_);[Red]\(#,##0.0000\)"/>
  </numFmts>
  <fonts count="17">
    <font>
      <sz val="12"/>
      <name val="宋体"/>
      <charset val="134"/>
    </font>
    <font>
      <sz val="10"/>
      <name val="Calibri"/>
      <family val="2"/>
    </font>
    <font>
      <i/>
      <sz val="10"/>
      <name val="Calibri"/>
      <family val="2"/>
    </font>
    <font>
      <b/>
      <sz val="10"/>
      <name val="Calibri"/>
      <family val="2"/>
    </font>
    <font>
      <b/>
      <i/>
      <sz val="10"/>
      <name val="Calibri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b/>
      <sz val="12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b/>
      <sz val="6"/>
      <name val="Calibri"/>
      <family val="2"/>
    </font>
    <font>
      <b/>
      <sz val="10"/>
      <name val="宋体"/>
      <charset val="134"/>
    </font>
    <font>
      <b/>
      <vertAlign val="subscript"/>
      <sz val="10"/>
      <name val="Calibri"/>
      <family val="2"/>
    </font>
    <font>
      <b/>
      <sz val="10"/>
      <name val="Calibri"/>
      <family val="2"/>
    </font>
    <font>
      <b/>
      <sz val="16"/>
      <name val="Calibri"/>
      <family val="2"/>
    </font>
    <font>
      <b/>
      <vertAlign val="subscript"/>
      <sz val="12"/>
      <name val="Calibri"/>
      <family val="2"/>
    </font>
    <font>
      <sz val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3" tint="0.79992065187536243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40" fontId="1" fillId="0" borderId="0" xfId="0" applyNumberFormat="1" applyFont="1">
      <alignment vertical="center"/>
    </xf>
    <xf numFmtId="40" fontId="2" fillId="0" borderId="0" xfId="0" applyNumberFormat="1" applyFont="1">
      <alignment vertical="center"/>
    </xf>
    <xf numFmtId="40" fontId="3" fillId="0" borderId="0" xfId="0" applyNumberFormat="1" applyFont="1" applyAlignment="1">
      <alignment vertical="center" wrapText="1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40" fontId="3" fillId="0" borderId="0" xfId="0" applyNumberFormat="1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40" fontId="3" fillId="0" borderId="5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38" fontId="1" fillId="0" borderId="5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40" fontId="3" fillId="0" borderId="7" xfId="0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40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66" fontId="1" fillId="0" borderId="7" xfId="0" applyNumberFormat="1" applyFont="1" applyBorder="1" applyAlignment="1">
      <alignment horizontal="center" vertical="center" wrapText="1"/>
    </xf>
    <xf numFmtId="40" fontId="3" fillId="0" borderId="3" xfId="0" applyNumberFormat="1" applyFont="1" applyBorder="1" applyAlignment="1">
      <alignment horizontal="center" vertical="center" wrapText="1"/>
    </xf>
    <xf numFmtId="40" fontId="3" fillId="0" borderId="3" xfId="0" applyNumberFormat="1" applyFont="1" applyBorder="1" applyAlignment="1">
      <alignment horizontal="center" vertical="center" wrapText="1" shrinkToFit="1"/>
    </xf>
    <xf numFmtId="167" fontId="1" fillId="0" borderId="5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/>
    </xf>
    <xf numFmtId="40" fontId="1" fillId="0" borderId="5" xfId="0" applyNumberFormat="1" applyFont="1" applyBorder="1" applyAlignment="1">
      <alignment horizontal="center" vertical="center"/>
    </xf>
    <xf numFmtId="168" fontId="1" fillId="0" borderId="5" xfId="0" applyNumberFormat="1" applyFont="1" applyBorder="1" applyAlignment="1">
      <alignment horizontal="center" vertical="center"/>
    </xf>
    <xf numFmtId="167" fontId="3" fillId="0" borderId="7" xfId="0" applyNumberFormat="1" applyFont="1" applyBorder="1" applyAlignment="1">
      <alignment horizontal="center" vertical="center"/>
    </xf>
    <xf numFmtId="40" fontId="3" fillId="0" borderId="0" xfId="0" applyNumberFormat="1" applyFont="1">
      <alignment vertical="center"/>
    </xf>
    <xf numFmtId="40" fontId="2" fillId="0" borderId="0" xfId="0" applyNumberFormat="1" applyFont="1" applyAlignment="1"/>
    <xf numFmtId="40" fontId="1" fillId="0" borderId="3" xfId="0" applyNumberFormat="1" applyFont="1" applyBorder="1" applyAlignment="1">
      <alignment horizontal="center" vertical="center"/>
    </xf>
    <xf numFmtId="40" fontId="1" fillId="0" borderId="10" xfId="0" applyNumberFormat="1" applyFont="1" applyBorder="1" applyAlignment="1">
      <alignment horizontal="center" vertical="center"/>
    </xf>
    <xf numFmtId="40" fontId="3" fillId="0" borderId="11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/>
    </xf>
    <xf numFmtId="165" fontId="1" fillId="0" borderId="11" xfId="0" applyNumberFormat="1" applyFont="1" applyBorder="1" applyAlignment="1">
      <alignment horizontal="center" vertical="center"/>
    </xf>
    <xf numFmtId="166" fontId="3" fillId="0" borderId="1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40" fontId="1" fillId="0" borderId="0" xfId="0" applyNumberFormat="1" applyFont="1" applyAlignment="1">
      <alignment horizontal="center" wrapText="1"/>
    </xf>
    <xf numFmtId="40" fontId="3" fillId="0" borderId="10" xfId="0" applyNumberFormat="1" applyFont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 vertical="center"/>
    </xf>
    <xf numFmtId="15" fontId="3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14" fontId="1" fillId="0" borderId="0" xfId="0" applyNumberFormat="1" applyFont="1">
      <alignment vertical="center"/>
    </xf>
    <xf numFmtId="1" fontId="8" fillId="0" borderId="11" xfId="0" applyNumberFormat="1" applyFont="1" applyBorder="1" applyAlignment="1">
      <alignment horizontal="center" vertical="center"/>
    </xf>
    <xf numFmtId="164" fontId="1" fillId="0" borderId="0" xfId="0" applyNumberFormat="1" applyFont="1">
      <alignment vertical="center"/>
    </xf>
    <xf numFmtId="40" fontId="13" fillId="0" borderId="0" xfId="0" applyNumberFormat="1" applyFont="1">
      <alignment vertical="center"/>
    </xf>
    <xf numFmtId="40" fontId="13" fillId="0" borderId="0" xfId="0" applyNumberFormat="1" applyFont="1" applyAlignment="1">
      <alignment horizontal="center" vertical="center"/>
    </xf>
    <xf numFmtId="167" fontId="13" fillId="0" borderId="14" xfId="0" applyNumberFormat="1" applyFont="1" applyBorder="1" applyAlignment="1">
      <alignment horizontal="center" vertical="center"/>
    </xf>
    <xf numFmtId="165" fontId="1" fillId="0" borderId="14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 vertical="center"/>
    </xf>
    <xf numFmtId="165" fontId="1" fillId="0" borderId="14" xfId="0" applyNumberFormat="1" applyFont="1" applyBorder="1" applyAlignment="1">
      <alignment horizontal="center" vertical="center"/>
    </xf>
    <xf numFmtId="165" fontId="3" fillId="0" borderId="14" xfId="0" applyNumberFormat="1" applyFont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165" fontId="1" fillId="0" borderId="14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5" fontId="3" fillId="0" borderId="14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67" fontId="3" fillId="0" borderId="5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" fontId="13" fillId="0" borderId="15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38" fontId="9" fillId="0" borderId="11" xfId="0" applyNumberFormat="1" applyFont="1" applyBorder="1" applyAlignment="1">
      <alignment horizontal="center" vertical="center"/>
    </xf>
    <xf numFmtId="164" fontId="9" fillId="0" borderId="11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13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10" fontId="8" fillId="0" borderId="12" xfId="0" applyNumberFormat="1" applyFont="1" applyBorder="1" applyAlignment="1">
      <alignment horizontal="center" vertical="center"/>
    </xf>
    <xf numFmtId="40" fontId="2" fillId="0" borderId="0" xfId="0" applyNumberFormat="1" applyFont="1" applyAlignment="1">
      <alignment horizontal="left" vertical="center" wrapText="1"/>
    </xf>
    <xf numFmtId="40" fontId="1" fillId="0" borderId="2" xfId="0" applyNumberFormat="1" applyFont="1" applyBorder="1" applyAlignment="1">
      <alignment horizontal="left" vertical="center" wrapText="1"/>
    </xf>
    <xf numFmtId="40" fontId="3" fillId="0" borderId="4" xfId="0" applyNumberFormat="1" applyFont="1" applyBorder="1" applyAlignment="1">
      <alignment horizontal="left" vertical="center" wrapText="1"/>
    </xf>
    <xf numFmtId="40" fontId="3" fillId="0" borderId="13" xfId="0" applyNumberFormat="1" applyFont="1" applyBorder="1" applyAlignment="1">
      <alignment horizontal="left" vertical="center" wrapText="1"/>
    </xf>
    <xf numFmtId="40" fontId="1" fillId="0" borderId="13" xfId="0" applyNumberFormat="1" applyFont="1" applyBorder="1" applyAlignment="1">
      <alignment horizontal="left" vertical="center" wrapText="1"/>
    </xf>
    <xf numFmtId="40" fontId="3" fillId="0" borderId="6" xfId="0" applyNumberFormat="1" applyFont="1" applyBorder="1" applyAlignment="1">
      <alignment horizontal="left" vertical="center" wrapText="1"/>
    </xf>
    <xf numFmtId="40" fontId="3" fillId="0" borderId="0" xfId="0" applyNumberFormat="1" applyFont="1" applyAlignment="1">
      <alignment horizontal="left" vertical="center" wrapText="1"/>
    </xf>
    <xf numFmtId="40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40" fontId="3" fillId="0" borderId="2" xfId="0" applyNumberFormat="1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/>
    </xf>
    <xf numFmtId="40" fontId="7" fillId="3" borderId="8" xfId="0" applyNumberFormat="1" applyFont="1" applyFill="1" applyBorder="1" applyAlignment="1">
      <alignment horizontal="center"/>
    </xf>
    <xf numFmtId="40" fontId="7" fillId="3" borderId="9" xfId="0" applyNumberFormat="1" applyFont="1" applyFill="1" applyBorder="1" applyAlignment="1">
      <alignment horizontal="center"/>
    </xf>
    <xf numFmtId="0" fontId="16" fillId="3" borderId="9" xfId="0" applyFont="1" applyFill="1" applyBorder="1" applyAlignment="1">
      <alignment horizontal="center" vertical="center"/>
    </xf>
    <xf numFmtId="40" fontId="3" fillId="0" borderId="0" xfId="0" applyNumberFormat="1" applyFont="1" applyAlignment="1">
      <alignment horizontal="center" vertical="center" wrapText="1"/>
    </xf>
    <xf numFmtId="40" fontId="14" fillId="2" borderId="0" xfId="0" applyNumberFormat="1" applyFont="1" applyFill="1" applyAlignment="1">
      <alignment horizontal="center" vertical="center"/>
    </xf>
    <xf numFmtId="40" fontId="7" fillId="3" borderId="1" xfId="0" applyNumberFormat="1" applyFont="1" applyFill="1" applyBorder="1" applyAlignment="1">
      <alignment horizontal="center" vertical="center" wrapText="1"/>
    </xf>
    <xf numFmtId="40" fontId="7" fillId="3" borderId="0" xfId="0" applyNumberFormat="1" applyFont="1" applyFill="1" applyAlignment="1">
      <alignment horizontal="center" vertical="center" wrapText="1"/>
    </xf>
    <xf numFmtId="40" fontId="3" fillId="4" borderId="3" xfId="0" applyNumberFormat="1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vertical="center"/>
    </xf>
    <xf numFmtId="164" fontId="3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H16"/>
  <sheetViews>
    <sheetView workbookViewId="0">
      <selection activeCell="E7" sqref="E7"/>
    </sheetView>
  </sheetViews>
  <sheetFormatPr baseColWidth="10" defaultColWidth="9" defaultRowHeight="14"/>
  <cols>
    <col min="1" max="1" width="9" style="4" customWidth="1"/>
    <col min="2" max="2" width="7.33203125" style="4" customWidth="1"/>
    <col min="3" max="3" width="6.6640625" style="4" customWidth="1"/>
    <col min="4" max="4" width="49.6640625" style="4" customWidth="1"/>
    <col min="5" max="5" width="53.33203125" style="4" customWidth="1"/>
    <col min="6" max="6" width="20" style="4" customWidth="1"/>
    <col min="7" max="7" width="11.83203125" style="4" customWidth="1"/>
    <col min="8" max="16384" width="9" style="4"/>
  </cols>
  <sheetData>
    <row r="2" spans="3:8">
      <c r="C2" s="5"/>
      <c r="D2" s="46"/>
      <c r="E2" s="46"/>
      <c r="F2" s="5"/>
      <c r="G2" s="5"/>
      <c r="H2" s="47"/>
    </row>
    <row r="3" spans="3:8" ht="41" customHeight="1">
      <c r="C3" s="93" t="s">
        <v>0</v>
      </c>
      <c r="D3" s="94"/>
      <c r="E3" s="94"/>
    </row>
    <row r="4" spans="3:8" ht="16">
      <c r="C4" s="95"/>
      <c r="D4" s="95"/>
      <c r="E4" s="48"/>
    </row>
    <row r="5" spans="3:8" ht="19">
      <c r="C5" s="96" t="s">
        <v>1</v>
      </c>
      <c r="D5" s="97"/>
      <c r="E5" s="49">
        <v>1</v>
      </c>
    </row>
    <row r="6" spans="3:8" ht="19">
      <c r="C6" s="89" t="s">
        <v>2</v>
      </c>
      <c r="D6" s="90"/>
      <c r="E6" s="50" t="s">
        <v>3</v>
      </c>
    </row>
    <row r="7" spans="3:8" ht="19">
      <c r="C7" s="89" t="s">
        <v>4</v>
      </c>
      <c r="D7" s="90"/>
      <c r="E7" s="50" t="s">
        <v>5</v>
      </c>
    </row>
    <row r="8" spans="3:8" ht="19">
      <c r="C8" s="89" t="s">
        <v>6</v>
      </c>
      <c r="D8" s="90"/>
      <c r="E8" s="50" t="s">
        <v>38</v>
      </c>
      <c r="F8" s="51"/>
      <c r="G8" s="51"/>
    </row>
    <row r="9" spans="3:8" ht="19">
      <c r="C9" s="89" t="s">
        <v>7</v>
      </c>
      <c r="D9" s="90"/>
      <c r="E9" s="50">
        <v>727982</v>
      </c>
      <c r="F9" s="51"/>
      <c r="G9" s="51"/>
    </row>
    <row r="10" spans="3:8" ht="34" customHeight="1">
      <c r="C10" s="89" t="s">
        <v>8</v>
      </c>
      <c r="D10" s="90"/>
      <c r="E10" s="52">
        <f>E9/365*731</f>
        <v>1457958.4712328766</v>
      </c>
    </row>
    <row r="11" spans="3:8" ht="34" customHeight="1">
      <c r="C11" s="89" t="s">
        <v>9</v>
      </c>
      <c r="D11" s="90"/>
      <c r="E11" s="70">
        <f>'MP6'!J96</f>
        <v>1448318</v>
      </c>
    </row>
    <row r="12" spans="3:8" ht="43" customHeight="1">
      <c r="C12" s="89" t="s">
        <v>10</v>
      </c>
      <c r="D12" s="90"/>
      <c r="E12" s="76">
        <f>(E11-E10)/E10</f>
        <v>-6.612308528050519E-3</v>
      </c>
      <c r="F12" s="53"/>
    </row>
    <row r="13" spans="3:8" ht="34" customHeight="1">
      <c r="C13" s="89" t="s">
        <v>65</v>
      </c>
      <c r="D13" s="90"/>
      <c r="E13" s="50">
        <v>948633.8</v>
      </c>
    </row>
    <row r="14" spans="3:8" ht="40" customHeight="1">
      <c r="C14" s="89" t="s">
        <v>11</v>
      </c>
      <c r="D14" s="90"/>
      <c r="E14" s="50">
        <f>E13/365*731</f>
        <v>1899866.596712329</v>
      </c>
    </row>
    <row r="15" spans="3:8" ht="40" customHeight="1">
      <c r="C15" s="89" t="s">
        <v>12</v>
      </c>
      <c r="D15" s="90"/>
      <c r="E15" s="71">
        <f>'MP6'!E96</f>
        <v>1887318.0759999999</v>
      </c>
    </row>
    <row r="16" spans="3:8" ht="35" customHeight="1">
      <c r="C16" s="91" t="s">
        <v>13</v>
      </c>
      <c r="D16" s="92"/>
      <c r="E16" s="77">
        <f>(E15-E14)/E14</f>
        <v>-6.6049483337640505E-3</v>
      </c>
    </row>
  </sheetData>
  <mergeCells count="14">
    <mergeCell ref="C3:E3"/>
    <mergeCell ref="C4:D4"/>
    <mergeCell ref="C5:D5"/>
    <mergeCell ref="C6:D6"/>
    <mergeCell ref="C7:D7"/>
    <mergeCell ref="C13:D13"/>
    <mergeCell ref="C14:D14"/>
    <mergeCell ref="C15:D15"/>
    <mergeCell ref="C16:D16"/>
    <mergeCell ref="C8:D8"/>
    <mergeCell ref="C9:D9"/>
    <mergeCell ref="C10:D10"/>
    <mergeCell ref="C11:D11"/>
    <mergeCell ref="C12:D12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50FF8-D849-7549-893D-9CF39A8A0946}">
  <sheetPr>
    <tabColor theme="9" tint="0.39997558519241921"/>
  </sheetPr>
  <dimension ref="B1:X99"/>
  <sheetViews>
    <sheetView tabSelected="1" topLeftCell="A88" zoomScale="125" workbookViewId="0">
      <selection activeCell="E16" sqref="E16"/>
    </sheetView>
  </sheetViews>
  <sheetFormatPr baseColWidth="10" defaultColWidth="9" defaultRowHeight="14"/>
  <cols>
    <col min="1" max="1" width="6.6640625" style="1" customWidth="1"/>
    <col min="2" max="2" width="20.6640625" style="85" customWidth="1"/>
    <col min="3" max="3" width="14.83203125" style="7" customWidth="1"/>
    <col min="4" max="4" width="13.33203125" style="7" customWidth="1"/>
    <col min="5" max="5" width="16.83203125" style="7" customWidth="1"/>
    <col min="6" max="6" width="14" style="7" customWidth="1"/>
    <col min="7" max="7" width="11.83203125" style="7" customWidth="1"/>
    <col min="8" max="8" width="13.5" style="7" customWidth="1"/>
    <col min="9" max="9" width="11.33203125" style="7" customWidth="1"/>
    <col min="10" max="10" width="14" style="7" customWidth="1"/>
    <col min="11" max="11" width="15.33203125" style="7" customWidth="1"/>
    <col min="12" max="12" width="12.1640625" style="7" customWidth="1"/>
    <col min="13" max="13" width="16.83203125" style="7" customWidth="1"/>
    <col min="14" max="15" width="18" style="1" customWidth="1"/>
    <col min="16" max="16" width="13.1640625" style="1" customWidth="1"/>
    <col min="17" max="17" width="12.6640625" style="1" customWidth="1"/>
    <col min="18" max="18" width="12.33203125" style="1" customWidth="1"/>
    <col min="19" max="19" width="16" style="1" customWidth="1"/>
    <col min="20" max="20" width="14.83203125" style="1" customWidth="1"/>
    <col min="21" max="21" width="15" style="1" customWidth="1"/>
    <col min="22" max="22" width="14" style="1" customWidth="1"/>
    <col min="23" max="23" width="12.1640625" style="1" customWidth="1"/>
    <col min="24" max="24" width="15" style="1" customWidth="1"/>
    <col min="25" max="16384" width="9" style="1"/>
  </cols>
  <sheetData>
    <row r="1" spans="2:18" ht="20.25" customHeight="1">
      <c r="B1" s="103"/>
      <c r="C1" s="103"/>
      <c r="D1" s="103"/>
      <c r="E1" s="103"/>
      <c r="F1" s="103"/>
      <c r="G1" s="103"/>
      <c r="H1" s="103"/>
      <c r="I1" s="103"/>
      <c r="J1" s="6"/>
      <c r="K1" s="6"/>
      <c r="L1" s="6"/>
      <c r="M1" s="6"/>
      <c r="N1" s="31"/>
      <c r="O1" s="31"/>
      <c r="P1" s="31"/>
      <c r="Q1" s="31"/>
      <c r="R1" s="31"/>
    </row>
    <row r="2" spans="2:18" ht="27.25" customHeight="1">
      <c r="B2" s="104" t="s">
        <v>0</v>
      </c>
      <c r="C2" s="104"/>
      <c r="D2" s="104"/>
      <c r="E2" s="104"/>
      <c r="F2" s="104"/>
      <c r="G2" s="104"/>
      <c r="H2" s="104"/>
      <c r="I2" s="104"/>
      <c r="J2" s="104"/>
      <c r="K2" s="6"/>
      <c r="L2" s="6"/>
      <c r="M2" s="6"/>
      <c r="N2" s="31"/>
      <c r="O2" s="31"/>
      <c r="P2" s="31"/>
      <c r="Q2" s="31"/>
      <c r="R2" s="31"/>
    </row>
    <row r="3" spans="2:18" s="2" customFormat="1" ht="16">
      <c r="B3" s="105" t="s">
        <v>66</v>
      </c>
      <c r="C3" s="106"/>
      <c r="D3" s="106"/>
      <c r="E3" s="106"/>
      <c r="F3" s="106"/>
      <c r="G3" s="106"/>
      <c r="H3" s="106"/>
      <c r="I3" s="106"/>
      <c r="J3" s="106"/>
      <c r="K3" s="8"/>
      <c r="L3" s="8"/>
      <c r="M3" s="8"/>
      <c r="N3" s="32"/>
      <c r="O3" s="32"/>
      <c r="P3" s="32"/>
      <c r="Q3" s="32"/>
    </row>
    <row r="4" spans="2:18" s="2" customFormat="1" ht="15" thickBot="1">
      <c r="B4" s="78"/>
      <c r="C4" s="8"/>
      <c r="D4" s="8"/>
      <c r="E4" s="9"/>
      <c r="F4" s="9"/>
      <c r="G4" s="9"/>
      <c r="H4" s="9"/>
      <c r="I4" s="9"/>
      <c r="J4" s="9"/>
      <c r="K4" s="9"/>
      <c r="L4" s="9"/>
      <c r="M4" s="9"/>
    </row>
    <row r="5" spans="2:18" ht="15">
      <c r="B5" s="79"/>
      <c r="C5" s="107" t="s">
        <v>14</v>
      </c>
      <c r="D5" s="108"/>
      <c r="E5" s="108"/>
      <c r="F5" s="108"/>
      <c r="G5" s="109" t="s">
        <v>15</v>
      </c>
      <c r="H5" s="110"/>
      <c r="I5" s="110"/>
      <c r="J5" s="110"/>
      <c r="K5" s="33"/>
      <c r="L5" s="33"/>
      <c r="M5" s="34"/>
    </row>
    <row r="6" spans="2:18" s="3" customFormat="1" ht="45">
      <c r="B6" s="80" t="s">
        <v>16</v>
      </c>
      <c r="C6" s="10" t="s">
        <v>17</v>
      </c>
      <c r="D6" s="10" t="s">
        <v>18</v>
      </c>
      <c r="E6" s="11" t="s">
        <v>19</v>
      </c>
      <c r="F6" s="10" t="s">
        <v>20</v>
      </c>
      <c r="G6" s="10" t="s">
        <v>17</v>
      </c>
      <c r="H6" s="10" t="s">
        <v>18</v>
      </c>
      <c r="I6" s="11" t="s">
        <v>19</v>
      </c>
      <c r="J6" s="11" t="s">
        <v>21</v>
      </c>
      <c r="K6" s="10" t="s">
        <v>22</v>
      </c>
      <c r="L6" s="10" t="s">
        <v>23</v>
      </c>
      <c r="M6" s="35" t="s">
        <v>24</v>
      </c>
    </row>
    <row r="7" spans="2:18" ht="15">
      <c r="B7" s="82" t="s">
        <v>39</v>
      </c>
      <c r="C7" s="57">
        <v>32783.949999999997</v>
      </c>
      <c r="D7" s="57">
        <v>35471.184000000001</v>
      </c>
      <c r="E7" s="12">
        <v>14000</v>
      </c>
      <c r="F7" s="13">
        <f t="shared" ref="F7:F30" si="0">ROUND((D7-C7)*E7/1000,3)</f>
        <v>37621.275999999998</v>
      </c>
      <c r="G7" s="58">
        <v>33368.396999999997</v>
      </c>
      <c r="H7" s="58">
        <v>36145.703000000001</v>
      </c>
      <c r="I7" s="12">
        <v>14000</v>
      </c>
      <c r="J7" s="13">
        <f t="shared" ref="J7:J30" si="1">ROUND((H7-G7)*I7/1000,3)</f>
        <v>38882.284</v>
      </c>
      <c r="K7" s="36">
        <f t="shared" ref="K7:K30" si="2">F7+J7</f>
        <v>76503.56</v>
      </c>
      <c r="L7" s="58">
        <f>K7</f>
        <v>76503.56</v>
      </c>
      <c r="M7" s="37">
        <f t="shared" ref="M7:M30" si="3">MIN(K7,L7)</f>
        <v>76503.56</v>
      </c>
    </row>
    <row r="8" spans="2:18" ht="15">
      <c r="B8" s="82" t="s">
        <v>40</v>
      </c>
      <c r="C8" s="57">
        <f>D7</f>
        <v>35471.184000000001</v>
      </c>
      <c r="D8" s="57">
        <v>38044.281000000003</v>
      </c>
      <c r="E8" s="12">
        <v>14000</v>
      </c>
      <c r="F8" s="13">
        <f t="shared" si="0"/>
        <v>36023.358</v>
      </c>
      <c r="G8" s="58">
        <f>H7</f>
        <v>36145.703000000001</v>
      </c>
      <c r="H8" s="58">
        <v>38702.228999999999</v>
      </c>
      <c r="I8" s="12">
        <v>14000</v>
      </c>
      <c r="J8" s="13">
        <f t="shared" si="1"/>
        <v>35791.364000000001</v>
      </c>
      <c r="K8" s="36">
        <f t="shared" si="2"/>
        <v>71814.722000000009</v>
      </c>
      <c r="L8" s="58">
        <f t="shared" ref="L8:L30" si="4">K8</f>
        <v>71814.722000000009</v>
      </c>
      <c r="M8" s="37">
        <f t="shared" si="3"/>
        <v>71814.722000000009</v>
      </c>
    </row>
    <row r="9" spans="2:18" ht="15">
      <c r="B9" s="82" t="s">
        <v>41</v>
      </c>
      <c r="C9" s="57">
        <f>D8</f>
        <v>38044.281000000003</v>
      </c>
      <c r="D9" s="57">
        <v>40650.951000000001</v>
      </c>
      <c r="E9" s="12">
        <v>14000</v>
      </c>
      <c r="F9" s="13">
        <f t="shared" si="0"/>
        <v>36493.379999999997</v>
      </c>
      <c r="G9" s="58">
        <f>H8</f>
        <v>38702.228999999999</v>
      </c>
      <c r="H9" s="58">
        <v>41266.269999999997</v>
      </c>
      <c r="I9" s="12">
        <v>14000</v>
      </c>
      <c r="J9" s="13">
        <f t="shared" si="1"/>
        <v>35896.574000000001</v>
      </c>
      <c r="K9" s="36">
        <f t="shared" si="2"/>
        <v>72389.953999999998</v>
      </c>
      <c r="L9" s="58">
        <f t="shared" si="4"/>
        <v>72389.953999999998</v>
      </c>
      <c r="M9" s="37">
        <f t="shared" si="3"/>
        <v>72389.953999999998</v>
      </c>
    </row>
    <row r="10" spans="2:18" ht="15">
      <c r="B10" s="82" t="s">
        <v>42</v>
      </c>
      <c r="C10" s="57">
        <v>32784.949999999997</v>
      </c>
      <c r="D10" s="57">
        <v>35631.152999999998</v>
      </c>
      <c r="E10" s="12">
        <v>14000</v>
      </c>
      <c r="F10" s="13">
        <f t="shared" si="0"/>
        <v>39846.841999999997</v>
      </c>
      <c r="G10" s="58">
        <f t="shared" ref="G10:G30" si="5">H9</f>
        <v>41266.269999999997</v>
      </c>
      <c r="H10" s="58">
        <v>43802.447</v>
      </c>
      <c r="I10" s="12">
        <v>14000</v>
      </c>
      <c r="J10" s="13">
        <f t="shared" si="1"/>
        <v>35506.478000000003</v>
      </c>
      <c r="K10" s="36">
        <f t="shared" si="2"/>
        <v>75353.320000000007</v>
      </c>
      <c r="L10" s="58">
        <f t="shared" si="4"/>
        <v>75353.320000000007</v>
      </c>
      <c r="M10" s="37">
        <f t="shared" si="3"/>
        <v>75353.320000000007</v>
      </c>
    </row>
    <row r="11" spans="2:18" ht="15" customHeight="1">
      <c r="B11" s="82" t="s">
        <v>43</v>
      </c>
      <c r="C11" s="57">
        <f t="shared" ref="C11:C12" si="6">D10</f>
        <v>35631.152999999998</v>
      </c>
      <c r="D11" s="57">
        <v>38283.855000000003</v>
      </c>
      <c r="E11" s="12">
        <v>14000</v>
      </c>
      <c r="F11" s="13">
        <f t="shared" si="0"/>
        <v>37137.828000000001</v>
      </c>
      <c r="G11" s="58">
        <f t="shared" si="5"/>
        <v>43802.447</v>
      </c>
      <c r="H11" s="58">
        <v>46396.811999999998</v>
      </c>
      <c r="I11" s="12">
        <v>14000</v>
      </c>
      <c r="J11" s="13">
        <f t="shared" si="1"/>
        <v>36321.11</v>
      </c>
      <c r="K11" s="36">
        <f t="shared" si="2"/>
        <v>73458.937999999995</v>
      </c>
      <c r="L11" s="58">
        <f t="shared" si="4"/>
        <v>73458.937999999995</v>
      </c>
      <c r="M11" s="37">
        <f t="shared" si="3"/>
        <v>73458.937999999995</v>
      </c>
    </row>
    <row r="12" spans="2:18" ht="15">
      <c r="B12" s="82" t="s">
        <v>44</v>
      </c>
      <c r="C12" s="57">
        <f t="shared" si="6"/>
        <v>38283.855000000003</v>
      </c>
      <c r="D12" s="57">
        <v>41257.135999999999</v>
      </c>
      <c r="E12" s="12">
        <v>14000</v>
      </c>
      <c r="F12" s="13">
        <f t="shared" si="0"/>
        <v>41625.934000000001</v>
      </c>
      <c r="G12" s="58">
        <f t="shared" si="5"/>
        <v>46396.811999999998</v>
      </c>
      <c r="H12" s="58">
        <v>49225.39</v>
      </c>
      <c r="I12" s="12">
        <v>14000</v>
      </c>
      <c r="J12" s="13">
        <f t="shared" si="1"/>
        <v>39600.091999999997</v>
      </c>
      <c r="K12" s="36">
        <f t="shared" si="2"/>
        <v>81226.025999999998</v>
      </c>
      <c r="L12" s="58">
        <f t="shared" si="4"/>
        <v>81226.025999999998</v>
      </c>
      <c r="M12" s="37">
        <f t="shared" si="3"/>
        <v>81226.025999999998</v>
      </c>
    </row>
    <row r="13" spans="2:18" ht="15">
      <c r="B13" s="82" t="s">
        <v>45</v>
      </c>
      <c r="C13" s="57">
        <v>32785.949999999997</v>
      </c>
      <c r="D13" s="57">
        <v>35715.692000000003</v>
      </c>
      <c r="E13" s="12">
        <v>14000</v>
      </c>
      <c r="F13" s="13">
        <f t="shared" si="0"/>
        <v>41016.387999999999</v>
      </c>
      <c r="G13" s="58">
        <f t="shared" si="5"/>
        <v>49225.39</v>
      </c>
      <c r="H13" s="58">
        <v>51994.250999999997</v>
      </c>
      <c r="I13" s="12">
        <v>14000</v>
      </c>
      <c r="J13" s="13">
        <f t="shared" si="1"/>
        <v>38764.053999999996</v>
      </c>
      <c r="K13" s="36">
        <f t="shared" si="2"/>
        <v>79780.441999999995</v>
      </c>
      <c r="L13" s="58">
        <f t="shared" si="4"/>
        <v>79780.441999999995</v>
      </c>
      <c r="M13" s="37">
        <f t="shared" si="3"/>
        <v>79780.441999999995</v>
      </c>
    </row>
    <row r="14" spans="2:18" ht="15">
      <c r="B14" s="82" t="s">
        <v>46</v>
      </c>
      <c r="C14" s="57">
        <f t="shared" ref="C14:C15" si="7">D13</f>
        <v>35715.692000000003</v>
      </c>
      <c r="D14" s="57">
        <v>38621.697</v>
      </c>
      <c r="E14" s="12">
        <v>14000</v>
      </c>
      <c r="F14" s="13">
        <f t="shared" si="0"/>
        <v>40684.07</v>
      </c>
      <c r="G14" s="58">
        <f t="shared" si="5"/>
        <v>51994.250999999997</v>
      </c>
      <c r="H14" s="58">
        <v>54887.866000000002</v>
      </c>
      <c r="I14" s="12">
        <v>14000</v>
      </c>
      <c r="J14" s="13">
        <f t="shared" si="1"/>
        <v>40510.61</v>
      </c>
      <c r="K14" s="36">
        <f t="shared" si="2"/>
        <v>81194.679999999993</v>
      </c>
      <c r="L14" s="58">
        <f t="shared" si="4"/>
        <v>81194.679999999993</v>
      </c>
      <c r="M14" s="37">
        <f t="shared" si="3"/>
        <v>81194.679999999993</v>
      </c>
    </row>
    <row r="15" spans="2:18" ht="15">
      <c r="B15" s="82" t="s">
        <v>47</v>
      </c>
      <c r="C15" s="57">
        <f t="shared" si="7"/>
        <v>38621.697</v>
      </c>
      <c r="D15" s="57">
        <v>41459.442000000003</v>
      </c>
      <c r="E15" s="12">
        <v>14000</v>
      </c>
      <c r="F15" s="13">
        <f t="shared" si="0"/>
        <v>39728.43</v>
      </c>
      <c r="G15" s="58">
        <f t="shared" si="5"/>
        <v>54887.866000000002</v>
      </c>
      <c r="H15" s="58">
        <v>57696.692999999999</v>
      </c>
      <c r="I15" s="12">
        <v>14000</v>
      </c>
      <c r="J15" s="13">
        <f t="shared" si="1"/>
        <v>39323.578000000001</v>
      </c>
      <c r="K15" s="36">
        <f t="shared" si="2"/>
        <v>79052.008000000002</v>
      </c>
      <c r="L15" s="58">
        <f t="shared" si="4"/>
        <v>79052.008000000002</v>
      </c>
      <c r="M15" s="37">
        <f t="shared" si="3"/>
        <v>79052.008000000002</v>
      </c>
    </row>
    <row r="16" spans="2:18" ht="15">
      <c r="B16" s="82" t="s">
        <v>48</v>
      </c>
      <c r="C16" s="57">
        <v>32786.949999999997</v>
      </c>
      <c r="D16" s="57">
        <v>35369.686999999998</v>
      </c>
      <c r="E16" s="12">
        <v>14000</v>
      </c>
      <c r="F16" s="13">
        <f t="shared" si="0"/>
        <v>36158.317999999999</v>
      </c>
      <c r="G16" s="58">
        <f t="shared" si="5"/>
        <v>57696.692999999999</v>
      </c>
      <c r="H16" s="58">
        <v>60453.250999999997</v>
      </c>
      <c r="I16" s="12">
        <v>14000</v>
      </c>
      <c r="J16" s="13">
        <f t="shared" si="1"/>
        <v>38591.811999999998</v>
      </c>
      <c r="K16" s="36">
        <f t="shared" si="2"/>
        <v>74750.13</v>
      </c>
      <c r="L16" s="58">
        <f t="shared" si="4"/>
        <v>74750.13</v>
      </c>
      <c r="M16" s="37">
        <f t="shared" si="3"/>
        <v>74750.13</v>
      </c>
    </row>
    <row r="17" spans="2:13" ht="15">
      <c r="B17" s="82" t="s">
        <v>49</v>
      </c>
      <c r="C17" s="57">
        <f t="shared" ref="C17:C18" si="8">D16</f>
        <v>35369.686999999998</v>
      </c>
      <c r="D17" s="57">
        <v>38362.050000000003</v>
      </c>
      <c r="E17" s="12">
        <v>14000</v>
      </c>
      <c r="F17" s="13">
        <f t="shared" si="0"/>
        <v>41893.082000000002</v>
      </c>
      <c r="G17" s="58">
        <f t="shared" si="5"/>
        <v>60453.250999999997</v>
      </c>
      <c r="H17" s="58">
        <v>63304.106</v>
      </c>
      <c r="I17" s="12">
        <v>14000</v>
      </c>
      <c r="J17" s="13">
        <f t="shared" si="1"/>
        <v>39911.97</v>
      </c>
      <c r="K17" s="36">
        <f t="shared" si="2"/>
        <v>81805.051999999996</v>
      </c>
      <c r="L17" s="58">
        <f t="shared" si="4"/>
        <v>81805.051999999996</v>
      </c>
      <c r="M17" s="37">
        <f t="shared" si="3"/>
        <v>81805.051999999996</v>
      </c>
    </row>
    <row r="18" spans="2:13" ht="15">
      <c r="B18" s="82" t="s">
        <v>50</v>
      </c>
      <c r="C18" s="57">
        <f t="shared" si="8"/>
        <v>38362.050000000003</v>
      </c>
      <c r="D18" s="57">
        <v>41158.811999999998</v>
      </c>
      <c r="E18" s="12">
        <v>14000</v>
      </c>
      <c r="F18" s="13">
        <f t="shared" si="0"/>
        <v>39154.667999999998</v>
      </c>
      <c r="G18" s="58">
        <f t="shared" si="5"/>
        <v>63304.106</v>
      </c>
      <c r="H18" s="58">
        <v>66169.191999999995</v>
      </c>
      <c r="I18" s="12">
        <v>14000</v>
      </c>
      <c r="J18" s="13">
        <f t="shared" si="1"/>
        <v>40111.203999999998</v>
      </c>
      <c r="K18" s="36">
        <f t="shared" si="2"/>
        <v>79265.872000000003</v>
      </c>
      <c r="L18" s="58">
        <f t="shared" si="4"/>
        <v>79265.872000000003</v>
      </c>
      <c r="M18" s="37">
        <f t="shared" si="3"/>
        <v>79265.872000000003</v>
      </c>
    </row>
    <row r="19" spans="2:13" ht="15">
      <c r="B19" s="82" t="s">
        <v>51</v>
      </c>
      <c r="C19" s="57">
        <v>32787.949999999997</v>
      </c>
      <c r="D19" s="57">
        <v>35276.788</v>
      </c>
      <c r="E19" s="12">
        <v>14000</v>
      </c>
      <c r="F19" s="13">
        <f t="shared" si="0"/>
        <v>34843.732000000004</v>
      </c>
      <c r="G19" s="58">
        <f t="shared" si="5"/>
        <v>66169.191999999995</v>
      </c>
      <c r="H19" s="58">
        <v>69208.108999999997</v>
      </c>
      <c r="I19" s="12">
        <v>14000</v>
      </c>
      <c r="J19" s="13">
        <f t="shared" si="1"/>
        <v>42544.838000000003</v>
      </c>
      <c r="K19" s="36">
        <f t="shared" si="2"/>
        <v>77388.570000000007</v>
      </c>
      <c r="L19" s="58">
        <f t="shared" si="4"/>
        <v>77388.570000000007</v>
      </c>
      <c r="M19" s="37">
        <f t="shared" si="3"/>
        <v>77388.570000000007</v>
      </c>
    </row>
    <row r="20" spans="2:13" ht="15">
      <c r="B20" s="82" t="s">
        <v>52</v>
      </c>
      <c r="C20" s="57">
        <f t="shared" ref="C20:C21" si="9">D19</f>
        <v>35276.788</v>
      </c>
      <c r="D20" s="57">
        <v>38263.576999999997</v>
      </c>
      <c r="E20" s="12">
        <v>14000</v>
      </c>
      <c r="F20" s="13">
        <f t="shared" si="0"/>
        <v>41815.046000000002</v>
      </c>
      <c r="G20" s="58">
        <f t="shared" si="5"/>
        <v>69208.108999999997</v>
      </c>
      <c r="H20" s="58">
        <v>72273.028000000006</v>
      </c>
      <c r="I20" s="12">
        <v>14000</v>
      </c>
      <c r="J20" s="13">
        <f t="shared" si="1"/>
        <v>42908.866000000002</v>
      </c>
      <c r="K20" s="36">
        <f t="shared" si="2"/>
        <v>84723.912000000011</v>
      </c>
      <c r="L20" s="58">
        <f t="shared" si="4"/>
        <v>84723.912000000011</v>
      </c>
      <c r="M20" s="37">
        <f t="shared" si="3"/>
        <v>84723.912000000011</v>
      </c>
    </row>
    <row r="21" spans="2:13" ht="15">
      <c r="B21" s="82" t="s">
        <v>53</v>
      </c>
      <c r="C21" s="57">
        <f t="shared" si="9"/>
        <v>38263.576999999997</v>
      </c>
      <c r="D21" s="57">
        <v>41247.021000000001</v>
      </c>
      <c r="E21" s="12">
        <v>14000</v>
      </c>
      <c r="F21" s="13">
        <f t="shared" si="0"/>
        <v>41768.216</v>
      </c>
      <c r="G21" s="58">
        <f t="shared" si="5"/>
        <v>72273.028000000006</v>
      </c>
      <c r="H21" s="58">
        <v>75130.599000000002</v>
      </c>
      <c r="I21" s="12">
        <v>14000</v>
      </c>
      <c r="J21" s="13">
        <f t="shared" si="1"/>
        <v>40005.993999999999</v>
      </c>
      <c r="K21" s="36">
        <f t="shared" si="2"/>
        <v>81774.209999999992</v>
      </c>
      <c r="L21" s="58">
        <f>K21</f>
        <v>81774.209999999992</v>
      </c>
      <c r="M21" s="37">
        <f t="shared" si="3"/>
        <v>81774.209999999992</v>
      </c>
    </row>
    <row r="22" spans="2:13" ht="16" customHeight="1">
      <c r="B22" s="82" t="s">
        <v>54</v>
      </c>
      <c r="C22" s="57">
        <f>D21</f>
        <v>41247.021000000001</v>
      </c>
      <c r="D22" s="57">
        <v>44308.167999999998</v>
      </c>
      <c r="E22" s="12">
        <v>14000</v>
      </c>
      <c r="F22" s="13">
        <f t="shared" si="0"/>
        <v>42856.057999999997</v>
      </c>
      <c r="G22" s="58">
        <f t="shared" si="5"/>
        <v>75130.599000000002</v>
      </c>
      <c r="H22" s="58">
        <v>77732.876999999993</v>
      </c>
      <c r="I22" s="12">
        <v>14000</v>
      </c>
      <c r="J22" s="13">
        <f t="shared" si="1"/>
        <v>36431.892</v>
      </c>
      <c r="K22" s="36">
        <f t="shared" si="2"/>
        <v>79287.95</v>
      </c>
      <c r="L22" s="58">
        <f t="shared" si="4"/>
        <v>79287.95</v>
      </c>
      <c r="M22" s="37">
        <f t="shared" si="3"/>
        <v>79287.95</v>
      </c>
    </row>
    <row r="23" spans="2:13" ht="15">
      <c r="B23" s="82" t="s">
        <v>69</v>
      </c>
      <c r="C23" s="57">
        <f t="shared" ref="C23:C30" si="10">D22</f>
        <v>44308.167999999998</v>
      </c>
      <c r="D23" s="57">
        <v>47248.205000000002</v>
      </c>
      <c r="E23" s="12">
        <v>14000</v>
      </c>
      <c r="F23" s="13">
        <f t="shared" si="0"/>
        <v>41160.517999999996</v>
      </c>
      <c r="G23" s="58">
        <f t="shared" si="5"/>
        <v>77732.876999999993</v>
      </c>
      <c r="H23" s="58">
        <v>80744.861999999994</v>
      </c>
      <c r="I23" s="12">
        <v>14000</v>
      </c>
      <c r="J23" s="13">
        <f t="shared" si="1"/>
        <v>42167.79</v>
      </c>
      <c r="K23" s="36">
        <f t="shared" si="2"/>
        <v>83328.30799999999</v>
      </c>
      <c r="L23" s="58">
        <f t="shared" si="4"/>
        <v>83328.30799999999</v>
      </c>
      <c r="M23" s="37">
        <f t="shared" si="3"/>
        <v>83328.30799999999</v>
      </c>
    </row>
    <row r="24" spans="2:13" ht="15">
      <c r="B24" s="82" t="s">
        <v>57</v>
      </c>
      <c r="C24" s="57">
        <f t="shared" si="10"/>
        <v>47248.205000000002</v>
      </c>
      <c r="D24" s="57">
        <v>50137.947999999997</v>
      </c>
      <c r="E24" s="12">
        <v>14000</v>
      </c>
      <c r="F24" s="13">
        <f t="shared" si="0"/>
        <v>40456.402000000002</v>
      </c>
      <c r="G24" s="58">
        <f t="shared" si="5"/>
        <v>80744.861999999994</v>
      </c>
      <c r="H24" s="58">
        <v>83758.774999999994</v>
      </c>
      <c r="I24" s="12">
        <v>14000</v>
      </c>
      <c r="J24" s="13">
        <f t="shared" si="1"/>
        <v>42194.781999999999</v>
      </c>
      <c r="K24" s="36">
        <f t="shared" si="2"/>
        <v>82651.184000000008</v>
      </c>
      <c r="L24" s="58">
        <f t="shared" si="4"/>
        <v>82651.184000000008</v>
      </c>
      <c r="M24" s="37">
        <f t="shared" si="3"/>
        <v>82651.184000000008</v>
      </c>
    </row>
    <row r="25" spans="2:13" ht="15">
      <c r="B25" s="82" t="s">
        <v>56</v>
      </c>
      <c r="C25" s="57">
        <f t="shared" si="10"/>
        <v>50137.947999999997</v>
      </c>
      <c r="D25" s="57">
        <v>53169.457000000002</v>
      </c>
      <c r="E25" s="12">
        <v>14000</v>
      </c>
      <c r="F25" s="13">
        <f t="shared" si="0"/>
        <v>42441.125999999997</v>
      </c>
      <c r="G25" s="58">
        <f t="shared" si="5"/>
        <v>83758.774999999994</v>
      </c>
      <c r="H25" s="58">
        <v>86832.604999999996</v>
      </c>
      <c r="I25" s="12">
        <v>14000</v>
      </c>
      <c r="J25" s="13">
        <f t="shared" si="1"/>
        <v>43033.62</v>
      </c>
      <c r="K25" s="36">
        <f t="shared" si="2"/>
        <v>85474.745999999999</v>
      </c>
      <c r="L25" s="58">
        <f t="shared" si="4"/>
        <v>85474.745999999999</v>
      </c>
      <c r="M25" s="37">
        <f t="shared" si="3"/>
        <v>85474.745999999999</v>
      </c>
    </row>
    <row r="26" spans="2:13" ht="15">
      <c r="B26" s="82" t="s">
        <v>58</v>
      </c>
      <c r="C26" s="57">
        <f t="shared" si="10"/>
        <v>53169.457000000002</v>
      </c>
      <c r="D26" s="57">
        <v>56011.921999999999</v>
      </c>
      <c r="E26" s="12">
        <v>14000</v>
      </c>
      <c r="F26" s="13">
        <f t="shared" si="0"/>
        <v>39794.51</v>
      </c>
      <c r="G26" s="58">
        <f t="shared" si="5"/>
        <v>86832.604999999996</v>
      </c>
      <c r="H26" s="58">
        <v>89378.558000000005</v>
      </c>
      <c r="I26" s="12">
        <v>14000</v>
      </c>
      <c r="J26" s="13">
        <f t="shared" si="1"/>
        <v>35643.341999999997</v>
      </c>
      <c r="K26" s="36">
        <f t="shared" si="2"/>
        <v>75437.851999999999</v>
      </c>
      <c r="L26" s="58">
        <f t="shared" si="4"/>
        <v>75437.851999999999</v>
      </c>
      <c r="M26" s="37">
        <f t="shared" si="3"/>
        <v>75437.851999999999</v>
      </c>
    </row>
    <row r="27" spans="2:13" ht="15">
      <c r="B27" s="82" t="s">
        <v>59</v>
      </c>
      <c r="C27" s="57">
        <f t="shared" si="10"/>
        <v>56011.921999999999</v>
      </c>
      <c r="D27" s="57">
        <v>58809.34</v>
      </c>
      <c r="E27" s="12">
        <v>14000</v>
      </c>
      <c r="F27" s="13">
        <f t="shared" si="0"/>
        <v>39163.851999999999</v>
      </c>
      <c r="G27" s="58">
        <f t="shared" si="5"/>
        <v>89378.558000000005</v>
      </c>
      <c r="H27" s="58">
        <v>92353.501999999993</v>
      </c>
      <c r="I27" s="12">
        <v>14000</v>
      </c>
      <c r="J27" s="13">
        <f t="shared" si="1"/>
        <v>41649.216</v>
      </c>
      <c r="K27" s="36">
        <f t="shared" si="2"/>
        <v>80813.067999999999</v>
      </c>
      <c r="L27" s="58">
        <f t="shared" si="4"/>
        <v>80813.067999999999</v>
      </c>
      <c r="M27" s="37">
        <f t="shared" si="3"/>
        <v>80813.067999999999</v>
      </c>
    </row>
    <row r="28" spans="2:13" ht="15">
      <c r="B28" s="82" t="s">
        <v>60</v>
      </c>
      <c r="C28" s="57">
        <f t="shared" si="10"/>
        <v>58809.34</v>
      </c>
      <c r="D28" s="57">
        <v>61473.713000000003</v>
      </c>
      <c r="E28" s="12">
        <v>14000</v>
      </c>
      <c r="F28" s="13">
        <f t="shared" si="0"/>
        <v>37301.222000000002</v>
      </c>
      <c r="G28" s="58">
        <f t="shared" si="5"/>
        <v>92353.501999999993</v>
      </c>
      <c r="H28" s="58">
        <v>95297.524000000005</v>
      </c>
      <c r="I28" s="12">
        <v>14000</v>
      </c>
      <c r="J28" s="13">
        <f t="shared" si="1"/>
        <v>41216.307999999997</v>
      </c>
      <c r="K28" s="36">
        <f t="shared" si="2"/>
        <v>78517.53</v>
      </c>
      <c r="L28" s="58">
        <f t="shared" si="4"/>
        <v>78517.53</v>
      </c>
      <c r="M28" s="37">
        <f t="shared" si="3"/>
        <v>78517.53</v>
      </c>
    </row>
    <row r="29" spans="2:13" ht="15">
      <c r="B29" s="82" t="s">
        <v>61</v>
      </c>
      <c r="C29" s="57">
        <f t="shared" si="10"/>
        <v>61473.713000000003</v>
      </c>
      <c r="D29" s="57">
        <v>64573.023000000001</v>
      </c>
      <c r="E29" s="12">
        <v>14000</v>
      </c>
      <c r="F29" s="13">
        <f t="shared" si="0"/>
        <v>43390.34</v>
      </c>
      <c r="G29" s="58">
        <f t="shared" si="5"/>
        <v>95297.524000000005</v>
      </c>
      <c r="H29" s="58">
        <v>98360.313999999998</v>
      </c>
      <c r="I29" s="12">
        <v>14000</v>
      </c>
      <c r="J29" s="13">
        <f t="shared" si="1"/>
        <v>42879.06</v>
      </c>
      <c r="K29" s="36">
        <f t="shared" si="2"/>
        <v>86269.4</v>
      </c>
      <c r="L29" s="58">
        <f t="shared" si="4"/>
        <v>86269.4</v>
      </c>
      <c r="M29" s="37">
        <f t="shared" si="3"/>
        <v>86269.4</v>
      </c>
    </row>
    <row r="30" spans="2:13" ht="15">
      <c r="B30" s="82" t="s">
        <v>62</v>
      </c>
      <c r="C30" s="57">
        <f t="shared" si="10"/>
        <v>64573.023000000001</v>
      </c>
      <c r="D30" s="57">
        <v>67275.691000000006</v>
      </c>
      <c r="E30" s="12">
        <v>14000</v>
      </c>
      <c r="F30" s="13">
        <f t="shared" si="0"/>
        <v>37837.351999999999</v>
      </c>
      <c r="G30" s="58">
        <f t="shared" si="5"/>
        <v>98360.313999999998</v>
      </c>
      <c r="H30" s="58">
        <v>100939.05100000001</v>
      </c>
      <c r="I30" s="12">
        <v>14000</v>
      </c>
      <c r="J30" s="13">
        <f t="shared" si="1"/>
        <v>36102.317999999999</v>
      </c>
      <c r="K30" s="36">
        <f t="shared" si="2"/>
        <v>73939.67</v>
      </c>
      <c r="L30" s="58">
        <f t="shared" si="4"/>
        <v>73939.67</v>
      </c>
      <c r="M30" s="37">
        <f t="shared" si="3"/>
        <v>73939.67</v>
      </c>
    </row>
    <row r="31" spans="2:13" ht="31" thickBot="1">
      <c r="B31" s="83" t="s">
        <v>25</v>
      </c>
      <c r="C31" s="14"/>
      <c r="D31" s="14"/>
      <c r="E31" s="15"/>
      <c r="F31" s="16">
        <f>SUM(F7:F30)</f>
        <v>950211.94799999997</v>
      </c>
      <c r="G31" s="16"/>
      <c r="H31" s="16"/>
      <c r="I31" s="16"/>
      <c r="J31" s="16">
        <f>SUM(J7:J30)</f>
        <v>945989.15599999996</v>
      </c>
      <c r="K31" s="16">
        <f>SUM(K7:K30)</f>
        <v>1896201.1039999998</v>
      </c>
      <c r="L31" s="16">
        <f>SUM(L7:L30)</f>
        <v>1896201.1039999998</v>
      </c>
      <c r="M31" s="38">
        <f>SUM(M7:M30)</f>
        <v>1896201.1039999998</v>
      </c>
    </row>
    <row r="32" spans="2:13">
      <c r="B32" s="84"/>
      <c r="C32" s="17"/>
      <c r="D32" s="17"/>
      <c r="E32" s="18"/>
      <c r="F32" s="18"/>
      <c r="G32" s="18"/>
      <c r="H32" s="18"/>
      <c r="I32" s="20"/>
      <c r="J32" s="18"/>
      <c r="L32" s="18"/>
      <c r="M32" s="18"/>
    </row>
    <row r="33" spans="2:16">
      <c r="C33" s="17"/>
      <c r="D33" s="17"/>
      <c r="E33" s="18"/>
      <c r="F33" s="18"/>
      <c r="G33" s="18"/>
      <c r="H33" s="18"/>
      <c r="I33" s="18"/>
      <c r="J33" s="18"/>
      <c r="K33" s="18"/>
      <c r="L33" s="18"/>
      <c r="M33" s="19"/>
      <c r="N33" s="18"/>
      <c r="O33" s="18"/>
      <c r="P33" s="18"/>
    </row>
    <row r="34" spans="2:16">
      <c r="C34" s="17"/>
      <c r="D34" s="17"/>
      <c r="E34" s="18"/>
      <c r="F34" s="18"/>
      <c r="G34" s="18"/>
      <c r="H34" s="18"/>
      <c r="I34" s="18"/>
      <c r="J34" s="18"/>
      <c r="K34" s="18"/>
      <c r="L34" s="18"/>
      <c r="M34" s="19"/>
      <c r="N34" s="18"/>
      <c r="O34" s="18"/>
      <c r="P34" s="18"/>
    </row>
    <row r="35" spans="2:16" ht="16">
      <c r="B35" s="105" t="s">
        <v>68</v>
      </c>
      <c r="C35" s="106"/>
      <c r="D35" s="106"/>
      <c r="E35" s="106"/>
      <c r="F35" s="106"/>
      <c r="G35" s="106"/>
      <c r="H35" s="106"/>
      <c r="I35" s="106"/>
      <c r="J35" s="106"/>
    </row>
    <row r="36" spans="2:16" s="4" customFormat="1" ht="18" customHeight="1" thickBot="1">
      <c r="B36" s="86"/>
      <c r="C36" s="20"/>
      <c r="D36" s="20"/>
      <c r="E36" s="20"/>
      <c r="F36" s="20"/>
      <c r="G36" s="20"/>
      <c r="H36" s="20"/>
      <c r="I36" s="20"/>
      <c r="J36" s="20"/>
      <c r="K36" s="39"/>
      <c r="L36" s="39"/>
      <c r="M36" s="39"/>
    </row>
    <row r="37" spans="2:16" s="4" customFormat="1" ht="18" customHeight="1">
      <c r="B37" s="87"/>
      <c r="C37" s="98" t="s">
        <v>26</v>
      </c>
      <c r="D37" s="98"/>
      <c r="E37" s="98"/>
      <c r="F37" s="98"/>
      <c r="G37" s="99" t="s">
        <v>15</v>
      </c>
      <c r="H37" s="99"/>
      <c r="I37" s="99"/>
      <c r="J37" s="99"/>
      <c r="K37" s="40"/>
      <c r="L37" s="40"/>
      <c r="M37" s="41"/>
    </row>
    <row r="38" spans="2:16" s="5" customFormat="1" ht="45">
      <c r="B38" s="80" t="s">
        <v>16</v>
      </c>
      <c r="C38" s="10" t="s">
        <v>17</v>
      </c>
      <c r="D38" s="10" t="s">
        <v>18</v>
      </c>
      <c r="E38" s="11" t="s">
        <v>19</v>
      </c>
      <c r="F38" s="10" t="s">
        <v>20</v>
      </c>
      <c r="G38" s="10" t="s">
        <v>17</v>
      </c>
      <c r="H38" s="10" t="s">
        <v>18</v>
      </c>
      <c r="I38" s="11" t="s">
        <v>19</v>
      </c>
      <c r="J38" s="11" t="s">
        <v>21</v>
      </c>
      <c r="K38" s="10" t="s">
        <v>27</v>
      </c>
      <c r="L38" s="10" t="s">
        <v>23</v>
      </c>
      <c r="M38" s="35" t="s">
        <v>28</v>
      </c>
    </row>
    <row r="39" spans="2:16" s="31" customFormat="1" ht="16.75" customHeight="1">
      <c r="B39" s="81" t="s">
        <v>39</v>
      </c>
      <c r="C39" s="64">
        <v>790.81100000000004</v>
      </c>
      <c r="D39" s="64">
        <v>802.88199999999995</v>
      </c>
      <c r="E39" s="65">
        <v>14000</v>
      </c>
      <c r="F39" s="21">
        <f t="shared" ref="F39:F62" si="11">ROUND((D39-C39)*E39/1000,3)</f>
        <v>168.994</v>
      </c>
      <c r="G39" s="65">
        <v>845.096</v>
      </c>
      <c r="H39" s="64">
        <v>856.73900000000003</v>
      </c>
      <c r="I39" s="65">
        <v>14000</v>
      </c>
      <c r="J39" s="60">
        <f>ROUND((H39-G39)*I39/1000,3)</f>
        <v>163.00200000000001</v>
      </c>
      <c r="K39" s="61">
        <f t="shared" ref="K39:K62" si="12">F39+J39</f>
        <v>331.99599999999998</v>
      </c>
      <c r="L39" s="61">
        <f t="shared" ref="L39:L62" si="13">K39</f>
        <v>331.99599999999998</v>
      </c>
      <c r="M39" s="42">
        <f t="shared" ref="M39:M62" si="14">MAX(K39,L39)</f>
        <v>331.99599999999998</v>
      </c>
    </row>
    <row r="40" spans="2:16" ht="16.75" customHeight="1">
      <c r="B40" s="82" t="s">
        <v>40</v>
      </c>
      <c r="C40" s="62">
        <f>D39</f>
        <v>802.88199999999995</v>
      </c>
      <c r="D40" s="62">
        <v>816.02499999999998</v>
      </c>
      <c r="E40" s="63">
        <v>14000</v>
      </c>
      <c r="F40" s="21">
        <f t="shared" si="11"/>
        <v>184.00200000000001</v>
      </c>
      <c r="G40" s="62">
        <f>H39</f>
        <v>856.73900000000003</v>
      </c>
      <c r="H40" s="62">
        <v>872.02499999999998</v>
      </c>
      <c r="I40" s="63">
        <v>14000</v>
      </c>
      <c r="J40" s="59">
        <f t="shared" ref="J40:J62" si="15">ROUND((H40-G40)*I40/1000,3)</f>
        <v>214.00399999999999</v>
      </c>
      <c r="K40" s="36">
        <f t="shared" si="12"/>
        <v>398.00599999999997</v>
      </c>
      <c r="L40" s="36">
        <f t="shared" si="13"/>
        <v>398.00599999999997</v>
      </c>
      <c r="M40" s="42">
        <f t="shared" si="14"/>
        <v>398.00599999999997</v>
      </c>
    </row>
    <row r="41" spans="2:16" ht="16.75" customHeight="1">
      <c r="B41" s="82" t="s">
        <v>41</v>
      </c>
      <c r="C41" s="62">
        <f>D40</f>
        <v>816.02499999999998</v>
      </c>
      <c r="D41" s="62">
        <v>829.95399999999995</v>
      </c>
      <c r="E41" s="63">
        <v>14000</v>
      </c>
      <c r="F41" s="21">
        <f t="shared" si="11"/>
        <v>195.006</v>
      </c>
      <c r="G41" s="62">
        <f t="shared" ref="G41:G62" si="16">H40</f>
        <v>872.02499999999998</v>
      </c>
      <c r="H41" s="62">
        <v>884.52499999999998</v>
      </c>
      <c r="I41" s="63">
        <v>14000</v>
      </c>
      <c r="J41" s="59">
        <f t="shared" si="15"/>
        <v>175</v>
      </c>
      <c r="K41" s="36">
        <f t="shared" si="12"/>
        <v>370.00599999999997</v>
      </c>
      <c r="L41" s="36">
        <f t="shared" si="13"/>
        <v>370.00599999999997</v>
      </c>
      <c r="M41" s="42">
        <f t="shared" si="14"/>
        <v>370.00599999999997</v>
      </c>
    </row>
    <row r="42" spans="2:16" ht="16.75" customHeight="1">
      <c r="B42" s="82" t="s">
        <v>42</v>
      </c>
      <c r="C42" s="62">
        <f t="shared" ref="C42:C62" si="17">D41</f>
        <v>829.95399999999995</v>
      </c>
      <c r="D42" s="62">
        <v>843.16800000000001</v>
      </c>
      <c r="E42" s="63">
        <v>14000</v>
      </c>
      <c r="F42" s="21">
        <f t="shared" si="11"/>
        <v>184.99600000000001</v>
      </c>
      <c r="G42" s="62">
        <f t="shared" si="16"/>
        <v>884.52499999999998</v>
      </c>
      <c r="H42" s="62">
        <v>898.95399999999995</v>
      </c>
      <c r="I42" s="63">
        <v>14000</v>
      </c>
      <c r="J42" s="59">
        <f t="shared" si="15"/>
        <v>202.006</v>
      </c>
      <c r="K42" s="36">
        <f t="shared" si="12"/>
        <v>387.00200000000001</v>
      </c>
      <c r="L42" s="36">
        <f t="shared" si="13"/>
        <v>387.00200000000001</v>
      </c>
      <c r="M42" s="42">
        <f t="shared" si="14"/>
        <v>387.00200000000001</v>
      </c>
    </row>
    <row r="43" spans="2:16" ht="16.75" customHeight="1">
      <c r="B43" s="82" t="s">
        <v>43</v>
      </c>
      <c r="C43" s="62">
        <f t="shared" si="17"/>
        <v>843.16800000000001</v>
      </c>
      <c r="D43" s="62">
        <v>857.73900000000003</v>
      </c>
      <c r="E43" s="63">
        <v>14000</v>
      </c>
      <c r="F43" s="21">
        <f t="shared" si="11"/>
        <v>203.994</v>
      </c>
      <c r="G43" s="62">
        <f t="shared" si="16"/>
        <v>898.95399999999995</v>
      </c>
      <c r="H43" s="62">
        <v>910.38300000000004</v>
      </c>
      <c r="I43" s="63">
        <v>14000</v>
      </c>
      <c r="J43" s="59">
        <f t="shared" si="15"/>
        <v>160.006</v>
      </c>
      <c r="K43" s="36">
        <f t="shared" si="12"/>
        <v>364</v>
      </c>
      <c r="L43" s="36">
        <f t="shared" si="13"/>
        <v>364</v>
      </c>
      <c r="M43" s="37">
        <f t="shared" si="14"/>
        <v>364</v>
      </c>
    </row>
    <row r="44" spans="2:16" ht="16.75" customHeight="1">
      <c r="B44" s="82" t="s">
        <v>44</v>
      </c>
      <c r="C44" s="62">
        <f t="shared" si="17"/>
        <v>857.73900000000003</v>
      </c>
      <c r="D44" s="62">
        <v>869.95299999999997</v>
      </c>
      <c r="E44" s="63">
        <v>14000</v>
      </c>
      <c r="F44" s="21">
        <f t="shared" si="11"/>
        <v>170.99600000000001</v>
      </c>
      <c r="G44" s="62">
        <f t="shared" si="16"/>
        <v>910.38300000000004</v>
      </c>
      <c r="H44" s="62">
        <v>924.95399999999995</v>
      </c>
      <c r="I44" s="63">
        <v>14000</v>
      </c>
      <c r="J44" s="59">
        <f t="shared" si="15"/>
        <v>203.994</v>
      </c>
      <c r="K44" s="36">
        <f t="shared" si="12"/>
        <v>374.99</v>
      </c>
      <c r="L44" s="36">
        <f t="shared" si="13"/>
        <v>374.99</v>
      </c>
      <c r="M44" s="42">
        <f t="shared" si="14"/>
        <v>374.99</v>
      </c>
    </row>
    <row r="45" spans="2:16" ht="16.75" customHeight="1">
      <c r="B45" s="82" t="s">
        <v>45</v>
      </c>
      <c r="C45" s="62">
        <f t="shared" si="17"/>
        <v>869.95299999999997</v>
      </c>
      <c r="D45" s="62">
        <v>884.81</v>
      </c>
      <c r="E45" s="63">
        <v>14000</v>
      </c>
      <c r="F45" s="21">
        <f t="shared" si="11"/>
        <v>207.99799999999999</v>
      </c>
      <c r="G45" s="62">
        <f t="shared" si="16"/>
        <v>924.95399999999995</v>
      </c>
      <c r="H45" s="62">
        <v>940.02499999999998</v>
      </c>
      <c r="I45" s="63">
        <v>14000</v>
      </c>
      <c r="J45" s="59">
        <f t="shared" si="15"/>
        <v>210.994</v>
      </c>
      <c r="K45" s="36">
        <f t="shared" si="12"/>
        <v>418.99199999999996</v>
      </c>
      <c r="L45" s="36">
        <f t="shared" si="13"/>
        <v>418.99199999999996</v>
      </c>
      <c r="M45" s="42">
        <f t="shared" si="14"/>
        <v>418.99199999999996</v>
      </c>
    </row>
    <row r="46" spans="2:16" ht="16.75" customHeight="1">
      <c r="B46" s="82" t="s">
        <v>46</v>
      </c>
      <c r="C46" s="62">
        <f t="shared" si="17"/>
        <v>884.81</v>
      </c>
      <c r="D46" s="62">
        <v>897.596</v>
      </c>
      <c r="E46" s="63">
        <v>14000</v>
      </c>
      <c r="F46" s="21">
        <f t="shared" si="11"/>
        <v>179.00399999999999</v>
      </c>
      <c r="G46" s="62">
        <f t="shared" si="16"/>
        <v>940.02499999999998</v>
      </c>
      <c r="H46" s="62">
        <v>952.95399999999995</v>
      </c>
      <c r="I46" s="63">
        <v>14000</v>
      </c>
      <c r="J46" s="59">
        <f t="shared" si="15"/>
        <v>181.006</v>
      </c>
      <c r="K46" s="36">
        <f t="shared" si="12"/>
        <v>360.01</v>
      </c>
      <c r="L46" s="36">
        <f t="shared" si="13"/>
        <v>360.01</v>
      </c>
      <c r="M46" s="42">
        <f t="shared" si="14"/>
        <v>360.01</v>
      </c>
    </row>
    <row r="47" spans="2:16" ht="16.75" customHeight="1">
      <c r="B47" s="82" t="s">
        <v>47</v>
      </c>
      <c r="C47" s="62">
        <f t="shared" si="17"/>
        <v>897.596</v>
      </c>
      <c r="D47" s="62">
        <v>909.73900000000003</v>
      </c>
      <c r="E47" s="63">
        <v>14000</v>
      </c>
      <c r="F47" s="21">
        <f t="shared" si="11"/>
        <v>170.00200000000001</v>
      </c>
      <c r="G47" s="62">
        <f t="shared" si="16"/>
        <v>952.95399999999995</v>
      </c>
      <c r="H47" s="62">
        <v>966.09699999999998</v>
      </c>
      <c r="I47" s="63">
        <v>14000</v>
      </c>
      <c r="J47" s="59">
        <f t="shared" si="15"/>
        <v>184.00200000000001</v>
      </c>
      <c r="K47" s="36">
        <f t="shared" si="12"/>
        <v>354.00400000000002</v>
      </c>
      <c r="L47" s="36">
        <f t="shared" si="13"/>
        <v>354.00400000000002</v>
      </c>
      <c r="M47" s="42">
        <f t="shared" si="14"/>
        <v>354.00400000000002</v>
      </c>
    </row>
    <row r="48" spans="2:16" ht="16.75" customHeight="1">
      <c r="B48" s="82" t="s">
        <v>48</v>
      </c>
      <c r="C48" s="62">
        <f t="shared" si="17"/>
        <v>909.73900000000003</v>
      </c>
      <c r="D48" s="62">
        <v>921.66800000000001</v>
      </c>
      <c r="E48" s="63">
        <v>14000</v>
      </c>
      <c r="F48" s="21">
        <f t="shared" si="11"/>
        <v>167.006</v>
      </c>
      <c r="G48" s="62">
        <f t="shared" si="16"/>
        <v>966.09699999999998</v>
      </c>
      <c r="H48" s="62">
        <v>980.02599999999995</v>
      </c>
      <c r="I48" s="63">
        <v>14000</v>
      </c>
      <c r="J48" s="59">
        <f t="shared" si="15"/>
        <v>195.006</v>
      </c>
      <c r="K48" s="36">
        <f t="shared" si="12"/>
        <v>362.012</v>
      </c>
      <c r="L48" s="36">
        <f t="shared" si="13"/>
        <v>362.012</v>
      </c>
      <c r="M48" s="42">
        <f t="shared" si="14"/>
        <v>362.012</v>
      </c>
    </row>
    <row r="49" spans="2:13" ht="16.75" customHeight="1">
      <c r="B49" s="82" t="s">
        <v>49</v>
      </c>
      <c r="C49" s="62">
        <f t="shared" si="17"/>
        <v>921.66800000000001</v>
      </c>
      <c r="D49" s="62">
        <v>935.23900000000003</v>
      </c>
      <c r="E49" s="63">
        <v>14000</v>
      </c>
      <c r="F49" s="21">
        <f t="shared" si="11"/>
        <v>189.994</v>
      </c>
      <c r="G49" s="62">
        <f t="shared" si="16"/>
        <v>980.02599999999995</v>
      </c>
      <c r="H49" s="62">
        <v>990.81200000000001</v>
      </c>
      <c r="I49" s="63">
        <v>14000</v>
      </c>
      <c r="J49" s="59">
        <f t="shared" si="15"/>
        <v>151.00399999999999</v>
      </c>
      <c r="K49" s="36">
        <f t="shared" si="12"/>
        <v>340.99799999999999</v>
      </c>
      <c r="L49" s="36">
        <f t="shared" si="13"/>
        <v>340.99799999999999</v>
      </c>
      <c r="M49" s="42">
        <f t="shared" si="14"/>
        <v>340.99799999999999</v>
      </c>
    </row>
    <row r="50" spans="2:13" ht="16.75" customHeight="1">
      <c r="B50" s="82" t="s">
        <v>50</v>
      </c>
      <c r="C50" s="62">
        <f t="shared" si="17"/>
        <v>935.23900000000003</v>
      </c>
      <c r="D50" s="62">
        <v>946.73900000000003</v>
      </c>
      <c r="E50" s="63">
        <v>14000</v>
      </c>
      <c r="F50" s="21">
        <f t="shared" si="11"/>
        <v>161</v>
      </c>
      <c r="G50" s="62">
        <f t="shared" si="16"/>
        <v>990.81200000000001</v>
      </c>
      <c r="H50" s="62">
        <v>1001.598</v>
      </c>
      <c r="I50" s="63">
        <v>14000</v>
      </c>
      <c r="J50" s="59">
        <f t="shared" si="15"/>
        <v>151.00399999999999</v>
      </c>
      <c r="K50" s="36">
        <f t="shared" si="12"/>
        <v>312.00400000000002</v>
      </c>
      <c r="L50" s="36">
        <f t="shared" si="13"/>
        <v>312.00400000000002</v>
      </c>
      <c r="M50" s="42">
        <f t="shared" si="14"/>
        <v>312.00400000000002</v>
      </c>
    </row>
    <row r="51" spans="2:13" ht="16.75" customHeight="1">
      <c r="B51" s="82" t="s">
        <v>51</v>
      </c>
      <c r="C51" s="62">
        <f t="shared" si="17"/>
        <v>946.73900000000003</v>
      </c>
      <c r="D51" s="62">
        <v>957.66800000000001</v>
      </c>
      <c r="E51" s="63">
        <v>14000</v>
      </c>
      <c r="F51" s="21">
        <f t="shared" si="11"/>
        <v>153.006</v>
      </c>
      <c r="G51" s="62">
        <f t="shared" si="16"/>
        <v>1001.598</v>
      </c>
      <c r="H51" s="62">
        <v>1016.955</v>
      </c>
      <c r="I51" s="63">
        <v>14000</v>
      </c>
      <c r="J51" s="59">
        <f t="shared" si="15"/>
        <v>214.99799999999999</v>
      </c>
      <c r="K51" s="36">
        <f t="shared" si="12"/>
        <v>368.00400000000002</v>
      </c>
      <c r="L51" s="36">
        <f t="shared" si="13"/>
        <v>368.00400000000002</v>
      </c>
      <c r="M51" s="42">
        <f t="shared" si="14"/>
        <v>368.00400000000002</v>
      </c>
    </row>
    <row r="52" spans="2:13" ht="16.75" customHeight="1">
      <c r="B52" s="82" t="s">
        <v>52</v>
      </c>
      <c r="C52" s="62">
        <f t="shared" si="17"/>
        <v>957.66800000000001</v>
      </c>
      <c r="D52" s="62">
        <v>971.31100000000004</v>
      </c>
      <c r="E52" s="63">
        <v>14000</v>
      </c>
      <c r="F52" s="21">
        <f t="shared" si="11"/>
        <v>191.00200000000001</v>
      </c>
      <c r="G52" s="62">
        <f t="shared" si="16"/>
        <v>1016.955</v>
      </c>
      <c r="H52" s="62">
        <v>1031.3119999999999</v>
      </c>
      <c r="I52" s="63">
        <v>14000</v>
      </c>
      <c r="J52" s="59">
        <f t="shared" si="15"/>
        <v>200.99799999999999</v>
      </c>
      <c r="K52" s="36">
        <f t="shared" si="12"/>
        <v>392</v>
      </c>
      <c r="L52" s="36">
        <f t="shared" si="13"/>
        <v>392</v>
      </c>
      <c r="M52" s="42">
        <f t="shared" si="14"/>
        <v>392</v>
      </c>
    </row>
    <row r="53" spans="2:13" ht="16.75" customHeight="1">
      <c r="B53" s="82" t="s">
        <v>53</v>
      </c>
      <c r="C53" s="62">
        <f t="shared" si="17"/>
        <v>971.31100000000004</v>
      </c>
      <c r="D53" s="62">
        <v>986.45399999999995</v>
      </c>
      <c r="E53" s="63">
        <v>14000</v>
      </c>
      <c r="F53" s="21">
        <f t="shared" si="11"/>
        <v>212.00200000000001</v>
      </c>
      <c r="G53" s="62">
        <f t="shared" si="16"/>
        <v>1031.3119999999999</v>
      </c>
      <c r="H53" s="62">
        <v>1044.0260000000001</v>
      </c>
      <c r="I53" s="63">
        <v>14000</v>
      </c>
      <c r="J53" s="59">
        <f t="shared" si="15"/>
        <v>177.99600000000001</v>
      </c>
      <c r="K53" s="36">
        <f t="shared" si="12"/>
        <v>389.99800000000005</v>
      </c>
      <c r="L53" s="36">
        <f t="shared" si="13"/>
        <v>389.99800000000005</v>
      </c>
      <c r="M53" s="42">
        <f t="shared" si="14"/>
        <v>389.99800000000005</v>
      </c>
    </row>
    <row r="54" spans="2:13" ht="16.75" customHeight="1">
      <c r="B54" s="82" t="s">
        <v>54</v>
      </c>
      <c r="C54" s="62">
        <f t="shared" si="17"/>
        <v>986.45399999999995</v>
      </c>
      <c r="D54" s="62">
        <v>996.88300000000004</v>
      </c>
      <c r="E54" s="63">
        <v>14000</v>
      </c>
      <c r="F54" s="21">
        <f t="shared" si="11"/>
        <v>146.006</v>
      </c>
      <c r="G54" s="62">
        <f t="shared" si="16"/>
        <v>1044.0260000000001</v>
      </c>
      <c r="H54" s="62">
        <v>1056.0260000000001</v>
      </c>
      <c r="I54" s="63">
        <v>14000</v>
      </c>
      <c r="J54" s="59">
        <f t="shared" si="15"/>
        <v>168</v>
      </c>
      <c r="K54" s="36">
        <f t="shared" si="12"/>
        <v>314.00599999999997</v>
      </c>
      <c r="L54" s="36">
        <f t="shared" si="13"/>
        <v>314.00599999999997</v>
      </c>
      <c r="M54" s="37">
        <f t="shared" si="14"/>
        <v>314.00599999999997</v>
      </c>
    </row>
    <row r="55" spans="2:13" ht="16.75" customHeight="1">
      <c r="B55" s="82" t="s">
        <v>55</v>
      </c>
      <c r="C55" s="62">
        <f t="shared" si="17"/>
        <v>996.88300000000004</v>
      </c>
      <c r="D55" s="62">
        <v>1007.169</v>
      </c>
      <c r="E55" s="63">
        <v>14000</v>
      </c>
      <c r="F55" s="21">
        <f t="shared" si="11"/>
        <v>144.00399999999999</v>
      </c>
      <c r="G55" s="62">
        <f t="shared" si="16"/>
        <v>1056.0260000000001</v>
      </c>
      <c r="H55" s="62">
        <v>1070.74</v>
      </c>
      <c r="I55" s="63">
        <v>14000</v>
      </c>
      <c r="J55" s="59">
        <f t="shared" si="15"/>
        <v>205.99600000000001</v>
      </c>
      <c r="K55" s="36">
        <f t="shared" si="12"/>
        <v>350</v>
      </c>
      <c r="L55" s="36">
        <f t="shared" si="13"/>
        <v>350</v>
      </c>
      <c r="M55" s="42">
        <f t="shared" si="14"/>
        <v>350</v>
      </c>
    </row>
    <row r="56" spans="2:13" ht="16.75" customHeight="1">
      <c r="B56" s="82" t="s">
        <v>57</v>
      </c>
      <c r="C56" s="62">
        <f t="shared" si="17"/>
        <v>1007.169</v>
      </c>
      <c r="D56" s="62">
        <v>1019.169</v>
      </c>
      <c r="E56" s="63">
        <v>14000</v>
      </c>
      <c r="F56" s="21">
        <f t="shared" si="11"/>
        <v>168</v>
      </c>
      <c r="G56" s="62">
        <f t="shared" si="16"/>
        <v>1070.74</v>
      </c>
      <c r="H56" s="62">
        <v>1086.597</v>
      </c>
      <c r="I56" s="63">
        <v>14000</v>
      </c>
      <c r="J56" s="59">
        <f t="shared" si="15"/>
        <v>221.99799999999999</v>
      </c>
      <c r="K56" s="36">
        <f t="shared" si="12"/>
        <v>389.99799999999999</v>
      </c>
      <c r="L56" s="36">
        <f t="shared" si="13"/>
        <v>389.99799999999999</v>
      </c>
      <c r="M56" s="42">
        <f t="shared" si="14"/>
        <v>389.99799999999999</v>
      </c>
    </row>
    <row r="57" spans="2:13" ht="16.75" customHeight="1">
      <c r="B57" s="82" t="s">
        <v>56</v>
      </c>
      <c r="C57" s="62">
        <f t="shared" si="17"/>
        <v>1019.169</v>
      </c>
      <c r="D57" s="62">
        <v>1034.24</v>
      </c>
      <c r="E57" s="63">
        <v>14000</v>
      </c>
      <c r="F57" s="21">
        <f t="shared" si="11"/>
        <v>210.994</v>
      </c>
      <c r="G57" s="62">
        <f t="shared" si="16"/>
        <v>1086.597</v>
      </c>
      <c r="H57" s="62">
        <v>1098.74</v>
      </c>
      <c r="I57" s="63">
        <v>14000</v>
      </c>
      <c r="J57" s="59">
        <f t="shared" si="15"/>
        <v>170.00200000000001</v>
      </c>
      <c r="K57" s="36">
        <f t="shared" si="12"/>
        <v>380.99599999999998</v>
      </c>
      <c r="L57" s="36">
        <f t="shared" si="13"/>
        <v>380.99599999999998</v>
      </c>
      <c r="M57" s="42">
        <f t="shared" si="14"/>
        <v>380.99599999999998</v>
      </c>
    </row>
    <row r="58" spans="2:13" ht="16.75" customHeight="1">
      <c r="B58" s="82" t="s">
        <v>58</v>
      </c>
      <c r="C58" s="62">
        <f t="shared" si="17"/>
        <v>1034.24</v>
      </c>
      <c r="D58" s="62">
        <v>1048.1690000000001</v>
      </c>
      <c r="E58" s="63">
        <v>14000</v>
      </c>
      <c r="F58" s="21">
        <f t="shared" si="11"/>
        <v>195.006</v>
      </c>
      <c r="G58" s="62">
        <f t="shared" si="16"/>
        <v>1098.74</v>
      </c>
      <c r="H58" s="62">
        <v>1113.74</v>
      </c>
      <c r="I58" s="63">
        <v>14000</v>
      </c>
      <c r="J58" s="59">
        <f t="shared" si="15"/>
        <v>210</v>
      </c>
      <c r="K58" s="36">
        <f t="shared" si="12"/>
        <v>405.00599999999997</v>
      </c>
      <c r="L58" s="36">
        <f t="shared" si="13"/>
        <v>405.00599999999997</v>
      </c>
      <c r="M58" s="42">
        <f t="shared" si="14"/>
        <v>405.00599999999997</v>
      </c>
    </row>
    <row r="59" spans="2:13" ht="16.75" customHeight="1">
      <c r="B59" s="82" t="s">
        <v>59</v>
      </c>
      <c r="C59" s="62">
        <f t="shared" si="17"/>
        <v>1048.1690000000001</v>
      </c>
      <c r="D59" s="62">
        <v>1059.24</v>
      </c>
      <c r="E59" s="63">
        <v>14000</v>
      </c>
      <c r="F59" s="21">
        <f t="shared" si="11"/>
        <v>154.994</v>
      </c>
      <c r="G59" s="62">
        <f t="shared" si="16"/>
        <v>1113.74</v>
      </c>
      <c r="H59" s="62">
        <v>1129.3109999999999</v>
      </c>
      <c r="I59" s="63">
        <v>14000</v>
      </c>
      <c r="J59" s="59">
        <f t="shared" si="15"/>
        <v>217.994</v>
      </c>
      <c r="K59" s="36">
        <f t="shared" si="12"/>
        <v>372.988</v>
      </c>
      <c r="L59" s="36">
        <f t="shared" si="13"/>
        <v>372.988</v>
      </c>
      <c r="M59" s="42">
        <f t="shared" si="14"/>
        <v>372.988</v>
      </c>
    </row>
    <row r="60" spans="2:13" ht="16.75" customHeight="1">
      <c r="B60" s="82" t="s">
        <v>60</v>
      </c>
      <c r="C60" s="62">
        <f t="shared" si="17"/>
        <v>1059.24</v>
      </c>
      <c r="D60" s="62">
        <v>1069.5260000000001</v>
      </c>
      <c r="E60" s="63">
        <v>14000</v>
      </c>
      <c r="F60" s="21">
        <f t="shared" si="11"/>
        <v>144.00399999999999</v>
      </c>
      <c r="G60" s="62">
        <f t="shared" si="16"/>
        <v>1129.3109999999999</v>
      </c>
      <c r="H60" s="62">
        <v>1141.3820000000001</v>
      </c>
      <c r="I60" s="63">
        <v>14000</v>
      </c>
      <c r="J60" s="59">
        <f t="shared" si="15"/>
        <v>168.994</v>
      </c>
      <c r="K60" s="36">
        <f t="shared" si="12"/>
        <v>312.99799999999999</v>
      </c>
      <c r="L60" s="36">
        <f t="shared" si="13"/>
        <v>312.99799999999999</v>
      </c>
      <c r="M60" s="42">
        <f t="shared" si="14"/>
        <v>312.99799999999999</v>
      </c>
    </row>
    <row r="61" spans="2:13" ht="16.75" customHeight="1">
      <c r="B61" s="82" t="s">
        <v>61</v>
      </c>
      <c r="C61" s="62">
        <f t="shared" si="17"/>
        <v>1069.5260000000001</v>
      </c>
      <c r="D61" s="62">
        <v>1083.9549999999999</v>
      </c>
      <c r="E61" s="63">
        <v>14000</v>
      </c>
      <c r="F61" s="21">
        <f t="shared" si="11"/>
        <v>202.006</v>
      </c>
      <c r="G61" s="62">
        <f t="shared" si="16"/>
        <v>1141.3820000000001</v>
      </c>
      <c r="H61" s="62">
        <v>1155.8820000000001</v>
      </c>
      <c r="I61" s="63">
        <v>14000</v>
      </c>
      <c r="J61" s="59">
        <f t="shared" si="15"/>
        <v>203</v>
      </c>
      <c r="K61" s="36">
        <f t="shared" si="12"/>
        <v>405.00599999999997</v>
      </c>
      <c r="L61" s="36">
        <f t="shared" si="13"/>
        <v>405.00599999999997</v>
      </c>
      <c r="M61" s="42">
        <f t="shared" si="14"/>
        <v>405.00599999999997</v>
      </c>
    </row>
    <row r="62" spans="2:13" ht="16.75" customHeight="1">
      <c r="B62" s="82" t="s">
        <v>62</v>
      </c>
      <c r="C62" s="62">
        <f t="shared" si="17"/>
        <v>1083.9549999999999</v>
      </c>
      <c r="D62" s="62">
        <v>1098.741</v>
      </c>
      <c r="E62" s="63">
        <v>14000</v>
      </c>
      <c r="F62" s="21">
        <f t="shared" si="11"/>
        <v>207.00399999999999</v>
      </c>
      <c r="G62" s="62">
        <f t="shared" si="16"/>
        <v>1155.8820000000001</v>
      </c>
      <c r="H62" s="62">
        <v>1171.6679999999999</v>
      </c>
      <c r="I62" s="63">
        <v>14000</v>
      </c>
      <c r="J62" s="59">
        <f t="shared" si="15"/>
        <v>221.00399999999999</v>
      </c>
      <c r="K62" s="36">
        <f t="shared" si="12"/>
        <v>428.00799999999998</v>
      </c>
      <c r="L62" s="36">
        <f t="shared" si="13"/>
        <v>428.00799999999998</v>
      </c>
      <c r="M62" s="42">
        <f t="shared" si="14"/>
        <v>428.00799999999998</v>
      </c>
    </row>
    <row r="63" spans="2:13" ht="28" customHeight="1" thickBot="1">
      <c r="B63" s="83" t="s">
        <v>25</v>
      </c>
      <c r="C63" s="22"/>
      <c r="D63" s="22"/>
      <c r="E63" s="22"/>
      <c r="F63" s="16">
        <f>SUM(F39:F62)</f>
        <v>4311.0199999999995</v>
      </c>
      <c r="G63" s="23"/>
      <c r="H63" s="23"/>
      <c r="I63" s="23"/>
      <c r="J63" s="16">
        <f>SUM(J39:J62)</f>
        <v>4572.0079999999998</v>
      </c>
      <c r="K63" s="16">
        <f>SUM(K39:K62)</f>
        <v>8883.0280000000002</v>
      </c>
      <c r="L63" s="16">
        <f>SUM(L39:L62)</f>
        <v>8883.0280000000002</v>
      </c>
      <c r="M63" s="38">
        <f>SUM(M39:M62)</f>
        <v>8883.0280000000002</v>
      </c>
    </row>
    <row r="64" spans="2:13" ht="16.75" customHeight="1">
      <c r="B64" s="86"/>
      <c r="C64" s="20"/>
      <c r="D64" s="20"/>
      <c r="E64" s="20"/>
      <c r="F64" s="72"/>
      <c r="G64" s="20"/>
      <c r="H64" s="20"/>
      <c r="J64" s="72"/>
      <c r="K64" s="6"/>
      <c r="L64" s="6"/>
      <c r="M64" s="6"/>
    </row>
    <row r="65" spans="2:24" ht="24.5" customHeight="1">
      <c r="C65" s="17"/>
      <c r="D65" s="17"/>
      <c r="E65" s="6"/>
      <c r="F65" s="18"/>
      <c r="G65" s="6"/>
      <c r="H65" s="6"/>
      <c r="I65" s="6"/>
      <c r="J65" s="18"/>
      <c r="K65" s="43"/>
      <c r="L65" s="43"/>
      <c r="M65" s="43"/>
      <c r="N65" s="7"/>
      <c r="O65" s="7"/>
      <c r="P65" s="7"/>
      <c r="Q65" s="7"/>
      <c r="R65" s="7"/>
      <c r="S65" s="7"/>
      <c r="T65" s="7"/>
      <c r="U65" s="7"/>
    </row>
    <row r="66" spans="2:24" ht="24.5" customHeight="1">
      <c r="C66" s="17"/>
      <c r="D66" s="17"/>
      <c r="E66" s="6"/>
      <c r="F66" s="18"/>
      <c r="G66" s="6"/>
      <c r="H66" s="6"/>
      <c r="I66" s="6"/>
      <c r="J66" s="18"/>
      <c r="K66" s="43"/>
      <c r="L66" s="43"/>
      <c r="M66" s="43"/>
      <c r="N66" s="7"/>
      <c r="O66" s="7"/>
      <c r="P66" s="7"/>
      <c r="Q66" s="7"/>
      <c r="R66" s="7"/>
      <c r="S66" s="7"/>
      <c r="T66" s="7"/>
      <c r="U66" s="7"/>
    </row>
    <row r="67" spans="2:24" ht="19" thickBot="1">
      <c r="B67" s="100" t="s">
        <v>67</v>
      </c>
      <c r="C67" s="101"/>
      <c r="D67" s="101"/>
      <c r="E67" s="101"/>
      <c r="F67" s="102"/>
      <c r="G67" s="102"/>
      <c r="H67" s="102"/>
      <c r="I67" s="102"/>
      <c r="J67" s="102"/>
    </row>
    <row r="68" spans="2:24" s="6" customFormat="1" ht="75">
      <c r="B68" s="88" t="s">
        <v>16</v>
      </c>
      <c r="C68" s="24" t="s">
        <v>29</v>
      </c>
      <c r="D68" s="24" t="s">
        <v>30</v>
      </c>
      <c r="E68" s="24" t="s">
        <v>31</v>
      </c>
      <c r="F68" s="25" t="s">
        <v>32</v>
      </c>
      <c r="G68" s="25" t="s">
        <v>33</v>
      </c>
      <c r="H68" s="24" t="s">
        <v>34</v>
      </c>
      <c r="I68" s="24" t="s">
        <v>35</v>
      </c>
      <c r="J68" s="44" t="s">
        <v>36</v>
      </c>
      <c r="W68" s="6" t="e">
        <f>#REF!*0.7674</f>
        <v>#REF!</v>
      </c>
      <c r="X68" s="18"/>
    </row>
    <row r="69" spans="2:24" ht="15">
      <c r="B69" s="81" t="s">
        <v>39</v>
      </c>
      <c r="C69" s="26">
        <f>M7</f>
        <v>76503.56</v>
      </c>
      <c r="D69" s="26">
        <f>M39</f>
        <v>331.99599999999998</v>
      </c>
      <c r="E69" s="26">
        <f t="shared" ref="E69:E94" si="18">C69-D69</f>
        <v>76171.563999999998</v>
      </c>
      <c r="F69" s="29">
        <v>0.76739999999999997</v>
      </c>
      <c r="G69" s="27">
        <f t="shared" ref="G69:G72" si="19">ROUNDDOWN(E69*F69,0)</f>
        <v>58454</v>
      </c>
      <c r="H69" s="28">
        <v>0</v>
      </c>
      <c r="I69" s="28">
        <v>0</v>
      </c>
      <c r="J69" s="45">
        <f t="shared" ref="J69:J94" si="20">G69-H69-I69</f>
        <v>58454</v>
      </c>
    </row>
    <row r="70" spans="2:24" ht="15">
      <c r="B70" s="82" t="s">
        <v>40</v>
      </c>
      <c r="C70" s="26">
        <f>M8</f>
        <v>71814.722000000009</v>
      </c>
      <c r="D70" s="26">
        <f>M40</f>
        <v>398.00599999999997</v>
      </c>
      <c r="E70" s="26">
        <f t="shared" si="18"/>
        <v>71416.716000000015</v>
      </c>
      <c r="F70" s="29">
        <f t="shared" ref="F70:F94" si="21">F69</f>
        <v>0.76739999999999997</v>
      </c>
      <c r="G70" s="27">
        <f t="shared" si="19"/>
        <v>54805</v>
      </c>
      <c r="H70" s="28">
        <v>0</v>
      </c>
      <c r="I70" s="28">
        <v>0</v>
      </c>
      <c r="J70" s="45">
        <f t="shared" si="20"/>
        <v>54805</v>
      </c>
    </row>
    <row r="71" spans="2:24" ht="15">
      <c r="B71" s="82" t="s">
        <v>41</v>
      </c>
      <c r="C71" s="26">
        <f>M9</f>
        <v>72389.953999999998</v>
      </c>
      <c r="D71" s="26">
        <f>M41</f>
        <v>370.00599999999997</v>
      </c>
      <c r="E71" s="26">
        <f t="shared" si="18"/>
        <v>72019.948000000004</v>
      </c>
      <c r="F71" s="29">
        <f t="shared" si="21"/>
        <v>0.76739999999999997</v>
      </c>
      <c r="G71" s="27">
        <f t="shared" si="19"/>
        <v>55268</v>
      </c>
      <c r="H71" s="28">
        <v>0</v>
      </c>
      <c r="I71" s="28">
        <v>0</v>
      </c>
      <c r="J71" s="45">
        <f t="shared" si="20"/>
        <v>55268</v>
      </c>
    </row>
    <row r="72" spans="2:24" ht="15">
      <c r="B72" s="82" t="s">
        <v>42</v>
      </c>
      <c r="C72" s="26">
        <f>M10</f>
        <v>75353.320000000007</v>
      </c>
      <c r="D72" s="26">
        <f>M42</f>
        <v>387.00200000000001</v>
      </c>
      <c r="E72" s="26">
        <f t="shared" si="18"/>
        <v>74966.318000000014</v>
      </c>
      <c r="F72" s="29">
        <f t="shared" si="21"/>
        <v>0.76739999999999997</v>
      </c>
      <c r="G72" s="27">
        <f t="shared" si="19"/>
        <v>57529</v>
      </c>
      <c r="H72" s="28">
        <v>0</v>
      </c>
      <c r="I72" s="28">
        <v>0</v>
      </c>
      <c r="J72" s="45">
        <f t="shared" si="20"/>
        <v>57529</v>
      </c>
    </row>
    <row r="73" spans="2:24" s="31" customFormat="1" ht="15">
      <c r="B73" s="81" t="s">
        <v>37</v>
      </c>
      <c r="C73" s="66">
        <f>SUM(C69:C72)</f>
        <v>296061.55599999998</v>
      </c>
      <c r="D73" s="66">
        <f t="shared" ref="D73:J73" si="22">SUM(D69:D72)</f>
        <v>1487.0099999999998</v>
      </c>
      <c r="E73" s="66">
        <f t="shared" si="22"/>
        <v>294574.54600000003</v>
      </c>
      <c r="F73" s="66"/>
      <c r="G73" s="74">
        <f t="shared" si="22"/>
        <v>226056</v>
      </c>
      <c r="H73" s="66">
        <f t="shared" si="22"/>
        <v>0</v>
      </c>
      <c r="I73" s="66">
        <f t="shared" si="22"/>
        <v>0</v>
      </c>
      <c r="J73" s="67">
        <f t="shared" si="22"/>
        <v>226056</v>
      </c>
      <c r="K73" s="6"/>
      <c r="L73" s="6"/>
      <c r="M73" s="6"/>
    </row>
    <row r="74" spans="2:24" ht="15">
      <c r="B74" s="82" t="s">
        <v>43</v>
      </c>
      <c r="C74" s="26">
        <f t="shared" ref="C74:C85" si="23">M11</f>
        <v>73458.937999999995</v>
      </c>
      <c r="D74" s="26">
        <f t="shared" ref="D74:D85" si="24">M43</f>
        <v>364</v>
      </c>
      <c r="E74" s="26">
        <f t="shared" si="18"/>
        <v>73094.937999999995</v>
      </c>
      <c r="F74" s="29">
        <f>F72</f>
        <v>0.76739999999999997</v>
      </c>
      <c r="G74" s="27">
        <f t="shared" ref="G74:G85" si="25">ROUNDDOWN(E74*F74,0)</f>
        <v>56093</v>
      </c>
      <c r="H74" s="28">
        <v>0</v>
      </c>
      <c r="I74" s="28">
        <v>0</v>
      </c>
      <c r="J74" s="45">
        <f t="shared" si="20"/>
        <v>56093</v>
      </c>
    </row>
    <row r="75" spans="2:24" ht="15">
      <c r="B75" s="82" t="s">
        <v>44</v>
      </c>
      <c r="C75" s="26">
        <f t="shared" si="23"/>
        <v>81226.025999999998</v>
      </c>
      <c r="D75" s="26">
        <f t="shared" si="24"/>
        <v>374.99</v>
      </c>
      <c r="E75" s="26">
        <f t="shared" si="18"/>
        <v>80851.035999999993</v>
      </c>
      <c r="F75" s="29">
        <f t="shared" si="21"/>
        <v>0.76739999999999997</v>
      </c>
      <c r="G75" s="27">
        <f t="shared" si="25"/>
        <v>62045</v>
      </c>
      <c r="H75" s="28">
        <v>0</v>
      </c>
      <c r="I75" s="28">
        <v>0</v>
      </c>
      <c r="J75" s="45">
        <f t="shared" si="20"/>
        <v>62045</v>
      </c>
    </row>
    <row r="76" spans="2:24" ht="15">
      <c r="B76" s="82" t="s">
        <v>45</v>
      </c>
      <c r="C76" s="26">
        <f t="shared" si="23"/>
        <v>79780.441999999995</v>
      </c>
      <c r="D76" s="26">
        <f t="shared" si="24"/>
        <v>418.99199999999996</v>
      </c>
      <c r="E76" s="26">
        <f t="shared" si="18"/>
        <v>79361.45</v>
      </c>
      <c r="F76" s="29">
        <f t="shared" si="21"/>
        <v>0.76739999999999997</v>
      </c>
      <c r="G76" s="27">
        <f t="shared" si="25"/>
        <v>60901</v>
      </c>
      <c r="H76" s="28">
        <v>0</v>
      </c>
      <c r="I76" s="28">
        <v>0</v>
      </c>
      <c r="J76" s="45">
        <f t="shared" si="20"/>
        <v>60901</v>
      </c>
    </row>
    <row r="77" spans="2:24" ht="15">
      <c r="B77" s="82" t="s">
        <v>46</v>
      </c>
      <c r="C77" s="26">
        <f t="shared" si="23"/>
        <v>81194.679999999993</v>
      </c>
      <c r="D77" s="26">
        <f t="shared" si="24"/>
        <v>360.01</v>
      </c>
      <c r="E77" s="26">
        <f t="shared" si="18"/>
        <v>80834.67</v>
      </c>
      <c r="F77" s="29">
        <f t="shared" si="21"/>
        <v>0.76739999999999997</v>
      </c>
      <c r="G77" s="27">
        <f t="shared" si="25"/>
        <v>62032</v>
      </c>
      <c r="H77" s="28">
        <v>0</v>
      </c>
      <c r="I77" s="28">
        <v>0</v>
      </c>
      <c r="J77" s="45">
        <f t="shared" si="20"/>
        <v>62032</v>
      </c>
    </row>
    <row r="78" spans="2:24" ht="15">
      <c r="B78" s="82" t="s">
        <v>47</v>
      </c>
      <c r="C78" s="26">
        <f t="shared" si="23"/>
        <v>79052.008000000002</v>
      </c>
      <c r="D78" s="26">
        <f t="shared" si="24"/>
        <v>354.00400000000002</v>
      </c>
      <c r="E78" s="26">
        <f t="shared" si="18"/>
        <v>78698.004000000001</v>
      </c>
      <c r="F78" s="29">
        <f t="shared" si="21"/>
        <v>0.76739999999999997</v>
      </c>
      <c r="G78" s="27">
        <f t="shared" si="25"/>
        <v>60392</v>
      </c>
      <c r="H78" s="28">
        <v>0</v>
      </c>
      <c r="I78" s="28">
        <v>0</v>
      </c>
      <c r="J78" s="45">
        <f t="shared" si="20"/>
        <v>60392</v>
      </c>
    </row>
    <row r="79" spans="2:24" ht="15">
      <c r="B79" s="82" t="s">
        <v>48</v>
      </c>
      <c r="C79" s="26">
        <f t="shared" si="23"/>
        <v>74750.13</v>
      </c>
      <c r="D79" s="26">
        <f t="shared" si="24"/>
        <v>362.012</v>
      </c>
      <c r="E79" s="26">
        <f t="shared" si="18"/>
        <v>74388.118000000002</v>
      </c>
      <c r="F79" s="29">
        <f t="shared" si="21"/>
        <v>0.76739999999999997</v>
      </c>
      <c r="G79" s="27">
        <f t="shared" si="25"/>
        <v>57085</v>
      </c>
      <c r="H79" s="28">
        <v>0</v>
      </c>
      <c r="I79" s="28">
        <v>0</v>
      </c>
      <c r="J79" s="45">
        <f t="shared" si="20"/>
        <v>57085</v>
      </c>
    </row>
    <row r="80" spans="2:24" ht="15">
      <c r="B80" s="82" t="s">
        <v>49</v>
      </c>
      <c r="C80" s="26">
        <f t="shared" si="23"/>
        <v>81805.051999999996</v>
      </c>
      <c r="D80" s="26">
        <f t="shared" si="24"/>
        <v>340.99799999999999</v>
      </c>
      <c r="E80" s="26">
        <f t="shared" si="18"/>
        <v>81464.053999999989</v>
      </c>
      <c r="F80" s="29">
        <f t="shared" si="21"/>
        <v>0.76739999999999997</v>
      </c>
      <c r="G80" s="27">
        <f t="shared" si="25"/>
        <v>62515</v>
      </c>
      <c r="H80" s="28">
        <v>0</v>
      </c>
      <c r="I80" s="28">
        <v>0</v>
      </c>
      <c r="J80" s="45">
        <f t="shared" si="20"/>
        <v>62515</v>
      </c>
    </row>
    <row r="81" spans="2:13" ht="15">
      <c r="B81" s="82" t="s">
        <v>50</v>
      </c>
      <c r="C81" s="26">
        <f t="shared" si="23"/>
        <v>79265.872000000003</v>
      </c>
      <c r="D81" s="26">
        <f t="shared" si="24"/>
        <v>312.00400000000002</v>
      </c>
      <c r="E81" s="26">
        <f t="shared" si="18"/>
        <v>78953.868000000002</v>
      </c>
      <c r="F81" s="29">
        <f t="shared" si="21"/>
        <v>0.76739999999999997</v>
      </c>
      <c r="G81" s="27">
        <f t="shared" si="25"/>
        <v>60589</v>
      </c>
      <c r="H81" s="28">
        <v>0</v>
      </c>
      <c r="I81" s="28">
        <v>0</v>
      </c>
      <c r="J81" s="45">
        <f t="shared" si="20"/>
        <v>60589</v>
      </c>
    </row>
    <row r="82" spans="2:13" ht="15">
      <c r="B82" s="82" t="s">
        <v>51</v>
      </c>
      <c r="C82" s="26">
        <f t="shared" si="23"/>
        <v>77388.570000000007</v>
      </c>
      <c r="D82" s="26">
        <f t="shared" si="24"/>
        <v>368.00400000000002</v>
      </c>
      <c r="E82" s="26">
        <f t="shared" si="18"/>
        <v>77020.566000000006</v>
      </c>
      <c r="F82" s="29">
        <f t="shared" si="21"/>
        <v>0.76739999999999997</v>
      </c>
      <c r="G82" s="27">
        <f t="shared" si="25"/>
        <v>59105</v>
      </c>
      <c r="H82" s="28">
        <v>0</v>
      </c>
      <c r="I82" s="28">
        <v>0</v>
      </c>
      <c r="J82" s="45">
        <f t="shared" si="20"/>
        <v>59105</v>
      </c>
    </row>
    <row r="83" spans="2:13" ht="15">
      <c r="B83" s="82" t="s">
        <v>52</v>
      </c>
      <c r="C83" s="26">
        <f t="shared" si="23"/>
        <v>84723.912000000011</v>
      </c>
      <c r="D83" s="26">
        <f t="shared" si="24"/>
        <v>392</v>
      </c>
      <c r="E83" s="26">
        <f t="shared" si="18"/>
        <v>84331.912000000011</v>
      </c>
      <c r="F83" s="29">
        <f t="shared" si="21"/>
        <v>0.76739999999999997</v>
      </c>
      <c r="G83" s="27">
        <f t="shared" si="25"/>
        <v>64716</v>
      </c>
      <c r="H83" s="28">
        <v>0</v>
      </c>
      <c r="I83" s="28">
        <v>0</v>
      </c>
      <c r="J83" s="45">
        <f t="shared" si="20"/>
        <v>64716</v>
      </c>
    </row>
    <row r="84" spans="2:13" ht="15">
      <c r="B84" s="82" t="s">
        <v>53</v>
      </c>
      <c r="C84" s="26">
        <f t="shared" si="23"/>
        <v>81774.209999999992</v>
      </c>
      <c r="D84" s="26">
        <f t="shared" si="24"/>
        <v>389.99800000000005</v>
      </c>
      <c r="E84" s="26">
        <f t="shared" si="18"/>
        <v>81384.211999999985</v>
      </c>
      <c r="F84" s="29">
        <f t="shared" si="21"/>
        <v>0.76739999999999997</v>
      </c>
      <c r="G84" s="27">
        <f t="shared" si="25"/>
        <v>62454</v>
      </c>
      <c r="H84" s="28">
        <v>0</v>
      </c>
      <c r="I84" s="28">
        <v>0</v>
      </c>
      <c r="J84" s="45">
        <f t="shared" si="20"/>
        <v>62454</v>
      </c>
    </row>
    <row r="85" spans="2:13" ht="15">
      <c r="B85" s="82" t="s">
        <v>54</v>
      </c>
      <c r="C85" s="26">
        <f t="shared" si="23"/>
        <v>79287.95</v>
      </c>
      <c r="D85" s="26">
        <f t="shared" si="24"/>
        <v>314.00599999999997</v>
      </c>
      <c r="E85" s="26">
        <f t="shared" si="18"/>
        <v>78973.944000000003</v>
      </c>
      <c r="F85" s="29">
        <f t="shared" si="21"/>
        <v>0.76739999999999997</v>
      </c>
      <c r="G85" s="27">
        <f t="shared" si="25"/>
        <v>60604</v>
      </c>
      <c r="H85" s="28">
        <v>0</v>
      </c>
      <c r="I85" s="28">
        <v>0</v>
      </c>
      <c r="J85" s="45">
        <f t="shared" si="20"/>
        <v>60604</v>
      </c>
    </row>
    <row r="86" spans="2:13" s="31" customFormat="1" ht="15">
      <c r="B86" s="81" t="s">
        <v>63</v>
      </c>
      <c r="C86" s="66">
        <f>SUM(C74:C85)</f>
        <v>953707.7899999998</v>
      </c>
      <c r="D86" s="66">
        <f t="shared" ref="D86:J86" si="26">SUM(D74:D85)</f>
        <v>4351.018</v>
      </c>
      <c r="E86" s="66">
        <f t="shared" si="26"/>
        <v>949356.772</v>
      </c>
      <c r="F86" s="66"/>
      <c r="G86" s="74">
        <f t="shared" si="26"/>
        <v>728531</v>
      </c>
      <c r="H86" s="66">
        <f t="shared" si="26"/>
        <v>0</v>
      </c>
      <c r="I86" s="66">
        <f t="shared" si="26"/>
        <v>0</v>
      </c>
      <c r="J86" s="67">
        <f t="shared" si="26"/>
        <v>728531</v>
      </c>
      <c r="K86" s="6"/>
      <c r="L86" s="6"/>
      <c r="M86" s="6"/>
    </row>
    <row r="87" spans="2:13" ht="15">
      <c r="B87" s="82" t="s">
        <v>55</v>
      </c>
      <c r="C87" s="26">
        <f t="shared" ref="C87:C94" si="27">M23</f>
        <v>83328.30799999999</v>
      </c>
      <c r="D87" s="26">
        <f t="shared" ref="D87:D94" si="28">M55</f>
        <v>350</v>
      </c>
      <c r="E87" s="26">
        <f t="shared" si="18"/>
        <v>82978.30799999999</v>
      </c>
      <c r="F87" s="29">
        <f>F85</f>
        <v>0.76739999999999997</v>
      </c>
      <c r="G87" s="27">
        <f t="shared" ref="G87:G94" si="29">ROUNDDOWN(E87*F87,0)</f>
        <v>63677</v>
      </c>
      <c r="H87" s="28">
        <v>0</v>
      </c>
      <c r="I87" s="28">
        <v>0</v>
      </c>
      <c r="J87" s="45">
        <f t="shared" si="20"/>
        <v>63677</v>
      </c>
    </row>
    <row r="88" spans="2:13" ht="15">
      <c r="B88" s="82" t="s">
        <v>57</v>
      </c>
      <c r="C88" s="26">
        <f t="shared" si="27"/>
        <v>82651.184000000008</v>
      </c>
      <c r="D88" s="26">
        <f t="shared" si="28"/>
        <v>389.99799999999999</v>
      </c>
      <c r="E88" s="26">
        <f t="shared" si="18"/>
        <v>82261.186000000002</v>
      </c>
      <c r="F88" s="29">
        <f t="shared" si="21"/>
        <v>0.76739999999999997</v>
      </c>
      <c r="G88" s="27">
        <f t="shared" si="29"/>
        <v>63127</v>
      </c>
      <c r="H88" s="28">
        <v>0</v>
      </c>
      <c r="I88" s="28">
        <v>0</v>
      </c>
      <c r="J88" s="45">
        <f t="shared" si="20"/>
        <v>63127</v>
      </c>
    </row>
    <row r="89" spans="2:13" ht="15">
      <c r="B89" s="82" t="s">
        <v>56</v>
      </c>
      <c r="C89" s="26">
        <f t="shared" si="27"/>
        <v>85474.745999999999</v>
      </c>
      <c r="D89" s="26">
        <f t="shared" si="28"/>
        <v>380.99599999999998</v>
      </c>
      <c r="E89" s="26">
        <f t="shared" si="18"/>
        <v>85093.75</v>
      </c>
      <c r="F89" s="29">
        <f t="shared" si="21"/>
        <v>0.76739999999999997</v>
      </c>
      <c r="G89" s="27">
        <f t="shared" si="29"/>
        <v>65300</v>
      </c>
      <c r="H89" s="28">
        <v>0</v>
      </c>
      <c r="I89" s="28">
        <v>0</v>
      </c>
      <c r="J89" s="45">
        <f t="shared" si="20"/>
        <v>65300</v>
      </c>
    </row>
    <row r="90" spans="2:13" ht="15">
      <c r="B90" s="82" t="s">
        <v>58</v>
      </c>
      <c r="C90" s="26">
        <f t="shared" si="27"/>
        <v>75437.851999999999</v>
      </c>
      <c r="D90" s="26">
        <f t="shared" si="28"/>
        <v>405.00599999999997</v>
      </c>
      <c r="E90" s="26">
        <f t="shared" si="18"/>
        <v>75032.846000000005</v>
      </c>
      <c r="F90" s="29">
        <f t="shared" si="21"/>
        <v>0.76739999999999997</v>
      </c>
      <c r="G90" s="27">
        <f t="shared" si="29"/>
        <v>57580</v>
      </c>
      <c r="H90" s="28">
        <v>0</v>
      </c>
      <c r="I90" s="28">
        <v>0</v>
      </c>
      <c r="J90" s="45">
        <f t="shared" si="20"/>
        <v>57580</v>
      </c>
    </row>
    <row r="91" spans="2:13" ht="15">
      <c r="B91" s="82" t="s">
        <v>59</v>
      </c>
      <c r="C91" s="26">
        <f t="shared" si="27"/>
        <v>80813.067999999999</v>
      </c>
      <c r="D91" s="26">
        <f t="shared" si="28"/>
        <v>372.988</v>
      </c>
      <c r="E91" s="26">
        <f t="shared" si="18"/>
        <v>80440.08</v>
      </c>
      <c r="F91" s="29">
        <f t="shared" si="21"/>
        <v>0.76739999999999997</v>
      </c>
      <c r="G91" s="27">
        <f t="shared" si="29"/>
        <v>61729</v>
      </c>
      <c r="H91" s="28">
        <v>0</v>
      </c>
      <c r="I91" s="28">
        <v>0</v>
      </c>
      <c r="J91" s="45">
        <f t="shared" si="20"/>
        <v>61729</v>
      </c>
    </row>
    <row r="92" spans="2:13" ht="15">
      <c r="B92" s="82" t="s">
        <v>60</v>
      </c>
      <c r="C92" s="26">
        <f t="shared" si="27"/>
        <v>78517.53</v>
      </c>
      <c r="D92" s="26">
        <f t="shared" si="28"/>
        <v>312.99799999999999</v>
      </c>
      <c r="E92" s="26">
        <f t="shared" si="18"/>
        <v>78204.531999999992</v>
      </c>
      <c r="F92" s="29">
        <f t="shared" si="21"/>
        <v>0.76739999999999997</v>
      </c>
      <c r="G92" s="27">
        <f t="shared" si="29"/>
        <v>60014</v>
      </c>
      <c r="H92" s="28">
        <v>0</v>
      </c>
      <c r="I92" s="28">
        <v>0</v>
      </c>
      <c r="J92" s="45">
        <f t="shared" si="20"/>
        <v>60014</v>
      </c>
    </row>
    <row r="93" spans="2:13" ht="15">
      <c r="B93" s="82" t="s">
        <v>61</v>
      </c>
      <c r="C93" s="26">
        <f t="shared" si="27"/>
        <v>86269.4</v>
      </c>
      <c r="D93" s="26">
        <f t="shared" si="28"/>
        <v>405.00599999999997</v>
      </c>
      <c r="E93" s="26">
        <f t="shared" si="18"/>
        <v>85864.394</v>
      </c>
      <c r="F93" s="29">
        <f t="shared" si="21"/>
        <v>0.76739999999999997</v>
      </c>
      <c r="G93" s="27">
        <f t="shared" si="29"/>
        <v>65892</v>
      </c>
      <c r="H93" s="28">
        <v>0</v>
      </c>
      <c r="I93" s="28">
        <v>0</v>
      </c>
      <c r="J93" s="45">
        <f t="shared" si="20"/>
        <v>65892</v>
      </c>
    </row>
    <row r="94" spans="2:13" ht="15">
      <c r="B94" s="82" t="s">
        <v>62</v>
      </c>
      <c r="C94" s="26">
        <f t="shared" si="27"/>
        <v>73939.67</v>
      </c>
      <c r="D94" s="26">
        <f t="shared" si="28"/>
        <v>428.00799999999998</v>
      </c>
      <c r="E94" s="26">
        <f t="shared" si="18"/>
        <v>73511.661999999997</v>
      </c>
      <c r="F94" s="29">
        <f t="shared" si="21"/>
        <v>0.76739999999999997</v>
      </c>
      <c r="G94" s="27">
        <f t="shared" si="29"/>
        <v>56412</v>
      </c>
      <c r="H94" s="28">
        <v>0</v>
      </c>
      <c r="I94" s="28">
        <v>0</v>
      </c>
      <c r="J94" s="45">
        <f t="shared" si="20"/>
        <v>56412</v>
      </c>
    </row>
    <row r="95" spans="2:13" s="54" customFormat="1" ht="15">
      <c r="B95" s="81" t="s">
        <v>64</v>
      </c>
      <c r="C95" s="56">
        <f>SUM(C87:C94)</f>
        <v>646431.75800000015</v>
      </c>
      <c r="D95" s="56">
        <f t="shared" ref="D95:J95" si="30">SUM(D87:D94)</f>
        <v>3044.9999999999995</v>
      </c>
      <c r="E95" s="56">
        <f t="shared" si="30"/>
        <v>643386.75800000003</v>
      </c>
      <c r="F95" s="56"/>
      <c r="G95" s="75">
        <f t="shared" si="30"/>
        <v>493731</v>
      </c>
      <c r="H95" s="56">
        <f t="shared" si="30"/>
        <v>0</v>
      </c>
      <c r="I95" s="56">
        <f t="shared" si="30"/>
        <v>0</v>
      </c>
      <c r="J95" s="68">
        <f t="shared" si="30"/>
        <v>493731</v>
      </c>
      <c r="K95" s="55"/>
      <c r="L95" s="55"/>
      <c r="M95" s="55"/>
    </row>
    <row r="96" spans="2:13" ht="31" thickBot="1">
      <c r="B96" s="83" t="s">
        <v>25</v>
      </c>
      <c r="C96" s="30">
        <f>C73+C86+C95</f>
        <v>1896201.1040000001</v>
      </c>
      <c r="D96" s="30">
        <f t="shared" ref="D96:J96" si="31">D73+D86+D95</f>
        <v>8883.0280000000002</v>
      </c>
      <c r="E96" s="30">
        <f t="shared" si="31"/>
        <v>1887318.0759999999</v>
      </c>
      <c r="F96" s="30"/>
      <c r="G96" s="30">
        <f t="shared" si="31"/>
        <v>1448318</v>
      </c>
      <c r="H96" s="30">
        <f t="shared" si="31"/>
        <v>0</v>
      </c>
      <c r="I96" s="30">
        <f t="shared" si="31"/>
        <v>0</v>
      </c>
      <c r="J96" s="69">
        <f t="shared" si="31"/>
        <v>1448318</v>
      </c>
    </row>
    <row r="98" spans="3:4">
      <c r="C98" s="73"/>
      <c r="D98" s="73"/>
    </row>
    <row r="99" spans="3:4">
      <c r="C99" s="73"/>
      <c r="D99" s="73"/>
    </row>
  </sheetData>
  <mergeCells count="9">
    <mergeCell ref="C37:F37"/>
    <mergeCell ref="G37:J37"/>
    <mergeCell ref="B67:J67"/>
    <mergeCell ref="B1:I1"/>
    <mergeCell ref="B2:J2"/>
    <mergeCell ref="B3:J3"/>
    <mergeCell ref="C5:F5"/>
    <mergeCell ref="G5:J5"/>
    <mergeCell ref="B35:J35"/>
  </mergeCells>
  <pageMargins left="0.75" right="0.75" top="1" bottom="1" header="0.5" footer="0.5"/>
  <pageSetup paperSize="9" orientation="portrait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 Page </vt:lpstr>
      <vt:lpstr>MP6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hlx</cp:lastModifiedBy>
  <cp:revision>1</cp:revision>
  <dcterms:created xsi:type="dcterms:W3CDTF">2016-09-28T00:26:00Z</dcterms:created>
  <dcterms:modified xsi:type="dcterms:W3CDTF">2024-09-24T12:36:01Z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890FFB7607C948738A023F0509347D3C</vt:lpwstr>
  </property>
  <property fmtid="{D5CDD505-2E9C-101B-9397-08002B2CF9AE}" pid="3" name="KSOProductBuildVer">
    <vt:lpwstr>2052-11.1.0.12763</vt:lpwstr>
  </property>
</Properties>
</file>