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exandreDUNOD\Documents\AERA\Burkina\BK Essakane\MR5\"/>
    </mc:Choice>
  </mc:AlternateContent>
  <xr:revisionPtr revIDLastSave="0" documentId="8_{5A64CBA3-B0FF-4111-BB50-0719AC52F8E1}" xr6:coauthVersionLast="47" xr6:coauthVersionMax="47" xr10:uidLastSave="{00000000-0000-0000-0000-000000000000}"/>
  <bookViews>
    <workbookView xWindow="-109" yWindow="-109" windowWidth="26301" windowHeight="15800" xr2:uid="{8FC2F09E-6F11-4B17-8563-B0A1493907EA}"/>
  </bookViews>
  <sheets>
    <sheet name="Feuil1" sheetId="1" r:id="rId1"/>
    <sheet name="Feuil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2" l="1"/>
  <c r="H23" i="2"/>
  <c r="G23" i="2"/>
  <c r="D23" i="2"/>
  <c r="K22" i="2"/>
  <c r="H22" i="2"/>
  <c r="G22" i="2"/>
  <c r="D22" i="2"/>
  <c r="K21" i="2"/>
  <c r="H21" i="2"/>
  <c r="G21" i="2"/>
  <c r="D21" i="2"/>
  <c r="K20" i="2"/>
  <c r="H20" i="2"/>
  <c r="G20" i="2"/>
  <c r="D20" i="2"/>
  <c r="K19" i="2"/>
  <c r="H19" i="2"/>
  <c r="G19" i="2"/>
  <c r="D19" i="2"/>
  <c r="K18" i="2"/>
  <c r="H18" i="2"/>
  <c r="G18" i="2"/>
  <c r="D18" i="2"/>
  <c r="K17" i="2"/>
  <c r="H17" i="2"/>
  <c r="G17" i="2"/>
  <c r="D17" i="2"/>
  <c r="K16" i="2"/>
  <c r="H16" i="2"/>
  <c r="G16" i="2"/>
  <c r="D16" i="2"/>
  <c r="K15" i="2"/>
  <c r="H15" i="2"/>
  <c r="G15" i="2"/>
  <c r="D15" i="2"/>
  <c r="K14" i="2"/>
  <c r="H14" i="2"/>
  <c r="G14" i="2"/>
  <c r="D14" i="2"/>
  <c r="K13" i="2"/>
  <c r="H13" i="2"/>
  <c r="G13" i="2"/>
  <c r="D13" i="2"/>
  <c r="K12" i="2"/>
  <c r="H12" i="2"/>
  <c r="G12" i="2"/>
  <c r="D12" i="2"/>
  <c r="K11" i="2"/>
  <c r="H11" i="2"/>
  <c r="G11" i="2"/>
  <c r="D11" i="2"/>
  <c r="K10" i="2"/>
  <c r="H10" i="2"/>
  <c r="G10" i="2"/>
  <c r="D10" i="2"/>
  <c r="G9" i="2"/>
  <c r="H9" i="2" s="1"/>
  <c r="D9" i="2"/>
  <c r="G8" i="2"/>
  <c r="H8" i="2" s="1"/>
  <c r="D8" i="2"/>
  <c r="K7" i="2"/>
  <c r="H7" i="2"/>
  <c r="G7" i="2"/>
  <c r="D7" i="2"/>
  <c r="D67" i="1"/>
  <c r="C67" i="1"/>
  <c r="D66" i="1"/>
  <c r="C66" i="1"/>
  <c r="D65" i="1"/>
  <c r="C65" i="1"/>
  <c r="D64" i="1"/>
  <c r="C64" i="1"/>
  <c r="D63" i="1"/>
  <c r="C63" i="1"/>
  <c r="D62" i="1"/>
  <c r="C62" i="1"/>
  <c r="D61" i="1"/>
  <c r="C61" i="1"/>
  <c r="D60" i="1"/>
  <c r="C60" i="1"/>
  <c r="D59" i="1"/>
  <c r="C59" i="1"/>
  <c r="D58" i="1"/>
  <c r="C58" i="1"/>
  <c r="D57" i="1"/>
  <c r="C57" i="1"/>
  <c r="D56" i="1"/>
  <c r="C56" i="1"/>
  <c r="D55" i="1"/>
  <c r="C55" i="1"/>
  <c r="D54" i="1"/>
  <c r="C54" i="1"/>
  <c r="D51" i="1"/>
  <c r="C51" i="1"/>
  <c r="E37" i="1"/>
  <c r="D37" i="1"/>
  <c r="F36" i="1"/>
  <c r="C36" i="1"/>
  <c r="B36" i="1"/>
  <c r="F35" i="1"/>
  <c r="C35" i="1"/>
  <c r="B35" i="1"/>
  <c r="F34" i="1"/>
  <c r="C34" i="1"/>
  <c r="B34" i="1"/>
  <c r="F33" i="1"/>
  <c r="C33" i="1"/>
  <c r="B33" i="1"/>
  <c r="F32" i="1"/>
  <c r="C32" i="1"/>
  <c r="B32" i="1"/>
  <c r="F31" i="1"/>
  <c r="C31" i="1"/>
  <c r="B31" i="1"/>
  <c r="F30" i="1"/>
  <c r="C30" i="1"/>
  <c r="B30" i="1"/>
  <c r="F29" i="1"/>
  <c r="C29" i="1"/>
  <c r="B29" i="1"/>
  <c r="F28" i="1"/>
  <c r="C28" i="1"/>
  <c r="B28" i="1"/>
  <c r="F27" i="1"/>
  <c r="C27" i="1"/>
  <c r="B27" i="1"/>
  <c r="F26" i="1"/>
  <c r="C26" i="1"/>
  <c r="B26" i="1"/>
  <c r="K25" i="1"/>
  <c r="J25" i="1"/>
  <c r="F25" i="1"/>
  <c r="C25" i="1"/>
  <c r="B25" i="1"/>
  <c r="F24" i="1"/>
  <c r="C24" i="1"/>
  <c r="B24" i="1"/>
  <c r="F23" i="1"/>
  <c r="C23" i="1"/>
  <c r="B23" i="1"/>
  <c r="B22" i="1"/>
  <c r="B21" i="1"/>
  <c r="F20" i="1"/>
  <c r="C20" i="1"/>
  <c r="B20" i="1"/>
  <c r="G8" i="1"/>
  <c r="K8" i="2" l="1"/>
  <c r="D52" i="1"/>
  <c r="D53" i="1"/>
  <c r="C53" i="1" s="1"/>
  <c r="C22" i="1" s="1"/>
  <c r="F22" i="1" s="1"/>
  <c r="K9" i="2"/>
  <c r="K24" i="1" l="1"/>
  <c r="K26" i="1" s="1"/>
  <c r="C52" i="1"/>
  <c r="D68" i="1"/>
  <c r="C21" i="1" l="1"/>
  <c r="C68" i="1"/>
  <c r="F21" i="1" l="1"/>
  <c r="C37" i="1"/>
  <c r="J24" i="1" l="1"/>
  <c r="J26" i="1" s="1"/>
  <c r="F37" i="1"/>
</calcChain>
</file>

<file path=xl/sharedStrings.xml><?xml version="1.0" encoding="utf-8"?>
<sst xmlns="http://schemas.openxmlformats.org/spreadsheetml/2006/main" count="61" uniqueCount="53">
  <si>
    <t>Export</t>
  </si>
  <si>
    <t>Import</t>
  </si>
  <si>
    <t>BA0904</t>
  </si>
  <si>
    <t>BA0911</t>
  </si>
  <si>
    <t>net production invoiced</t>
  </si>
  <si>
    <t>(meter readings)</t>
  </si>
  <si>
    <t>net production</t>
  </si>
  <si>
    <t>difference meter readings / invoice</t>
  </si>
  <si>
    <t>Off-grid Solar PV project at IAMGOLD Essakane SA Gold Mine</t>
  </si>
  <si>
    <t>AMS I.A - Electricity generation by the user (Version 16.0)</t>
  </si>
  <si>
    <t>Monitoring period:</t>
  </si>
  <si>
    <t xml:space="preserve"> - </t>
  </si>
  <si>
    <t>days</t>
  </si>
  <si>
    <t xml:space="preserve"> Emissions Reductions</t>
  </si>
  <si>
    <r>
      <t>ER</t>
    </r>
    <r>
      <rPr>
        <b/>
        <vertAlign val="subscript"/>
        <sz val="10"/>
        <color indexed="63"/>
        <rFont val="Arial"/>
        <family val="2"/>
      </rPr>
      <t>y</t>
    </r>
    <r>
      <rPr>
        <b/>
        <sz val="10"/>
        <color indexed="63"/>
        <rFont val="Arial"/>
        <family val="2"/>
      </rPr>
      <t xml:space="preserve"> = BEy - PE</t>
    </r>
    <r>
      <rPr>
        <b/>
        <vertAlign val="subscript"/>
        <sz val="10"/>
        <color indexed="63"/>
        <rFont val="Arial"/>
        <family val="2"/>
      </rPr>
      <t>y</t>
    </r>
    <r>
      <rPr>
        <b/>
        <sz val="10"/>
        <color indexed="63"/>
        <rFont val="Arial"/>
        <family val="2"/>
      </rPr>
      <t xml:space="preserve"> - LE</t>
    </r>
    <r>
      <rPr>
        <b/>
        <vertAlign val="subscript"/>
        <sz val="10"/>
        <color indexed="63"/>
        <rFont val="Arial"/>
        <family val="2"/>
      </rPr>
      <t>y</t>
    </r>
  </si>
  <si>
    <r>
      <t>BE</t>
    </r>
    <r>
      <rPr>
        <vertAlign val="subscript"/>
        <sz val="9"/>
        <color indexed="63"/>
        <rFont val="Arial"/>
        <family val="2"/>
      </rPr>
      <t>y</t>
    </r>
  </si>
  <si>
    <t>Baseline Emissions</t>
  </si>
  <si>
    <r>
      <t>PE</t>
    </r>
    <r>
      <rPr>
        <vertAlign val="subscript"/>
        <sz val="9"/>
        <color indexed="63"/>
        <rFont val="Arial"/>
        <family val="2"/>
      </rPr>
      <t>y</t>
    </r>
  </si>
  <si>
    <t>Project Emissions</t>
  </si>
  <si>
    <r>
      <t>LE</t>
    </r>
    <r>
      <rPr>
        <vertAlign val="subscript"/>
        <sz val="9"/>
        <color indexed="63"/>
        <rFont val="Arial"/>
        <family val="2"/>
      </rPr>
      <t>y</t>
    </r>
  </si>
  <si>
    <t>Leakage</t>
  </si>
  <si>
    <t>Year</t>
  </si>
  <si>
    <r>
      <t>BE</t>
    </r>
    <r>
      <rPr>
        <b/>
        <vertAlign val="subscript"/>
        <sz val="10"/>
        <color indexed="9"/>
        <rFont val="Arial"/>
        <family val="2"/>
      </rPr>
      <t>y</t>
    </r>
  </si>
  <si>
    <r>
      <t>PE</t>
    </r>
    <r>
      <rPr>
        <b/>
        <vertAlign val="subscript"/>
        <sz val="10"/>
        <color indexed="9"/>
        <rFont val="Arial"/>
        <family val="2"/>
      </rPr>
      <t>y</t>
    </r>
  </si>
  <si>
    <r>
      <t>L</t>
    </r>
    <r>
      <rPr>
        <b/>
        <vertAlign val="subscript"/>
        <sz val="10"/>
        <color indexed="9"/>
        <rFont val="Arial"/>
        <family val="2"/>
      </rPr>
      <t>y</t>
    </r>
  </si>
  <si>
    <r>
      <t>ER</t>
    </r>
    <r>
      <rPr>
        <b/>
        <vertAlign val="subscript"/>
        <sz val="10"/>
        <color indexed="9"/>
        <rFont val="Arial"/>
        <family val="2"/>
      </rPr>
      <t>y</t>
    </r>
  </si>
  <si>
    <r>
      <t>tCO</t>
    </r>
    <r>
      <rPr>
        <b/>
        <vertAlign val="subscript"/>
        <sz val="10"/>
        <color indexed="9"/>
        <rFont val="Arial"/>
        <family val="2"/>
      </rPr>
      <t>2</t>
    </r>
  </si>
  <si>
    <t>Vintage</t>
  </si>
  <si>
    <t>Emission Reductions</t>
  </si>
  <si>
    <t>Total (tCO2eq)</t>
  </si>
  <si>
    <t>TOTAL</t>
  </si>
  <si>
    <r>
      <t>BE</t>
    </r>
    <r>
      <rPr>
        <b/>
        <vertAlign val="subscript"/>
        <sz val="10"/>
        <color theme="1" tint="0.249977111117893"/>
        <rFont val="Arial"/>
        <family val="2"/>
      </rPr>
      <t>CO2,y</t>
    </r>
    <r>
      <rPr>
        <b/>
        <sz val="10"/>
        <color theme="1" tint="0.249977111117893"/>
        <rFont val="Arial"/>
        <family val="2"/>
      </rPr>
      <t xml:space="preserve"> = E</t>
    </r>
    <r>
      <rPr>
        <b/>
        <vertAlign val="subscript"/>
        <sz val="10"/>
        <color theme="1" tint="0.249977111117893"/>
        <rFont val="Arial"/>
        <family val="2"/>
      </rPr>
      <t>BL,y</t>
    </r>
    <r>
      <rPr>
        <b/>
        <sz val="10"/>
        <color theme="1" tint="0.249977111117893"/>
        <rFont val="Arial"/>
        <family val="2"/>
      </rPr>
      <t xml:space="preserve"> * EF</t>
    </r>
    <r>
      <rPr>
        <b/>
        <vertAlign val="subscript"/>
        <sz val="10"/>
        <color theme="1" tint="0.249977111117893"/>
        <rFont val="Arial"/>
        <family val="2"/>
      </rPr>
      <t>CO2</t>
    </r>
  </si>
  <si>
    <r>
      <t>BE</t>
    </r>
    <r>
      <rPr>
        <vertAlign val="subscript"/>
        <sz val="9"/>
        <color indexed="63"/>
        <rFont val="Arial"/>
        <family val="2"/>
      </rPr>
      <t xml:space="preserve">y </t>
    </r>
  </si>
  <si>
    <r>
      <t>Emissions in the baseline in the year y (tCO</t>
    </r>
    <r>
      <rPr>
        <vertAlign val="subscript"/>
        <sz val="9"/>
        <color indexed="63"/>
        <rFont val="Arial"/>
        <family val="2"/>
      </rPr>
      <t>2</t>
    </r>
    <r>
      <rPr>
        <sz val="9"/>
        <color indexed="63"/>
        <rFont val="Arial"/>
        <family val="2"/>
      </rPr>
      <t>)</t>
    </r>
  </si>
  <si>
    <r>
      <t>EF</t>
    </r>
    <r>
      <rPr>
        <vertAlign val="subscript"/>
        <sz val="9"/>
        <color indexed="63"/>
        <rFont val="Arial"/>
        <family val="2"/>
      </rPr>
      <t xml:space="preserve">CO2 </t>
    </r>
  </si>
  <si>
    <r>
      <t>CO2 emission factor (</t>
    </r>
    <r>
      <rPr>
        <sz val="9"/>
        <color indexed="63"/>
        <rFont val="Arial"/>
        <family val="2"/>
      </rPr>
      <t>tCO2/kWh)</t>
    </r>
  </si>
  <si>
    <r>
      <t>E</t>
    </r>
    <r>
      <rPr>
        <vertAlign val="subscript"/>
        <sz val="9"/>
        <color indexed="63"/>
        <rFont val="Arial"/>
        <family val="2"/>
      </rPr>
      <t xml:space="preserve">BL,y </t>
    </r>
  </si>
  <si>
    <t xml:space="preserve">Annual energy baseline in year y (kWh) </t>
  </si>
  <si>
    <t>Month</t>
  </si>
  <si>
    <r>
      <t>BE</t>
    </r>
    <r>
      <rPr>
        <vertAlign val="subscript"/>
        <sz val="10"/>
        <color indexed="9"/>
        <rFont val="Arial"/>
        <family val="2"/>
      </rPr>
      <t>y</t>
    </r>
  </si>
  <si>
    <r>
      <t>E</t>
    </r>
    <r>
      <rPr>
        <b/>
        <vertAlign val="subscript"/>
        <sz val="10"/>
        <color theme="0"/>
        <rFont val="Arial"/>
        <family val="2"/>
      </rPr>
      <t>BL,</t>
    </r>
    <r>
      <rPr>
        <vertAlign val="subscript"/>
        <sz val="10"/>
        <color indexed="9"/>
        <rFont val="Arial"/>
        <family val="2"/>
      </rPr>
      <t>y</t>
    </r>
  </si>
  <si>
    <r>
      <t>EF</t>
    </r>
    <r>
      <rPr>
        <vertAlign val="subscript"/>
        <sz val="10"/>
        <color indexed="9"/>
        <rFont val="Arial"/>
        <family val="2"/>
      </rPr>
      <t>CO2</t>
    </r>
  </si>
  <si>
    <r>
      <t>t CO</t>
    </r>
    <r>
      <rPr>
        <vertAlign val="subscript"/>
        <sz val="10"/>
        <color indexed="9"/>
        <rFont val="Arial"/>
        <family val="2"/>
      </rPr>
      <t>2</t>
    </r>
  </si>
  <si>
    <t>MWh</t>
  </si>
  <si>
    <r>
      <t>tCO</t>
    </r>
    <r>
      <rPr>
        <vertAlign val="sub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>/MWh</t>
    </r>
  </si>
  <si>
    <t xml:space="preserve">The project activity is a solar PV project and auxiliary consumption is taken account in the net electricity off-taken by the mine. </t>
  </si>
  <si>
    <r>
      <t xml:space="preserve">Hence according to AMS-I.A., Version 16: </t>
    </r>
    <r>
      <rPr>
        <b/>
        <u/>
        <sz val="11"/>
        <color indexed="63"/>
        <rFont val="Arial"/>
        <family val="2"/>
      </rPr>
      <t>PEy = 0</t>
    </r>
    <r>
      <rPr>
        <sz val="11"/>
        <color indexed="63"/>
        <rFont val="Arial"/>
        <family val="2"/>
      </rPr>
      <t>.</t>
    </r>
  </si>
  <si>
    <t>Leakage Emissions</t>
  </si>
  <si>
    <t>No project emissions are expected as the the energy generating equipment is not transferred from another activity and the existing equipment is not transferred to another activity.</t>
  </si>
  <si>
    <r>
      <t xml:space="preserve">therefore as per the applied methodology AMS-I.A.: </t>
    </r>
    <r>
      <rPr>
        <b/>
        <u/>
        <sz val="11"/>
        <color indexed="63"/>
        <rFont val="Arial"/>
        <family val="2"/>
      </rPr>
      <t>LE</t>
    </r>
    <r>
      <rPr>
        <b/>
        <u/>
        <vertAlign val="subscript"/>
        <sz val="11"/>
        <color indexed="63"/>
        <rFont val="Arial"/>
        <family val="2"/>
      </rPr>
      <t>y</t>
    </r>
    <r>
      <rPr>
        <b/>
        <u/>
        <sz val="11"/>
        <color indexed="63"/>
        <rFont val="Arial"/>
        <family val="2"/>
      </rPr>
      <t xml:space="preserve"> = 0</t>
    </r>
    <r>
      <rPr>
        <sz val="11"/>
        <color indexed="63"/>
        <rFont val="Arial"/>
        <family val="2"/>
      </rPr>
      <t>.</t>
    </r>
  </si>
  <si>
    <r>
      <t xml:space="preserve">2024 </t>
    </r>
    <r>
      <rPr>
        <sz val="11"/>
        <color theme="1"/>
        <rFont val="Arial"/>
        <family val="2"/>
      </rPr>
      <t>(tCO2eq)</t>
    </r>
  </si>
  <si>
    <t>2025 (tCO2eq)</t>
  </si>
  <si>
    <t>energy (Mwh)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</si>
</sst>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_-* #,##0\ _€_-;\-* #,##0\ _€_-;_-* &quot;-&quot;??\ _€_-;_-@_-"/>
    <numFmt numFmtId="167" formatCode="[$-409]mmmm\ yy;@"/>
    <numFmt numFmtId="168" formatCode="#,##0.0000_ ;\-#,##0.0000\ "/>
    <numFmt numFmtId="169" formatCode="mm\ dd"/>
  </numFmts>
  <fonts count="31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4"/>
      <color rgb="FF084593"/>
      <name val="Arial"/>
      <family val="2"/>
    </font>
    <font>
      <b/>
      <sz val="10"/>
      <color theme="0"/>
      <name val="Arial"/>
      <family val="2"/>
    </font>
    <font>
      <b/>
      <sz val="10"/>
      <color rgb="FF41515C"/>
      <name val="Arial"/>
      <family val="2"/>
    </font>
    <font>
      <sz val="11"/>
      <color rgb="FFF26722"/>
      <name val="Arial"/>
      <family val="2"/>
    </font>
    <font>
      <b/>
      <sz val="10"/>
      <color rgb="FFF26722"/>
      <name val="Arial"/>
      <family val="2"/>
    </font>
    <font>
      <b/>
      <sz val="10"/>
      <color theme="1" tint="0.249977111117893"/>
      <name val="Arial"/>
      <family val="2"/>
    </font>
    <font>
      <b/>
      <vertAlign val="subscript"/>
      <sz val="10"/>
      <color indexed="63"/>
      <name val="Arial"/>
      <family val="2"/>
    </font>
    <font>
      <b/>
      <sz val="10"/>
      <color indexed="63"/>
      <name val="Arial"/>
      <family val="2"/>
    </font>
    <font>
      <sz val="9"/>
      <color rgb="FF41515C"/>
      <name val="Arial"/>
      <family val="2"/>
    </font>
    <font>
      <vertAlign val="subscript"/>
      <sz val="9"/>
      <color indexed="63"/>
      <name val="Arial"/>
      <family val="2"/>
    </font>
    <font>
      <sz val="9"/>
      <color theme="0" tint="-0.499984740745262"/>
      <name val="Arial"/>
      <family val="2"/>
    </font>
    <font>
      <b/>
      <vertAlign val="subscript"/>
      <sz val="10"/>
      <color indexed="9"/>
      <name val="Arial"/>
      <family val="2"/>
    </font>
    <font>
      <sz val="10"/>
      <color rgb="FF41515C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theme="0" tint="-0.499984740745262"/>
      <name val="Arial"/>
      <family val="2"/>
    </font>
    <font>
      <b/>
      <vertAlign val="subscript"/>
      <sz val="10"/>
      <color theme="1" tint="0.249977111117893"/>
      <name val="Arial"/>
      <family val="2"/>
    </font>
    <font>
      <sz val="9"/>
      <color indexed="63"/>
      <name val="Arial"/>
      <family val="2"/>
    </font>
    <font>
      <i/>
      <sz val="11"/>
      <color rgb="FF41515C"/>
      <name val="Arial"/>
      <family val="2"/>
    </font>
    <font>
      <sz val="11"/>
      <color rgb="FF41515C"/>
      <name val="Arial"/>
      <family val="2"/>
    </font>
    <font>
      <vertAlign val="subscript"/>
      <sz val="10"/>
      <color indexed="9"/>
      <name val="Arial"/>
      <family val="2"/>
    </font>
    <font>
      <b/>
      <vertAlign val="subscript"/>
      <sz val="10"/>
      <color theme="0"/>
      <name val="Arial"/>
      <family val="2"/>
    </font>
    <font>
      <sz val="10"/>
      <color indexed="9"/>
      <name val="Arial"/>
      <family val="2"/>
    </font>
    <font>
      <b/>
      <u/>
      <sz val="11"/>
      <color indexed="63"/>
      <name val="Arial"/>
      <family val="2"/>
    </font>
    <font>
      <sz val="11"/>
      <color indexed="63"/>
      <name val="Arial"/>
      <family val="2"/>
    </font>
    <font>
      <b/>
      <u/>
      <vertAlign val="subscript"/>
      <sz val="11"/>
      <color indexed="63"/>
      <name val="Arial"/>
      <family val="2"/>
    </font>
    <font>
      <sz val="11"/>
      <color rgb="FF00B05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1515C"/>
        <bgColor indexed="64"/>
      </patternFill>
    </fill>
    <fill>
      <patternFill patternType="solid">
        <fgColor rgb="FFFFE29B"/>
        <bgColor indexed="64"/>
      </patternFill>
    </fill>
    <fill>
      <patternFill patternType="solid">
        <fgColor theme="1" tint="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41515C"/>
      </left>
      <right style="thin">
        <color theme="0"/>
      </right>
      <top style="medium">
        <color rgb="FF41515C"/>
      </top>
      <bottom/>
      <diagonal/>
    </border>
    <border>
      <left style="thin">
        <color theme="0"/>
      </left>
      <right style="thin">
        <color theme="0"/>
      </right>
      <top style="medium">
        <color rgb="FF41515C"/>
      </top>
      <bottom style="thin">
        <color theme="0"/>
      </bottom>
      <diagonal/>
    </border>
    <border>
      <left style="thin">
        <color theme="0"/>
      </left>
      <right style="medium">
        <color rgb="FF41515C"/>
      </right>
      <top style="medium">
        <color rgb="FF41515C"/>
      </top>
      <bottom style="thin">
        <color theme="0"/>
      </bottom>
      <diagonal/>
    </border>
    <border>
      <left style="medium">
        <color rgb="FF41515C"/>
      </left>
      <right style="thin">
        <color theme="0"/>
      </right>
      <top/>
      <bottom style="hair">
        <color rgb="FF41515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rgb="FF41515C"/>
      </right>
      <top/>
      <bottom/>
      <diagonal/>
    </border>
    <border>
      <left style="medium">
        <color rgb="FF41515C"/>
      </left>
      <right style="thin">
        <color rgb="FF41515C"/>
      </right>
      <top style="hair">
        <color rgb="FF41515C"/>
      </top>
      <bottom style="hair">
        <color rgb="FF41515C"/>
      </bottom>
      <diagonal/>
    </border>
    <border>
      <left style="thin">
        <color rgb="FF41515C"/>
      </left>
      <right style="thin">
        <color rgb="FF41515C"/>
      </right>
      <top style="hair">
        <color rgb="FF41515C"/>
      </top>
      <bottom style="hair">
        <color rgb="FF41515C"/>
      </bottom>
      <diagonal/>
    </border>
    <border>
      <left/>
      <right/>
      <top style="hair">
        <color rgb="FF41515C"/>
      </top>
      <bottom style="hair">
        <color rgb="FF41515C"/>
      </bottom>
      <diagonal/>
    </border>
    <border>
      <left style="thin">
        <color rgb="FF41515C"/>
      </left>
      <right style="medium">
        <color rgb="FF41515C"/>
      </right>
      <top style="hair">
        <color rgb="FF41515C"/>
      </top>
      <bottom style="hair">
        <color rgb="FF41515C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59">
    <xf numFmtId="0" fontId="0" fillId="0" borderId="0" xfId="0"/>
    <xf numFmtId="17" fontId="0" fillId="0" borderId="0" xfId="0" applyNumberFormat="1"/>
    <xf numFmtId="0" fontId="0" fillId="0" borderId="0" xfId="0" applyAlignment="1">
      <alignment horizontal="center"/>
    </xf>
    <xf numFmtId="43" fontId="0" fillId="0" borderId="0" xfId="1" applyFont="1"/>
    <xf numFmtId="0" fontId="0" fillId="0" borderId="0" xfId="0" applyAlignment="1">
      <alignment wrapText="1"/>
    </xf>
    <xf numFmtId="165" fontId="0" fillId="0" borderId="0" xfId="1" applyNumberFormat="1" applyFont="1"/>
    <xf numFmtId="9" fontId="0" fillId="0" borderId="0" xfId="2" applyFont="1"/>
    <xf numFmtId="43" fontId="0" fillId="0" borderId="0" xfId="1" applyFont="1" applyFill="1"/>
    <xf numFmtId="0" fontId="3" fillId="3" borderId="0" xfId="0" applyFont="1" applyFill="1"/>
    <xf numFmtId="0" fontId="3" fillId="4" borderId="0" xfId="0" applyFont="1" applyFill="1"/>
    <xf numFmtId="0" fontId="6" fillId="3" borderId="0" xfId="0" applyFont="1" applyFill="1"/>
    <xf numFmtId="14" fontId="6" fillId="3" borderId="0" xfId="0" applyNumberFormat="1" applyFont="1" applyFill="1"/>
    <xf numFmtId="14" fontId="6" fillId="3" borderId="0" xfId="0" applyNumberFormat="1" applyFont="1" applyFill="1" applyAlignment="1">
      <alignment horizontal="center" vertical="center"/>
    </xf>
    <xf numFmtId="0" fontId="7" fillId="5" borderId="0" xfId="0" applyFont="1" applyFill="1"/>
    <xf numFmtId="0" fontId="12" fillId="3" borderId="0" xfId="0" applyFont="1" applyFill="1" applyAlignment="1">
      <alignment horizontal="left"/>
    </xf>
    <xf numFmtId="0" fontId="12" fillId="3" borderId="0" xfId="0" applyFont="1" applyFill="1"/>
    <xf numFmtId="0" fontId="14" fillId="3" borderId="0" xfId="0" applyFont="1" applyFill="1"/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17" fontId="5" fillId="4" borderId="8" xfId="0" applyNumberFormat="1" applyFont="1" applyFill="1" applyBorder="1" applyAlignment="1">
      <alignment horizontal="center"/>
    </xf>
    <xf numFmtId="166" fontId="16" fillId="3" borderId="9" xfId="3" applyNumberFormat="1" applyFont="1" applyFill="1" applyBorder="1"/>
    <xf numFmtId="166" fontId="16" fillId="3" borderId="10" xfId="3" applyNumberFormat="1" applyFont="1" applyFill="1" applyBorder="1"/>
    <xf numFmtId="166" fontId="16" fillId="2" borderId="11" xfId="3" applyNumberFormat="1" applyFont="1" applyFill="1" applyBorder="1"/>
    <xf numFmtId="0" fontId="5" fillId="4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left"/>
    </xf>
    <xf numFmtId="166" fontId="17" fillId="3" borderId="1" xfId="0" applyNumberFormat="1" applyFont="1" applyFill="1" applyBorder="1" applyAlignment="1">
      <alignment vertical="center"/>
    </xf>
    <xf numFmtId="166" fontId="6" fillId="2" borderId="1" xfId="3" applyNumberFormat="1" applyFont="1" applyFill="1" applyBorder="1"/>
    <xf numFmtId="166" fontId="16" fillId="0" borderId="9" xfId="3" applyNumberFormat="1" applyFont="1" applyFill="1" applyBorder="1"/>
    <xf numFmtId="166" fontId="18" fillId="0" borderId="9" xfId="3" applyNumberFormat="1" applyFont="1" applyFill="1" applyBorder="1"/>
    <xf numFmtId="0" fontId="5" fillId="4" borderId="8" xfId="0" applyFont="1" applyFill="1" applyBorder="1" applyAlignment="1">
      <alignment horizontal="center"/>
    </xf>
    <xf numFmtId="166" fontId="6" fillId="3" borderId="9" xfId="3" applyNumberFormat="1" applyFont="1" applyFill="1" applyBorder="1"/>
    <xf numFmtId="166" fontId="6" fillId="2" borderId="11" xfId="3" applyNumberFormat="1" applyFont="1" applyFill="1" applyBorder="1"/>
    <xf numFmtId="166" fontId="19" fillId="3" borderId="0" xfId="3" applyNumberFormat="1" applyFont="1" applyFill="1" applyAlignment="1">
      <alignment horizontal="center" vertical="center"/>
    </xf>
    <xf numFmtId="166" fontId="3" fillId="3" borderId="0" xfId="0" applyNumberFormat="1" applyFont="1" applyFill="1"/>
    <xf numFmtId="0" fontId="19" fillId="3" borderId="0" xfId="0" applyFont="1" applyFill="1"/>
    <xf numFmtId="3" fontId="19" fillId="3" borderId="0" xfId="0" applyNumberFormat="1" applyFont="1" applyFill="1"/>
    <xf numFmtId="0" fontId="16" fillId="3" borderId="0" xfId="0" applyFont="1" applyFill="1"/>
    <xf numFmtId="3" fontId="16" fillId="3" borderId="0" xfId="0" applyNumberFormat="1" applyFont="1" applyFill="1"/>
    <xf numFmtId="0" fontId="22" fillId="3" borderId="0" xfId="0" applyFont="1" applyFill="1" applyAlignment="1">
      <alignment horizontal="left"/>
    </xf>
    <xf numFmtId="0" fontId="23" fillId="3" borderId="0" xfId="0" applyFont="1" applyFill="1"/>
    <xf numFmtId="167" fontId="5" fillId="4" borderId="8" xfId="0" applyNumberFormat="1" applyFont="1" applyFill="1" applyBorder="1" applyAlignment="1">
      <alignment horizontal="center"/>
    </xf>
    <xf numFmtId="168" fontId="16" fillId="2" borderId="11" xfId="3" applyNumberFormat="1" applyFont="1" applyFill="1" applyBorder="1"/>
    <xf numFmtId="169" fontId="5" fillId="4" borderId="8" xfId="0" applyNumberFormat="1" applyFont="1" applyFill="1" applyBorder="1" applyAlignment="1">
      <alignment horizontal="center"/>
    </xf>
    <xf numFmtId="168" fontId="6" fillId="6" borderId="11" xfId="3" applyNumberFormat="1" applyFont="1" applyFill="1" applyBorder="1"/>
    <xf numFmtId="166" fontId="6" fillId="3" borderId="0" xfId="3" applyNumberFormat="1" applyFont="1" applyFill="1" applyAlignment="1">
      <alignment horizontal="center" vertical="center"/>
    </xf>
    <xf numFmtId="166" fontId="6" fillId="3" borderId="0" xfId="3" applyNumberFormat="1" applyFont="1" applyFill="1"/>
    <xf numFmtId="0" fontId="3" fillId="0" borderId="0" xfId="0" applyFont="1"/>
    <xf numFmtId="0" fontId="8" fillId="5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5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43" fontId="30" fillId="0" borderId="0" xfId="1" applyFont="1"/>
  </cellXfs>
  <cellStyles count="4">
    <cellStyle name="Milliers" xfId="1" builtinId="3"/>
    <cellStyle name="Milliers 2" xfId="3" xr:uid="{939785B2-8350-4336-8DA6-FF147CBDBE6E}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175260</xdr:colOff>
      <xdr:row>0</xdr:row>
      <xdr:rowOff>152400</xdr:rowOff>
    </xdr:from>
    <xdr:ext cx="2209800" cy="386243"/>
    <xdr:pic>
      <xdr:nvPicPr>
        <xdr:cNvPr id="2" name="Image 1" descr="https://aera-group.fr/wp-content/themes/aera/img/logo-aera.png">
          <a:extLst>
            <a:ext uri="{FF2B5EF4-FFF2-40B4-BE49-F238E27FC236}">
              <a16:creationId xmlns:a16="http://schemas.microsoft.com/office/drawing/2014/main" id="{91E68A75-4005-459B-8B04-4A0E0B50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52400"/>
          <a:ext cx="2209800" cy="386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609EC-9D43-42E2-B89D-5175AF357C2A}">
  <dimension ref="A1:Q219"/>
  <sheetViews>
    <sheetView tabSelected="1" zoomScale="130" zoomScaleNormal="130" workbookViewId="0">
      <selection activeCell="F37" sqref="F37"/>
    </sheetView>
  </sheetViews>
  <sheetFormatPr baseColWidth="10" defaultColWidth="9.375" defaultRowHeight="13.6" x14ac:dyDescent="0.2"/>
  <cols>
    <col min="1" max="1" width="9.375" style="48"/>
    <col min="2" max="2" width="23.375" style="48" customWidth="1"/>
    <col min="3" max="3" width="12.625" style="48" customWidth="1"/>
    <col min="4" max="4" width="14.375" style="48" customWidth="1"/>
    <col min="5" max="5" width="12.625" style="48" bestFit="1" customWidth="1"/>
    <col min="6" max="6" width="13.375" style="48" customWidth="1"/>
    <col min="7" max="7" width="9.375" style="48" bestFit="1"/>
    <col min="8" max="8" width="10.375" style="48" customWidth="1"/>
    <col min="9" max="9" width="15.375" style="48" customWidth="1"/>
    <col min="10" max="10" width="22.375" style="48" customWidth="1"/>
    <col min="11" max="11" width="16.625" style="48" customWidth="1"/>
    <col min="12" max="12" width="12.375" style="48" customWidth="1"/>
    <col min="13" max="13" width="12.375" style="48" bestFit="1" customWidth="1"/>
    <col min="14" max="14" width="12.625" style="48" bestFit="1" customWidth="1"/>
    <col min="15" max="16384" width="9.375" style="48"/>
  </cols>
  <sheetData>
    <row r="1" spans="2:11" s="8" customFormat="1" x14ac:dyDescent="0.2"/>
    <row r="2" spans="2:11" s="8" customFormat="1" x14ac:dyDescent="0.2"/>
    <row r="3" spans="2:11" s="8" customFormat="1" ht="18.350000000000001" x14ac:dyDescent="0.3">
      <c r="B3"/>
      <c r="C3" s="54"/>
      <c r="D3" s="54"/>
      <c r="E3" s="54"/>
      <c r="F3" s="54"/>
    </row>
    <row r="4" spans="2:11" s="8" customFormat="1" x14ac:dyDescent="0.2"/>
    <row r="5" spans="2:11" s="9" customFormat="1" x14ac:dyDescent="0.2"/>
    <row r="6" spans="2:11" s="9" customFormat="1" ht="13.75" customHeight="1" x14ac:dyDescent="0.2">
      <c r="B6" s="55" t="s">
        <v>8</v>
      </c>
      <c r="C6" s="55"/>
      <c r="D6" s="55"/>
      <c r="E6" s="55"/>
      <c r="F6" s="55"/>
      <c r="G6" s="56" t="s">
        <v>9</v>
      </c>
      <c r="H6" s="56"/>
      <c r="I6" s="56"/>
      <c r="J6" s="56"/>
      <c r="K6" s="56"/>
    </row>
    <row r="7" spans="2:11" s="9" customFormat="1" x14ac:dyDescent="0.2"/>
    <row r="8" spans="2:11" s="8" customFormat="1" ht="14.3" x14ac:dyDescent="0.25">
      <c r="B8" s="10" t="s">
        <v>10</v>
      </c>
      <c r="C8" s="11">
        <v>45292</v>
      </c>
      <c r="D8" s="12" t="s">
        <v>11</v>
      </c>
      <c r="E8" s="11">
        <v>45808</v>
      </c>
      <c r="G8" s="8">
        <f>E8-C8+1</f>
        <v>517</v>
      </c>
      <c r="H8" s="8" t="s">
        <v>12</v>
      </c>
    </row>
    <row r="9" spans="2:11" s="8" customFormat="1" x14ac:dyDescent="0.2"/>
    <row r="10" spans="2:11" s="13" customFormat="1" ht="14.3" x14ac:dyDescent="0.25">
      <c r="B10" s="49" t="s">
        <v>13</v>
      </c>
      <c r="C10" s="49"/>
      <c r="D10" s="49"/>
      <c r="E10" s="49"/>
      <c r="F10" s="49"/>
    </row>
    <row r="11" spans="2:11" s="8" customFormat="1" x14ac:dyDescent="0.2"/>
    <row r="12" spans="2:11" s="8" customFormat="1" ht="14.95" x14ac:dyDescent="0.3">
      <c r="B12" s="50" t="s">
        <v>14</v>
      </c>
      <c r="C12" s="50"/>
    </row>
    <row r="13" spans="2:11" s="8" customFormat="1" ht="14.95" x14ac:dyDescent="0.3">
      <c r="B13" s="14" t="s">
        <v>15</v>
      </c>
      <c r="C13" s="15" t="s">
        <v>16</v>
      </c>
    </row>
    <row r="14" spans="2:11" s="8" customFormat="1" ht="14.95" x14ac:dyDescent="0.3">
      <c r="B14" s="14" t="s">
        <v>17</v>
      </c>
      <c r="C14" s="15" t="s">
        <v>18</v>
      </c>
    </row>
    <row r="15" spans="2:11" s="8" customFormat="1" ht="14.95" x14ac:dyDescent="0.3">
      <c r="B15" s="14" t="s">
        <v>19</v>
      </c>
      <c r="C15" s="15" t="s">
        <v>20</v>
      </c>
    </row>
    <row r="16" spans="2:11" s="8" customFormat="1" x14ac:dyDescent="0.2">
      <c r="B16" s="14"/>
      <c r="C16" s="15"/>
    </row>
    <row r="17" spans="2:11" s="8" customFormat="1" ht="14.3" thickBot="1" x14ac:dyDescent="0.25">
      <c r="C17" s="16"/>
    </row>
    <row r="18" spans="2:11" s="8" customFormat="1" ht="14.95" x14ac:dyDescent="0.3">
      <c r="B18" s="51" t="s">
        <v>21</v>
      </c>
      <c r="C18" s="17" t="s">
        <v>22</v>
      </c>
      <c r="D18" s="17" t="s">
        <v>23</v>
      </c>
      <c r="E18" s="17" t="s">
        <v>24</v>
      </c>
      <c r="F18" s="18" t="s">
        <v>25</v>
      </c>
    </row>
    <row r="19" spans="2:11" s="8" customFormat="1" ht="14.95" x14ac:dyDescent="0.3">
      <c r="B19" s="52"/>
      <c r="C19" s="19" t="s">
        <v>26</v>
      </c>
      <c r="D19" s="19" t="s">
        <v>26</v>
      </c>
      <c r="E19" s="19" t="s">
        <v>26</v>
      </c>
      <c r="F19" s="20" t="s">
        <v>26</v>
      </c>
    </row>
    <row r="20" spans="2:11" s="8" customFormat="1" ht="14.3" x14ac:dyDescent="0.25">
      <c r="B20" s="21">
        <f t="shared" ref="B20:C35" si="0">B51</f>
        <v>45292</v>
      </c>
      <c r="C20" s="22">
        <f t="shared" si="0"/>
        <v>1714.6634400000007</v>
      </c>
      <c r="D20" s="22">
        <v>0</v>
      </c>
      <c r="E20" s="23">
        <v>0</v>
      </c>
      <c r="F20" s="24">
        <f t="shared" ref="F20:F36" si="1">C20-D20-E20</f>
        <v>1714.6634400000007</v>
      </c>
    </row>
    <row r="21" spans="2:11" s="8" customFormat="1" ht="14.3" x14ac:dyDescent="0.25">
      <c r="B21" s="21">
        <f t="shared" si="0"/>
        <v>45323</v>
      </c>
      <c r="C21" s="22">
        <f t="shared" si="0"/>
        <v>1367.2275999999995</v>
      </c>
      <c r="D21" s="22">
        <v>0</v>
      </c>
      <c r="E21" s="23">
        <v>0</v>
      </c>
      <c r="F21" s="24">
        <f t="shared" si="1"/>
        <v>1367.2275999999995</v>
      </c>
    </row>
    <row r="22" spans="2:11" s="8" customFormat="1" ht="14.3" x14ac:dyDescent="0.25">
      <c r="B22" s="21">
        <f t="shared" si="0"/>
        <v>45352</v>
      </c>
      <c r="C22" s="22">
        <f t="shared" si="0"/>
        <v>1466.20496</v>
      </c>
      <c r="D22" s="22">
        <v>0</v>
      </c>
      <c r="E22" s="23">
        <v>0</v>
      </c>
      <c r="F22" s="24">
        <f t="shared" si="1"/>
        <v>1466.20496</v>
      </c>
    </row>
    <row r="23" spans="2:11" s="8" customFormat="1" ht="14.3" x14ac:dyDescent="0.25">
      <c r="B23" s="21">
        <f t="shared" si="0"/>
        <v>45383</v>
      </c>
      <c r="C23" s="22">
        <f t="shared" si="0"/>
        <v>1417.3233600000005</v>
      </c>
      <c r="D23" s="22">
        <v>0</v>
      </c>
      <c r="E23" s="23">
        <v>0</v>
      </c>
      <c r="F23" s="24">
        <f t="shared" si="1"/>
        <v>1417.3233600000005</v>
      </c>
      <c r="I23" s="25" t="s">
        <v>27</v>
      </c>
      <c r="J23" s="25" t="s">
        <v>28</v>
      </c>
      <c r="K23" s="8" t="s">
        <v>52</v>
      </c>
    </row>
    <row r="24" spans="2:11" s="8" customFormat="1" ht="14.3" x14ac:dyDescent="0.25">
      <c r="B24" s="21">
        <f t="shared" si="0"/>
        <v>45413</v>
      </c>
      <c r="C24" s="22">
        <f t="shared" si="0"/>
        <v>1236.0564799999993</v>
      </c>
      <c r="D24" s="22">
        <v>0</v>
      </c>
      <c r="E24" s="23">
        <v>0</v>
      </c>
      <c r="F24" s="24">
        <f t="shared" si="1"/>
        <v>1236.0564799999993</v>
      </c>
      <c r="I24" s="26" t="s">
        <v>50</v>
      </c>
      <c r="J24" s="27">
        <f>(SUM(F20:F31))</f>
        <v>15722.74648</v>
      </c>
      <c r="K24" s="35">
        <f>SUM(D51:D62)</f>
        <v>19653.433100000002</v>
      </c>
    </row>
    <row r="25" spans="2:11" s="8" customFormat="1" ht="14.3" x14ac:dyDescent="0.25">
      <c r="B25" s="21">
        <f t="shared" si="0"/>
        <v>45444</v>
      </c>
      <c r="C25" s="22">
        <f t="shared" si="0"/>
        <v>1057.90984</v>
      </c>
      <c r="D25" s="22">
        <v>0</v>
      </c>
      <c r="E25" s="23">
        <v>0</v>
      </c>
      <c r="F25" s="24">
        <f t="shared" si="1"/>
        <v>1057.90984</v>
      </c>
      <c r="I25" s="26" t="s">
        <v>51</v>
      </c>
      <c r="J25" s="27">
        <f>(SUM(F32:F36))</f>
        <v>6390.3112800000008</v>
      </c>
      <c r="K25" s="35">
        <f>SUM(D63:D67)</f>
        <v>7987.8891000000003</v>
      </c>
    </row>
    <row r="26" spans="2:11" s="8" customFormat="1" ht="14.3" x14ac:dyDescent="0.25">
      <c r="B26" s="21">
        <f t="shared" si="0"/>
        <v>45474</v>
      </c>
      <c r="C26" s="22">
        <f t="shared" si="0"/>
        <v>1183.18</v>
      </c>
      <c r="D26" s="22">
        <v>0</v>
      </c>
      <c r="E26" s="23">
        <v>0</v>
      </c>
      <c r="F26" s="24">
        <f t="shared" si="1"/>
        <v>1183.18</v>
      </c>
      <c r="I26" s="28" t="s">
        <v>29</v>
      </c>
      <c r="J26" s="28">
        <f>ROUNDDOWN(J24+J25,0)</f>
        <v>22113</v>
      </c>
      <c r="K26" s="28">
        <f>ROUNDDOWN(K24+K25,0)</f>
        <v>27641</v>
      </c>
    </row>
    <row r="27" spans="2:11" s="8" customFormat="1" ht="14.3" x14ac:dyDescent="0.25">
      <c r="B27" s="21">
        <f t="shared" si="0"/>
        <v>45505</v>
      </c>
      <c r="C27" s="22">
        <f t="shared" si="0"/>
        <v>1078.4732800000002</v>
      </c>
      <c r="D27" s="22">
        <v>0</v>
      </c>
      <c r="E27" s="23">
        <v>0</v>
      </c>
      <c r="F27" s="24">
        <f t="shared" si="1"/>
        <v>1078.4732800000002</v>
      </c>
    </row>
    <row r="28" spans="2:11" s="8" customFormat="1" ht="14.3" x14ac:dyDescent="0.25">
      <c r="B28" s="21">
        <f t="shared" si="0"/>
        <v>45536</v>
      </c>
      <c r="C28" s="22">
        <f t="shared" si="0"/>
        <v>1193.0254400000001</v>
      </c>
      <c r="D28" s="22">
        <v>0</v>
      </c>
      <c r="E28" s="23">
        <v>0</v>
      </c>
      <c r="F28" s="24">
        <f t="shared" si="1"/>
        <v>1193.0254400000001</v>
      </c>
    </row>
    <row r="29" spans="2:11" s="8" customFormat="1" ht="14.3" x14ac:dyDescent="0.25">
      <c r="B29" s="21">
        <f t="shared" si="0"/>
        <v>45566</v>
      </c>
      <c r="C29" s="22">
        <f t="shared" si="0"/>
        <v>1385.6213600000005</v>
      </c>
      <c r="D29" s="22">
        <v>0</v>
      </c>
      <c r="E29" s="23">
        <v>0</v>
      </c>
      <c r="F29" s="24">
        <f t="shared" si="1"/>
        <v>1385.6213600000005</v>
      </c>
    </row>
    <row r="30" spans="2:11" s="8" customFormat="1" ht="14.3" x14ac:dyDescent="0.25">
      <c r="B30" s="21">
        <f t="shared" si="0"/>
        <v>45597</v>
      </c>
      <c r="C30" s="22">
        <f t="shared" si="0"/>
        <v>1360.2019999999991</v>
      </c>
      <c r="D30" s="22">
        <v>0</v>
      </c>
      <c r="E30" s="23">
        <v>0</v>
      </c>
      <c r="F30" s="24">
        <f t="shared" si="1"/>
        <v>1360.2019999999991</v>
      </c>
    </row>
    <row r="31" spans="2:11" s="8" customFormat="1" ht="14.3" x14ac:dyDescent="0.25">
      <c r="B31" s="21">
        <f t="shared" si="0"/>
        <v>45627</v>
      </c>
      <c r="C31" s="22">
        <f t="shared" si="0"/>
        <v>1262.8587200000002</v>
      </c>
      <c r="D31" s="22">
        <v>0</v>
      </c>
      <c r="E31" s="23">
        <v>0</v>
      </c>
      <c r="F31" s="24">
        <f t="shared" si="1"/>
        <v>1262.8587200000002</v>
      </c>
    </row>
    <row r="32" spans="2:11" s="8" customFormat="1" ht="14.3" x14ac:dyDescent="0.25">
      <c r="B32" s="21">
        <f t="shared" si="0"/>
        <v>45658</v>
      </c>
      <c r="C32" s="22">
        <f t="shared" si="0"/>
        <v>1282.7953599999994</v>
      </c>
      <c r="D32" s="22">
        <v>0</v>
      </c>
      <c r="E32" s="23">
        <v>0</v>
      </c>
      <c r="F32" s="24">
        <f t="shared" si="1"/>
        <v>1282.7953599999994</v>
      </c>
    </row>
    <row r="33" spans="2:17" s="8" customFormat="1" ht="14.3" x14ac:dyDescent="0.25">
      <c r="B33" s="21">
        <f t="shared" si="0"/>
        <v>45689</v>
      </c>
      <c r="C33" s="22">
        <f t="shared" si="0"/>
        <v>1198.7691200000017</v>
      </c>
      <c r="D33" s="22">
        <v>0</v>
      </c>
      <c r="E33" s="23">
        <v>0</v>
      </c>
      <c r="F33" s="24">
        <f t="shared" si="1"/>
        <v>1198.7691200000017</v>
      </c>
    </row>
    <row r="34" spans="2:17" s="8" customFormat="1" ht="14.3" x14ac:dyDescent="0.25">
      <c r="B34" s="21">
        <f t="shared" si="0"/>
        <v>45717</v>
      </c>
      <c r="C34" s="22">
        <f t="shared" si="0"/>
        <v>1425.7420000000002</v>
      </c>
      <c r="D34" s="22">
        <v>0</v>
      </c>
      <c r="E34" s="23">
        <v>0</v>
      </c>
      <c r="F34" s="24">
        <f t="shared" si="1"/>
        <v>1425.7420000000002</v>
      </c>
    </row>
    <row r="35" spans="2:17" s="8" customFormat="1" ht="14.3" x14ac:dyDescent="0.25">
      <c r="B35" s="21">
        <f t="shared" si="0"/>
        <v>45748</v>
      </c>
      <c r="C35" s="29">
        <f>C66</f>
        <v>1315.8242399999997</v>
      </c>
      <c r="D35" s="22">
        <v>0</v>
      </c>
      <c r="E35" s="23">
        <v>0</v>
      </c>
      <c r="F35" s="24">
        <f t="shared" si="1"/>
        <v>1315.8242399999997</v>
      </c>
    </row>
    <row r="36" spans="2:17" s="8" customFormat="1" ht="14.3" x14ac:dyDescent="0.25">
      <c r="B36" s="21">
        <f>B67</f>
        <v>45778</v>
      </c>
      <c r="C36" s="30">
        <f>C67</f>
        <v>1167.18056</v>
      </c>
      <c r="D36" s="22">
        <v>0</v>
      </c>
      <c r="E36" s="23">
        <v>0</v>
      </c>
      <c r="F36" s="24">
        <f t="shared" si="1"/>
        <v>1167.18056</v>
      </c>
    </row>
    <row r="37" spans="2:17" s="8" customFormat="1" ht="14.3" x14ac:dyDescent="0.25">
      <c r="B37" s="31" t="s">
        <v>30</v>
      </c>
      <c r="C37" s="32">
        <f>ROUNDDOWN(SUM(C20:C36),0)</f>
        <v>22113</v>
      </c>
      <c r="D37" s="32">
        <f>SUM(D20:D26)</f>
        <v>0</v>
      </c>
      <c r="E37" s="32">
        <f>SUM(E20:E26)</f>
        <v>0</v>
      </c>
      <c r="F37" s="33">
        <f>ROUNDDOWN(SUM(F20:F36),0)</f>
        <v>22113</v>
      </c>
    </row>
    <row r="38" spans="2:17" s="8" customFormat="1" x14ac:dyDescent="0.2">
      <c r="C38" s="34"/>
      <c r="D38" s="34"/>
      <c r="E38" s="34"/>
    </row>
    <row r="39" spans="2:17" s="8" customFormat="1" x14ac:dyDescent="0.2">
      <c r="L39" s="35"/>
    </row>
    <row r="40" spans="2:17" s="13" customFormat="1" ht="14.3" x14ac:dyDescent="0.25">
      <c r="B40" s="49" t="s">
        <v>16</v>
      </c>
      <c r="C40" s="49"/>
      <c r="D40" s="49"/>
      <c r="E40" s="49"/>
      <c r="F40" s="49"/>
    </row>
    <row r="41" spans="2:17" s="36" customFormat="1" ht="12.9" x14ac:dyDescent="0.2"/>
    <row r="42" spans="2:17" s="36" customFormat="1" ht="14.95" x14ac:dyDescent="0.2">
      <c r="B42" s="53" t="s">
        <v>31</v>
      </c>
      <c r="C42" s="53"/>
    </row>
    <row r="43" spans="2:17" s="36" customFormat="1" ht="12.9" x14ac:dyDescent="0.2">
      <c r="N43" s="37"/>
    </row>
    <row r="44" spans="2:17" s="36" customFormat="1" ht="14.3" x14ac:dyDescent="0.3">
      <c r="B44" s="14" t="s">
        <v>32</v>
      </c>
      <c r="C44" s="15" t="s">
        <v>33</v>
      </c>
      <c r="D44" s="15"/>
      <c r="E44" s="15"/>
      <c r="F44" s="15"/>
      <c r="G44" s="15"/>
      <c r="H44" s="15"/>
      <c r="I44" s="15"/>
      <c r="J44" s="15"/>
      <c r="K44" s="38"/>
      <c r="L44" s="38"/>
      <c r="M44" s="38"/>
      <c r="N44" s="39"/>
      <c r="O44" s="38"/>
      <c r="P44" s="38"/>
      <c r="Q44" s="38"/>
    </row>
    <row r="45" spans="2:17" s="36" customFormat="1" ht="14.3" x14ac:dyDescent="0.3">
      <c r="B45" s="14" t="s">
        <v>34</v>
      </c>
      <c r="C45" s="15" t="s">
        <v>35</v>
      </c>
      <c r="D45" s="15"/>
      <c r="E45" s="15"/>
      <c r="F45" s="15"/>
      <c r="G45" s="15"/>
      <c r="H45" s="15"/>
      <c r="I45" s="15"/>
      <c r="J45" s="15"/>
      <c r="K45" s="38"/>
      <c r="L45" s="38"/>
      <c r="M45" s="38"/>
      <c r="N45" s="39"/>
      <c r="O45" s="39"/>
      <c r="P45" s="38"/>
      <c r="Q45" s="38"/>
    </row>
    <row r="46" spans="2:17" s="36" customFormat="1" ht="14.3" x14ac:dyDescent="0.3">
      <c r="B46" s="14" t="s">
        <v>36</v>
      </c>
      <c r="C46" s="15" t="s">
        <v>37</v>
      </c>
      <c r="D46" s="15"/>
      <c r="E46" s="15"/>
      <c r="F46" s="15"/>
      <c r="G46" s="15"/>
      <c r="H46" s="15"/>
      <c r="I46" s="15"/>
      <c r="J46" s="15"/>
      <c r="K46" s="38"/>
      <c r="L46" s="38"/>
      <c r="M46" s="38"/>
      <c r="N46" s="39"/>
      <c r="O46" s="38"/>
      <c r="P46" s="38"/>
      <c r="Q46" s="38"/>
    </row>
    <row r="47" spans="2:17" s="36" customFormat="1" ht="12.9" x14ac:dyDescent="0.2">
      <c r="B47" s="14"/>
      <c r="C47" s="15"/>
      <c r="D47" s="15"/>
      <c r="E47" s="15"/>
      <c r="F47" s="15"/>
      <c r="G47" s="15"/>
      <c r="H47" s="15"/>
      <c r="I47" s="15"/>
      <c r="J47" s="15"/>
      <c r="K47" s="38"/>
      <c r="L47" s="38"/>
      <c r="M47" s="38"/>
      <c r="N47" s="39"/>
      <c r="O47" s="38"/>
      <c r="P47" s="38"/>
      <c r="Q47" s="38"/>
    </row>
    <row r="48" spans="2:17" s="36" customFormat="1" ht="14.3" thickBot="1" x14ac:dyDescent="0.25">
      <c r="B48" s="8"/>
      <c r="C48" s="40"/>
      <c r="D48" s="41"/>
      <c r="E48" s="41"/>
      <c r="F48" s="8"/>
      <c r="G48" s="8"/>
      <c r="H48" s="15"/>
      <c r="I48" s="15"/>
      <c r="J48" s="15"/>
    </row>
    <row r="49" spans="2:8" s="8" customFormat="1" ht="15.8" customHeight="1" x14ac:dyDescent="0.35">
      <c r="B49" s="51" t="s">
        <v>38</v>
      </c>
      <c r="C49" s="17" t="s">
        <v>39</v>
      </c>
      <c r="D49" s="17" t="s">
        <v>40</v>
      </c>
      <c r="E49" s="18" t="s">
        <v>41</v>
      </c>
      <c r="F49" s="41"/>
      <c r="G49" s="15"/>
      <c r="H49" s="15"/>
    </row>
    <row r="50" spans="2:8" s="8" customFormat="1" ht="17" x14ac:dyDescent="0.35">
      <c r="B50" s="52"/>
      <c r="C50" s="19" t="s">
        <v>42</v>
      </c>
      <c r="D50" s="19" t="s">
        <v>43</v>
      </c>
      <c r="E50" s="20" t="s">
        <v>44</v>
      </c>
      <c r="F50" s="41"/>
      <c r="G50" s="15"/>
      <c r="H50" s="15"/>
    </row>
    <row r="51" spans="2:8" s="8" customFormat="1" ht="14.3" x14ac:dyDescent="0.25">
      <c r="B51" s="42">
        <v>45292</v>
      </c>
      <c r="C51" s="22">
        <f>D51*E51</f>
        <v>1714.6634400000007</v>
      </c>
      <c r="D51" s="22">
        <f>Feuil2!H7/1000</f>
        <v>2143.3293000000008</v>
      </c>
      <c r="E51" s="43">
        <v>0.8</v>
      </c>
      <c r="F51" s="41"/>
      <c r="G51" s="15"/>
      <c r="H51" s="15"/>
    </row>
    <row r="52" spans="2:8" s="8" customFormat="1" ht="14.3" x14ac:dyDescent="0.25">
      <c r="B52" s="42">
        <v>45323</v>
      </c>
      <c r="C52" s="22">
        <f t="shared" ref="C52:C67" si="2">D52*E52</f>
        <v>1367.2275999999995</v>
      </c>
      <c r="D52" s="22">
        <f>Feuil2!H8/1000</f>
        <v>1709.0344999999993</v>
      </c>
      <c r="E52" s="43">
        <v>0.8</v>
      </c>
      <c r="F52" s="41"/>
      <c r="G52" s="15"/>
      <c r="H52" s="15"/>
    </row>
    <row r="53" spans="2:8" s="8" customFormat="1" ht="14.3" x14ac:dyDescent="0.25">
      <c r="B53" s="42">
        <v>45352</v>
      </c>
      <c r="C53" s="22">
        <f t="shared" si="2"/>
        <v>1466.20496</v>
      </c>
      <c r="D53" s="22">
        <f>Feuil2!H9/1000</f>
        <v>1832.7562</v>
      </c>
      <c r="E53" s="43">
        <v>0.8</v>
      </c>
      <c r="F53" s="41"/>
      <c r="G53" s="15"/>
      <c r="H53" s="15"/>
    </row>
    <row r="54" spans="2:8" s="8" customFormat="1" ht="14.3" x14ac:dyDescent="0.25">
      <c r="B54" s="42">
        <v>45383</v>
      </c>
      <c r="C54" s="22">
        <f t="shared" si="2"/>
        <v>1417.3233600000005</v>
      </c>
      <c r="D54" s="22">
        <f>Feuil2!H10/1000</f>
        <v>1771.6542000000006</v>
      </c>
      <c r="E54" s="43">
        <v>0.8</v>
      </c>
      <c r="F54" s="41"/>
      <c r="G54" s="15"/>
      <c r="H54" s="15"/>
    </row>
    <row r="55" spans="2:8" s="8" customFormat="1" ht="14.3" x14ac:dyDescent="0.25">
      <c r="B55" s="42">
        <v>45413</v>
      </c>
      <c r="C55" s="22">
        <f t="shared" si="2"/>
        <v>1236.0564799999993</v>
      </c>
      <c r="D55" s="22">
        <f>Feuil2!H11/1000</f>
        <v>1545.0705999999991</v>
      </c>
      <c r="E55" s="43">
        <v>0.8</v>
      </c>
      <c r="F55" s="41"/>
      <c r="G55" s="15"/>
      <c r="H55" s="15"/>
    </row>
    <row r="56" spans="2:8" s="8" customFormat="1" ht="14.3" x14ac:dyDescent="0.25">
      <c r="B56" s="42">
        <v>45444</v>
      </c>
      <c r="C56" s="22">
        <f t="shared" si="2"/>
        <v>1057.90984</v>
      </c>
      <c r="D56" s="22">
        <f>Feuil2!H12/1000</f>
        <v>1322.3872999999999</v>
      </c>
      <c r="E56" s="43">
        <v>0.8</v>
      </c>
      <c r="F56" s="41"/>
      <c r="G56" s="15"/>
      <c r="H56" s="15"/>
    </row>
    <row r="57" spans="2:8" s="8" customFormat="1" ht="14.3" x14ac:dyDescent="0.25">
      <c r="B57" s="42">
        <v>45474</v>
      </c>
      <c r="C57" s="22">
        <f t="shared" si="2"/>
        <v>1183.18</v>
      </c>
      <c r="D57" s="22">
        <f>Feuil2!H13/1000</f>
        <v>1478.9749999999999</v>
      </c>
      <c r="E57" s="43">
        <v>0.8</v>
      </c>
      <c r="F57" s="41"/>
      <c r="G57" s="15"/>
      <c r="H57" s="15"/>
    </row>
    <row r="58" spans="2:8" s="8" customFormat="1" ht="14.3" x14ac:dyDescent="0.25">
      <c r="B58" s="42">
        <v>45505</v>
      </c>
      <c r="C58" s="22">
        <f t="shared" si="2"/>
        <v>1078.4732800000002</v>
      </c>
      <c r="D58" s="22">
        <f>Feuil2!H14/1000</f>
        <v>1348.0916000000002</v>
      </c>
      <c r="E58" s="43">
        <v>0.8</v>
      </c>
      <c r="F58" s="41"/>
      <c r="G58" s="15"/>
      <c r="H58" s="15"/>
    </row>
    <row r="59" spans="2:8" s="8" customFormat="1" ht="14.3" x14ac:dyDescent="0.25">
      <c r="B59" s="42">
        <v>45536</v>
      </c>
      <c r="C59" s="22">
        <f t="shared" si="2"/>
        <v>1193.0254400000001</v>
      </c>
      <c r="D59" s="22">
        <f>Feuil2!H15/1000</f>
        <v>1491.2818</v>
      </c>
      <c r="E59" s="43">
        <v>0.8</v>
      </c>
      <c r="F59" s="41"/>
      <c r="G59" s="15"/>
      <c r="H59" s="15"/>
    </row>
    <row r="60" spans="2:8" s="8" customFormat="1" ht="14.3" x14ac:dyDescent="0.25">
      <c r="B60" s="42">
        <v>45566</v>
      </c>
      <c r="C60" s="22">
        <f t="shared" si="2"/>
        <v>1385.6213600000005</v>
      </c>
      <c r="D60" s="22">
        <f>Feuil2!H16/1000</f>
        <v>1732.0267000000006</v>
      </c>
      <c r="E60" s="43">
        <v>0.8</v>
      </c>
      <c r="F60" s="41"/>
      <c r="G60" s="15"/>
      <c r="H60" s="15"/>
    </row>
    <row r="61" spans="2:8" s="8" customFormat="1" ht="14.3" x14ac:dyDescent="0.25">
      <c r="B61" s="42">
        <v>45597</v>
      </c>
      <c r="C61" s="22">
        <f t="shared" si="2"/>
        <v>1360.2019999999991</v>
      </c>
      <c r="D61" s="22">
        <f>Feuil2!H17/1000</f>
        <v>1700.2524999999987</v>
      </c>
      <c r="E61" s="43">
        <v>0.8</v>
      </c>
      <c r="F61" s="41"/>
      <c r="G61" s="15"/>
      <c r="H61" s="15"/>
    </row>
    <row r="62" spans="2:8" s="8" customFormat="1" ht="14.3" x14ac:dyDescent="0.25">
      <c r="B62" s="42">
        <v>45627</v>
      </c>
      <c r="C62" s="22">
        <f t="shared" si="2"/>
        <v>1262.8587200000002</v>
      </c>
      <c r="D62" s="22">
        <f>Feuil2!H18/1000</f>
        <v>1578.5734</v>
      </c>
      <c r="E62" s="43">
        <v>0.8</v>
      </c>
      <c r="F62" s="41"/>
      <c r="G62" s="15"/>
      <c r="H62" s="15"/>
    </row>
    <row r="63" spans="2:8" s="8" customFormat="1" ht="14.3" x14ac:dyDescent="0.25">
      <c r="B63" s="42">
        <v>45658</v>
      </c>
      <c r="C63" s="22">
        <f t="shared" si="2"/>
        <v>1282.7953599999994</v>
      </c>
      <c r="D63" s="22">
        <f>Feuil2!H19/1000</f>
        <v>1603.4941999999992</v>
      </c>
      <c r="E63" s="43">
        <v>0.8</v>
      </c>
      <c r="F63" s="41"/>
      <c r="G63" s="15"/>
      <c r="H63" s="15"/>
    </row>
    <row r="64" spans="2:8" s="8" customFormat="1" ht="14.3" x14ac:dyDescent="0.25">
      <c r="B64" s="42">
        <v>45689</v>
      </c>
      <c r="C64" s="22">
        <f t="shared" si="2"/>
        <v>1198.7691200000017</v>
      </c>
      <c r="D64" s="22">
        <f>Feuil2!H20/1000</f>
        <v>1498.4614000000022</v>
      </c>
      <c r="E64" s="43">
        <v>0.8</v>
      </c>
      <c r="F64" s="41"/>
      <c r="G64" s="15"/>
      <c r="H64" s="15"/>
    </row>
    <row r="65" spans="1:10" s="8" customFormat="1" ht="14.3" x14ac:dyDescent="0.25">
      <c r="B65" s="42">
        <v>45717</v>
      </c>
      <c r="C65" s="22">
        <f t="shared" si="2"/>
        <v>1425.7420000000002</v>
      </c>
      <c r="D65" s="22">
        <f>Feuil2!H21/1000</f>
        <v>1782.1775</v>
      </c>
      <c r="E65" s="43">
        <v>0.8</v>
      </c>
      <c r="F65" s="41"/>
      <c r="G65" s="15"/>
      <c r="H65" s="15"/>
    </row>
    <row r="66" spans="1:10" s="8" customFormat="1" ht="14.3" x14ac:dyDescent="0.25">
      <c r="B66" s="42">
        <v>45748</v>
      </c>
      <c r="C66" s="22">
        <f t="shared" si="2"/>
        <v>1315.8242399999997</v>
      </c>
      <c r="D66" s="22">
        <f>Feuil2!H22/1000</f>
        <v>1644.7802999999994</v>
      </c>
      <c r="E66" s="43">
        <v>0.8</v>
      </c>
      <c r="F66" s="41"/>
      <c r="G66" s="15"/>
      <c r="H66" s="15"/>
    </row>
    <row r="67" spans="1:10" s="8" customFormat="1" ht="14.3" x14ac:dyDescent="0.25">
      <c r="B67" s="42">
        <v>45778</v>
      </c>
      <c r="C67" s="22">
        <f t="shared" si="2"/>
        <v>1167.18056</v>
      </c>
      <c r="D67" s="22">
        <f>Feuil2!H23/1000</f>
        <v>1458.9757</v>
      </c>
      <c r="E67" s="43">
        <v>0.8</v>
      </c>
      <c r="F67" s="41"/>
      <c r="G67" s="15"/>
      <c r="H67" s="15"/>
    </row>
    <row r="68" spans="1:10" s="8" customFormat="1" ht="14.3" x14ac:dyDescent="0.25">
      <c r="B68" s="44" t="s">
        <v>30</v>
      </c>
      <c r="C68" s="32">
        <f>ROUNDDOWN(SUM(C51:C67),0)</f>
        <v>22113</v>
      </c>
      <c r="D68" s="32">
        <f>(SUM(D51:D67))</f>
        <v>27641.322200000006</v>
      </c>
      <c r="E68" s="45"/>
      <c r="F68" s="41"/>
      <c r="G68" s="41"/>
    </row>
    <row r="69" spans="1:10" s="8" customFormat="1" ht="15.8" customHeight="1" x14ac:dyDescent="0.25">
      <c r="C69" s="46"/>
      <c r="D69" s="47"/>
      <c r="E69" s="47"/>
      <c r="F69" s="47"/>
    </row>
    <row r="70" spans="1:10" s="8" customFormat="1" ht="15.8" customHeight="1" x14ac:dyDescent="0.25">
      <c r="C70" s="46"/>
      <c r="D70" s="47"/>
      <c r="E70" s="47"/>
      <c r="F70" s="47"/>
    </row>
    <row r="71" spans="1:10" s="13" customFormat="1" ht="14.3" x14ac:dyDescent="0.25">
      <c r="B71" s="49" t="s">
        <v>18</v>
      </c>
      <c r="C71" s="49"/>
      <c r="D71" s="49"/>
      <c r="E71" s="49"/>
      <c r="F71" s="49"/>
    </row>
    <row r="72" spans="1:10" s="8" customFormat="1" x14ac:dyDescent="0.2"/>
    <row r="73" spans="1:10" s="8" customFormat="1" x14ac:dyDescent="0.2">
      <c r="A73" s="48"/>
      <c r="B73" s="15" t="s">
        <v>45</v>
      </c>
      <c r="C73" s="48"/>
      <c r="D73" s="48"/>
      <c r="E73" s="48"/>
      <c r="F73" s="48"/>
      <c r="G73" s="48"/>
      <c r="H73" s="48"/>
      <c r="I73" s="48"/>
      <c r="J73" s="48"/>
    </row>
    <row r="74" spans="1:10" s="8" customFormat="1" ht="14.3" x14ac:dyDescent="0.25">
      <c r="B74" s="15" t="s">
        <v>46</v>
      </c>
    </row>
    <row r="75" spans="1:10" s="8" customFormat="1" x14ac:dyDescent="0.2"/>
    <row r="76" spans="1:10" s="8" customFormat="1" ht="15.8" customHeight="1" x14ac:dyDescent="0.2"/>
    <row r="77" spans="1:10" s="13" customFormat="1" ht="14.3" x14ac:dyDescent="0.25">
      <c r="B77" s="49" t="s">
        <v>47</v>
      </c>
      <c r="C77" s="49"/>
      <c r="D77" s="49"/>
      <c r="E77" s="49"/>
      <c r="F77" s="49"/>
    </row>
    <row r="78" spans="1:10" s="8" customFormat="1" x14ac:dyDescent="0.2"/>
    <row r="79" spans="1:10" s="8" customFormat="1" x14ac:dyDescent="0.2">
      <c r="B79" s="15" t="s">
        <v>48</v>
      </c>
    </row>
    <row r="80" spans="1:10" s="8" customFormat="1" ht="17" x14ac:dyDescent="0.35">
      <c r="B80" s="15" t="s">
        <v>49</v>
      </c>
    </row>
    <row r="81" s="8" customFormat="1" x14ac:dyDescent="0.2"/>
    <row r="82" s="8" customFormat="1" x14ac:dyDescent="0.2"/>
    <row r="83" s="8" customFormat="1" x14ac:dyDescent="0.2"/>
    <row r="84" s="8" customFormat="1" x14ac:dyDescent="0.2"/>
    <row r="85" s="8" customFormat="1" x14ac:dyDescent="0.2"/>
    <row r="86" s="8" customFormat="1" x14ac:dyDescent="0.2"/>
    <row r="87" s="8" customFormat="1" x14ac:dyDescent="0.2"/>
    <row r="88" s="8" customFormat="1" x14ac:dyDescent="0.2"/>
    <row r="89" s="8" customFormat="1" x14ac:dyDescent="0.2"/>
    <row r="90" s="8" customFormat="1" x14ac:dyDescent="0.2"/>
    <row r="91" s="8" customFormat="1" x14ac:dyDescent="0.2"/>
    <row r="92" s="8" customFormat="1" x14ac:dyDescent="0.2"/>
    <row r="93" s="8" customFormat="1" x14ac:dyDescent="0.2"/>
    <row r="94" s="8" customFormat="1" x14ac:dyDescent="0.2"/>
    <row r="95" s="8" customFormat="1" x14ac:dyDescent="0.2"/>
    <row r="96" s="8" customFormat="1" x14ac:dyDescent="0.2"/>
    <row r="97" s="8" customFormat="1" x14ac:dyDescent="0.2"/>
    <row r="98" s="8" customFormat="1" x14ac:dyDescent="0.2"/>
    <row r="99" s="8" customFormat="1" x14ac:dyDescent="0.2"/>
    <row r="100" s="8" customFormat="1" x14ac:dyDescent="0.2"/>
    <row r="101" s="8" customFormat="1" x14ac:dyDescent="0.2"/>
    <row r="102" s="8" customFormat="1" x14ac:dyDescent="0.2"/>
    <row r="103" s="8" customFormat="1" x14ac:dyDescent="0.2"/>
    <row r="104" s="8" customFormat="1" x14ac:dyDescent="0.2"/>
    <row r="105" s="8" customFormat="1" x14ac:dyDescent="0.2"/>
    <row r="106" s="8" customFormat="1" x14ac:dyDescent="0.2"/>
    <row r="107" s="8" customFormat="1" x14ac:dyDescent="0.2"/>
    <row r="108" s="8" customFormat="1" x14ac:dyDescent="0.2"/>
    <row r="109" s="8" customFormat="1" x14ac:dyDescent="0.2"/>
    <row r="110" s="8" customFormat="1" x14ac:dyDescent="0.2"/>
    <row r="111" s="8" customFormat="1" x14ac:dyDescent="0.2"/>
    <row r="112" s="8" customFormat="1" x14ac:dyDescent="0.2"/>
    <row r="113" s="8" customFormat="1" x14ac:dyDescent="0.2"/>
    <row r="114" s="8" customFormat="1" x14ac:dyDescent="0.2"/>
    <row r="115" s="8" customFormat="1" x14ac:dyDescent="0.2"/>
    <row r="116" s="8" customFormat="1" x14ac:dyDescent="0.2"/>
    <row r="117" s="8" customFormat="1" x14ac:dyDescent="0.2"/>
    <row r="118" s="8" customFormat="1" x14ac:dyDescent="0.2"/>
    <row r="119" s="8" customFormat="1" x14ac:dyDescent="0.2"/>
    <row r="120" s="8" customFormat="1" x14ac:dyDescent="0.2"/>
    <row r="121" s="8" customFormat="1" x14ac:dyDescent="0.2"/>
    <row r="122" s="8" customFormat="1" x14ac:dyDescent="0.2"/>
    <row r="123" s="8" customFormat="1" x14ac:dyDescent="0.2"/>
    <row r="124" s="8" customFormat="1" x14ac:dyDescent="0.2"/>
    <row r="125" s="8" customFormat="1" x14ac:dyDescent="0.2"/>
    <row r="126" s="8" customFormat="1" x14ac:dyDescent="0.2"/>
    <row r="127" s="8" customFormat="1" x14ac:dyDescent="0.2"/>
    <row r="128" s="8" customFormat="1" x14ac:dyDescent="0.2"/>
    <row r="129" s="8" customFormat="1" x14ac:dyDescent="0.2"/>
    <row r="130" s="8" customFormat="1" x14ac:dyDescent="0.2"/>
    <row r="131" s="8" customFormat="1" x14ac:dyDescent="0.2"/>
    <row r="132" s="8" customFormat="1" x14ac:dyDescent="0.2"/>
    <row r="133" s="8" customFormat="1" x14ac:dyDescent="0.2"/>
    <row r="134" s="8" customFormat="1" x14ac:dyDescent="0.2"/>
    <row r="135" s="8" customFormat="1" x14ac:dyDescent="0.2"/>
    <row r="136" s="8" customFormat="1" x14ac:dyDescent="0.2"/>
    <row r="137" s="8" customFormat="1" x14ac:dyDescent="0.2"/>
    <row r="138" s="8" customFormat="1" x14ac:dyDescent="0.2"/>
    <row r="139" s="8" customFormat="1" x14ac:dyDescent="0.2"/>
    <row r="140" s="8" customFormat="1" x14ac:dyDescent="0.2"/>
    <row r="141" s="8" customFormat="1" x14ac:dyDescent="0.2"/>
    <row r="142" s="8" customFormat="1" x14ac:dyDescent="0.2"/>
    <row r="143" s="8" customFormat="1" x14ac:dyDescent="0.2"/>
    <row r="144" s="8" customFormat="1" x14ac:dyDescent="0.2"/>
    <row r="145" s="8" customFormat="1" x14ac:dyDescent="0.2"/>
    <row r="146" s="8" customFormat="1" x14ac:dyDescent="0.2"/>
    <row r="147" s="8" customFormat="1" x14ac:dyDescent="0.2"/>
    <row r="148" s="8" customFormat="1" x14ac:dyDescent="0.2"/>
    <row r="149" s="8" customFormat="1" x14ac:dyDescent="0.2"/>
    <row r="150" s="8" customFormat="1" x14ac:dyDescent="0.2"/>
    <row r="151" s="8" customFormat="1" x14ac:dyDescent="0.2"/>
    <row r="152" s="8" customFormat="1" x14ac:dyDescent="0.2"/>
    <row r="153" s="8" customFormat="1" x14ac:dyDescent="0.2"/>
    <row r="154" s="8" customFormat="1" x14ac:dyDescent="0.2"/>
    <row r="155" s="8" customFormat="1" x14ac:dyDescent="0.2"/>
    <row r="156" s="8" customFormat="1" x14ac:dyDescent="0.2"/>
    <row r="157" s="8" customFormat="1" x14ac:dyDescent="0.2"/>
    <row r="158" s="8" customFormat="1" x14ac:dyDescent="0.2"/>
    <row r="159" s="8" customFormat="1" x14ac:dyDescent="0.2"/>
    <row r="160" s="8" customFormat="1" x14ac:dyDescent="0.2"/>
    <row r="161" s="8" customFormat="1" x14ac:dyDescent="0.2"/>
    <row r="162" s="8" customFormat="1" x14ac:dyDescent="0.2"/>
    <row r="163" s="8" customFormat="1" x14ac:dyDescent="0.2"/>
    <row r="164" s="8" customFormat="1" x14ac:dyDescent="0.2"/>
    <row r="165" s="8" customFormat="1" x14ac:dyDescent="0.2"/>
    <row r="166" s="8" customFormat="1" x14ac:dyDescent="0.2"/>
    <row r="167" s="8" customFormat="1" x14ac:dyDescent="0.2"/>
    <row r="168" s="8" customFormat="1" x14ac:dyDescent="0.2"/>
    <row r="169" s="8" customFormat="1" x14ac:dyDescent="0.2"/>
    <row r="170" s="8" customFormat="1" x14ac:dyDescent="0.2"/>
    <row r="171" s="8" customFormat="1" x14ac:dyDescent="0.2"/>
    <row r="172" s="8" customFormat="1" x14ac:dyDescent="0.2"/>
    <row r="173" s="8" customFormat="1" x14ac:dyDescent="0.2"/>
    <row r="174" s="8" customFormat="1" x14ac:dyDescent="0.2"/>
    <row r="175" s="8" customFormat="1" x14ac:dyDescent="0.2"/>
    <row r="176" s="8" customFormat="1" x14ac:dyDescent="0.2"/>
    <row r="177" s="8" customFormat="1" x14ac:dyDescent="0.2"/>
    <row r="178" s="8" customFormat="1" x14ac:dyDescent="0.2"/>
    <row r="179" s="8" customFormat="1" x14ac:dyDescent="0.2"/>
    <row r="180" s="8" customFormat="1" x14ac:dyDescent="0.2"/>
    <row r="181" s="8" customFormat="1" x14ac:dyDescent="0.2"/>
    <row r="182" s="8" customFormat="1" x14ac:dyDescent="0.2"/>
    <row r="183" s="8" customFormat="1" x14ac:dyDescent="0.2"/>
    <row r="184" s="8" customFormat="1" x14ac:dyDescent="0.2"/>
    <row r="185" s="8" customFormat="1" x14ac:dyDescent="0.2"/>
    <row r="186" s="8" customFormat="1" x14ac:dyDescent="0.2"/>
    <row r="187" s="8" customFormat="1" x14ac:dyDescent="0.2"/>
    <row r="188" s="8" customFormat="1" x14ac:dyDescent="0.2"/>
    <row r="189" s="8" customFormat="1" x14ac:dyDescent="0.2"/>
    <row r="190" s="8" customFormat="1" x14ac:dyDescent="0.2"/>
    <row r="191" s="8" customFormat="1" x14ac:dyDescent="0.2"/>
    <row r="192" s="8" customFormat="1" x14ac:dyDescent="0.2"/>
    <row r="193" s="8" customFormat="1" x14ac:dyDescent="0.2"/>
    <row r="194" s="8" customFormat="1" x14ac:dyDescent="0.2"/>
    <row r="195" s="8" customFormat="1" x14ac:dyDescent="0.2"/>
    <row r="196" s="8" customFormat="1" x14ac:dyDescent="0.2"/>
    <row r="197" s="8" customFormat="1" x14ac:dyDescent="0.2"/>
    <row r="198" s="8" customFormat="1" x14ac:dyDescent="0.2"/>
    <row r="199" s="8" customFormat="1" x14ac:dyDescent="0.2"/>
    <row r="200" s="8" customFormat="1" x14ac:dyDescent="0.2"/>
    <row r="201" s="8" customFormat="1" x14ac:dyDescent="0.2"/>
    <row r="202" s="8" customFormat="1" x14ac:dyDescent="0.2"/>
    <row r="203" s="8" customFormat="1" x14ac:dyDescent="0.2"/>
    <row r="204" s="8" customFormat="1" x14ac:dyDescent="0.2"/>
    <row r="205" s="8" customFormat="1" x14ac:dyDescent="0.2"/>
    <row r="206" s="8" customFormat="1" x14ac:dyDescent="0.2"/>
    <row r="207" s="8" customFormat="1" x14ac:dyDescent="0.2"/>
    <row r="208" s="8" customFormat="1" x14ac:dyDescent="0.2"/>
    <row r="209" spans="5:5" s="8" customFormat="1" x14ac:dyDescent="0.2"/>
    <row r="210" spans="5:5" s="8" customFormat="1" x14ac:dyDescent="0.2"/>
    <row r="211" spans="5:5" s="8" customFormat="1" x14ac:dyDescent="0.2"/>
    <row r="212" spans="5:5" s="8" customFormat="1" x14ac:dyDescent="0.2"/>
    <row r="213" spans="5:5" s="8" customFormat="1" x14ac:dyDescent="0.2"/>
    <row r="214" spans="5:5" s="8" customFormat="1" x14ac:dyDescent="0.2"/>
    <row r="215" spans="5:5" s="8" customFormat="1" x14ac:dyDescent="0.2"/>
    <row r="216" spans="5:5" s="8" customFormat="1" x14ac:dyDescent="0.2"/>
    <row r="217" spans="5:5" s="8" customFormat="1" x14ac:dyDescent="0.2"/>
    <row r="218" spans="5:5" s="8" customFormat="1" x14ac:dyDescent="0.2"/>
    <row r="219" spans="5:5" s="8" customFormat="1" x14ac:dyDescent="0.2">
      <c r="E219" s="48"/>
    </row>
  </sheetData>
  <mergeCells count="11">
    <mergeCell ref="C3:F3"/>
    <mergeCell ref="B6:F6"/>
    <mergeCell ref="G6:K6"/>
    <mergeCell ref="B10:F10"/>
    <mergeCell ref="B71:F71"/>
    <mergeCell ref="B77:F77"/>
    <mergeCell ref="B12:C12"/>
    <mergeCell ref="B18:B19"/>
    <mergeCell ref="B40:F40"/>
    <mergeCell ref="B42:C42"/>
    <mergeCell ref="B49:B50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8F825-1AC3-4C7A-BFED-DD92C14933F0}">
  <dimension ref="A4:K23"/>
  <sheetViews>
    <sheetView zoomScale="130" zoomScaleNormal="130" workbookViewId="0">
      <selection activeCell="F8" sqref="F8"/>
    </sheetView>
  </sheetViews>
  <sheetFormatPr baseColWidth="10" defaultColWidth="11.5" defaultRowHeight="14.3" x14ac:dyDescent="0.25"/>
  <cols>
    <col min="2" max="3" width="14.875" bestFit="1" customWidth="1"/>
    <col min="4" max="4" width="13.5" bestFit="1" customWidth="1"/>
    <col min="5" max="5" width="12.5" bestFit="1" customWidth="1"/>
    <col min="6" max="6" width="12.125" bestFit="1" customWidth="1"/>
    <col min="7" max="7" width="12.375" customWidth="1"/>
    <col min="8" max="8" width="15" customWidth="1"/>
    <col min="10" max="10" width="12.5" bestFit="1" customWidth="1"/>
    <col min="11" max="11" width="13.375" bestFit="1" customWidth="1"/>
  </cols>
  <sheetData>
    <row r="4" spans="1:11" ht="42.8" x14ac:dyDescent="0.25">
      <c r="B4" s="57" t="s">
        <v>0</v>
      </c>
      <c r="C4" s="57"/>
      <c r="D4" s="2"/>
      <c r="E4" s="57" t="s">
        <v>1</v>
      </c>
      <c r="F4" s="57"/>
      <c r="H4" t="s">
        <v>6</v>
      </c>
      <c r="J4" s="4" t="s">
        <v>4</v>
      </c>
      <c r="K4" s="4" t="s">
        <v>7</v>
      </c>
    </row>
    <row r="5" spans="1:11" x14ac:dyDescent="0.25">
      <c r="B5" t="s">
        <v>2</v>
      </c>
      <c r="C5" t="s">
        <v>3</v>
      </c>
      <c r="E5" t="s">
        <v>2</v>
      </c>
      <c r="F5" t="s">
        <v>3</v>
      </c>
      <c r="H5" t="s">
        <v>5</v>
      </c>
    </row>
    <row r="6" spans="1:11" x14ac:dyDescent="0.25">
      <c r="A6" s="1">
        <v>45261</v>
      </c>
      <c r="B6" s="3">
        <v>8886778</v>
      </c>
      <c r="C6" s="3">
        <v>4856998</v>
      </c>
      <c r="D6" s="3"/>
      <c r="E6" s="3">
        <v>377099.8</v>
      </c>
      <c r="F6" s="3">
        <v>282315.09999999998</v>
      </c>
      <c r="G6" s="3"/>
      <c r="H6" s="3"/>
    </row>
    <row r="7" spans="1:11" x14ac:dyDescent="0.25">
      <c r="A7" s="1">
        <v>45292</v>
      </c>
      <c r="B7" s="3">
        <v>10312473.800000001</v>
      </c>
      <c r="C7" s="3">
        <v>5583647.5</v>
      </c>
      <c r="D7" s="3">
        <f>(C7-C6)+(B7-B6)</f>
        <v>2152345.3000000007</v>
      </c>
      <c r="E7" s="3">
        <v>382247.9</v>
      </c>
      <c r="F7" s="3">
        <v>286183</v>
      </c>
      <c r="G7" s="3">
        <f>(E7-E6)+(F7-F6)</f>
        <v>9016.0000000000582</v>
      </c>
      <c r="H7" s="3">
        <f>D7-G7</f>
        <v>2143329.3000000007</v>
      </c>
      <c r="J7" s="5">
        <v>2143329</v>
      </c>
      <c r="K7" s="6">
        <f>H7/J7</f>
        <v>1.0000001399691791</v>
      </c>
    </row>
    <row r="8" spans="1:11" x14ac:dyDescent="0.25">
      <c r="A8" s="1">
        <v>45323</v>
      </c>
      <c r="B8" s="3">
        <v>11363721</v>
      </c>
      <c r="C8" s="3">
        <v>6249945</v>
      </c>
      <c r="D8" s="3">
        <f t="shared" ref="D8:D23" si="0">(C8-C7)+(B8-B7)</f>
        <v>1717544.6999999993</v>
      </c>
      <c r="E8" s="3">
        <v>387002.5</v>
      </c>
      <c r="F8" s="58">
        <v>289938.59999999998</v>
      </c>
      <c r="G8" s="3">
        <f t="shared" ref="G8:G23" si="1">(E8-E7)+(F8-F7)</f>
        <v>8510.1999999999534</v>
      </c>
      <c r="H8" s="3">
        <f t="shared" ref="H8:H23" si="2">D8-G8</f>
        <v>1709034.4999999993</v>
      </c>
      <c r="J8" s="5">
        <v>1709034</v>
      </c>
      <c r="K8" s="6">
        <f t="shared" ref="K8:K23" si="3">H8/J8</f>
        <v>1.0000002925629328</v>
      </c>
    </row>
    <row r="9" spans="1:11" x14ac:dyDescent="0.25">
      <c r="A9" s="1">
        <v>45352</v>
      </c>
      <c r="B9" s="3">
        <v>12531221.5</v>
      </c>
      <c r="C9" s="3">
        <v>6925461</v>
      </c>
      <c r="D9" s="3">
        <f t="shared" si="0"/>
        <v>1843016.5</v>
      </c>
      <c r="E9" s="3">
        <v>392821.9</v>
      </c>
      <c r="F9" s="3">
        <v>294379.5</v>
      </c>
      <c r="G9" s="3">
        <f t="shared" si="1"/>
        <v>10260.300000000047</v>
      </c>
      <c r="H9" s="3">
        <f t="shared" si="2"/>
        <v>1832756.2</v>
      </c>
      <c r="J9" s="5">
        <v>1833756</v>
      </c>
      <c r="K9" s="6">
        <f t="shared" si="3"/>
        <v>0.99945478024339118</v>
      </c>
    </row>
    <row r="10" spans="1:11" x14ac:dyDescent="0.25">
      <c r="A10" s="1">
        <v>45383</v>
      </c>
      <c r="B10" s="3">
        <v>13663553.300000001</v>
      </c>
      <c r="C10" s="3">
        <v>7574830.5</v>
      </c>
      <c r="D10" s="3">
        <f t="shared" si="0"/>
        <v>1781701.3000000007</v>
      </c>
      <c r="E10" s="7">
        <v>398406.40000000002</v>
      </c>
      <c r="F10" s="7">
        <v>298842.09999999998</v>
      </c>
      <c r="G10" s="3">
        <f t="shared" si="1"/>
        <v>10047.099999999977</v>
      </c>
      <c r="H10" s="3">
        <f t="shared" si="2"/>
        <v>1771654.2000000007</v>
      </c>
      <c r="J10" s="5">
        <v>1770654</v>
      </c>
      <c r="K10" s="6">
        <f t="shared" si="3"/>
        <v>1.0005648760288575</v>
      </c>
    </row>
    <row r="11" spans="1:11" x14ac:dyDescent="0.25">
      <c r="A11" s="1">
        <v>45413</v>
      </c>
      <c r="B11" s="3">
        <v>14618303.5</v>
      </c>
      <c r="C11" s="3">
        <v>8175223.5</v>
      </c>
      <c r="D11" s="3">
        <f t="shared" si="0"/>
        <v>1555143.1999999993</v>
      </c>
      <c r="E11" s="3">
        <v>403705.59999999998</v>
      </c>
      <c r="F11" s="3">
        <v>303615.5</v>
      </c>
      <c r="G11" s="3">
        <f t="shared" si="1"/>
        <v>10072.599999999977</v>
      </c>
      <c r="H11" s="3">
        <f t="shared" si="2"/>
        <v>1545070.5999999992</v>
      </c>
      <c r="J11" s="5">
        <v>1545071</v>
      </c>
      <c r="K11" s="6">
        <f t="shared" si="3"/>
        <v>0.99999974111222023</v>
      </c>
    </row>
    <row r="12" spans="1:11" x14ac:dyDescent="0.25">
      <c r="A12" s="1">
        <v>45444</v>
      </c>
      <c r="B12" s="3">
        <v>15414360</v>
      </c>
      <c r="C12" s="3">
        <v>8711490</v>
      </c>
      <c r="D12" s="3">
        <f t="shared" si="0"/>
        <v>1332323</v>
      </c>
      <c r="E12" s="7">
        <v>408313.4</v>
      </c>
      <c r="F12" s="3">
        <v>308943.40000000002</v>
      </c>
      <c r="G12" s="3">
        <f t="shared" si="1"/>
        <v>9935.7000000000698</v>
      </c>
      <c r="H12" s="3">
        <f t="shared" si="2"/>
        <v>1322387.2999999998</v>
      </c>
      <c r="J12" s="5">
        <v>1322387</v>
      </c>
      <c r="K12" s="6">
        <f t="shared" si="3"/>
        <v>1.0000002268624841</v>
      </c>
    </row>
    <row r="13" spans="1:11" x14ac:dyDescent="0.25">
      <c r="A13" s="1">
        <v>45474</v>
      </c>
      <c r="B13" s="3">
        <v>16307766</v>
      </c>
      <c r="C13" s="3">
        <v>9306465</v>
      </c>
      <c r="D13" s="3">
        <f t="shared" si="0"/>
        <v>1488381</v>
      </c>
      <c r="E13" s="3">
        <v>413388.1</v>
      </c>
      <c r="F13" s="3">
        <v>313274.7</v>
      </c>
      <c r="G13" s="3">
        <f t="shared" si="1"/>
        <v>9405.9999999999418</v>
      </c>
      <c r="H13" s="3">
        <f t="shared" si="2"/>
        <v>1478975</v>
      </c>
      <c r="J13" s="5">
        <v>1478975</v>
      </c>
      <c r="K13" s="6">
        <f t="shared" si="3"/>
        <v>1</v>
      </c>
    </row>
    <row r="14" spans="1:11" x14ac:dyDescent="0.25">
      <c r="A14" s="1">
        <v>45505</v>
      </c>
      <c r="B14" s="3">
        <v>17122766</v>
      </c>
      <c r="C14" s="3">
        <v>9848854</v>
      </c>
      <c r="D14" s="3">
        <f t="shared" si="0"/>
        <v>1357389</v>
      </c>
      <c r="E14" s="3">
        <v>418465.3</v>
      </c>
      <c r="F14" s="3">
        <v>317494.90000000002</v>
      </c>
      <c r="G14" s="3">
        <f t="shared" si="1"/>
        <v>9297.4000000000233</v>
      </c>
      <c r="H14" s="3">
        <f t="shared" si="2"/>
        <v>1348091.6</v>
      </c>
      <c r="J14" s="5">
        <v>1348092</v>
      </c>
      <c r="K14" s="6">
        <f t="shared" si="3"/>
        <v>0.99999970328434562</v>
      </c>
    </row>
    <row r="15" spans="1:11" x14ac:dyDescent="0.25">
      <c r="A15" s="1">
        <v>45536</v>
      </c>
      <c r="B15" s="3">
        <v>18021996.5</v>
      </c>
      <c r="C15" s="3">
        <v>10450189</v>
      </c>
      <c r="D15" s="3">
        <f t="shared" si="0"/>
        <v>1500565.5</v>
      </c>
      <c r="E15" s="3">
        <v>424734.4</v>
      </c>
      <c r="F15" s="3">
        <v>320509.5</v>
      </c>
      <c r="G15" s="3">
        <f t="shared" si="1"/>
        <v>9283.7000000000116</v>
      </c>
      <c r="H15" s="3">
        <f t="shared" si="2"/>
        <v>1491281.8</v>
      </c>
      <c r="J15" s="5">
        <v>1491281</v>
      </c>
      <c r="K15" s="6">
        <f t="shared" si="3"/>
        <v>1.0000005364515474</v>
      </c>
    </row>
    <row r="16" spans="1:11" x14ac:dyDescent="0.25">
      <c r="A16" s="1">
        <v>45566</v>
      </c>
      <c r="B16" s="3">
        <v>19065881</v>
      </c>
      <c r="C16" s="3">
        <v>11148785.800000001</v>
      </c>
      <c r="D16" s="3">
        <f t="shared" si="0"/>
        <v>1742481.3000000007</v>
      </c>
      <c r="E16" s="3">
        <v>430469.7</v>
      </c>
      <c r="F16" s="3">
        <v>325228.79999999999</v>
      </c>
      <c r="G16" s="3">
        <f t="shared" si="1"/>
        <v>10454.599999999977</v>
      </c>
      <c r="H16" s="3">
        <f t="shared" si="2"/>
        <v>1732026.7000000007</v>
      </c>
      <c r="J16" s="5">
        <v>1732026</v>
      </c>
      <c r="K16" s="6">
        <f t="shared" si="3"/>
        <v>1.0000004041509774</v>
      </c>
    </row>
    <row r="17" spans="1:11" x14ac:dyDescent="0.25">
      <c r="A17" s="1">
        <v>45597</v>
      </c>
      <c r="B17" s="3">
        <v>20090691.399999999</v>
      </c>
      <c r="C17" s="3">
        <v>11833732.300000001</v>
      </c>
      <c r="D17" s="3">
        <f t="shared" si="0"/>
        <v>1709756.8999999985</v>
      </c>
      <c r="E17" s="3">
        <v>435785.5</v>
      </c>
      <c r="F17" s="3">
        <v>329417.40000000002</v>
      </c>
      <c r="G17" s="3">
        <f t="shared" si="1"/>
        <v>9504.4000000000233</v>
      </c>
      <c r="H17" s="3">
        <f t="shared" si="2"/>
        <v>1700252.4999999986</v>
      </c>
      <c r="J17" s="5">
        <v>1700252</v>
      </c>
      <c r="K17" s="6">
        <f t="shared" si="3"/>
        <v>1.000000294074054</v>
      </c>
    </row>
    <row r="18" spans="1:11" x14ac:dyDescent="0.25">
      <c r="A18" s="1">
        <v>45627</v>
      </c>
      <c r="B18" s="3">
        <v>21033708.699999999</v>
      </c>
      <c r="C18" s="3">
        <v>12478380.5</v>
      </c>
      <c r="D18" s="3">
        <f t="shared" si="0"/>
        <v>1587665.5</v>
      </c>
      <c r="E18" s="3">
        <v>441015.9</v>
      </c>
      <c r="F18" s="3">
        <v>333279.09999999998</v>
      </c>
      <c r="G18" s="3">
        <f t="shared" si="1"/>
        <v>9092.0999999999767</v>
      </c>
      <c r="H18" s="3">
        <f t="shared" si="2"/>
        <v>1578573.4</v>
      </c>
      <c r="J18" s="5">
        <v>1578573</v>
      </c>
      <c r="K18" s="6">
        <f t="shared" si="3"/>
        <v>1.0000002533934129</v>
      </c>
    </row>
    <row r="19" spans="1:11" x14ac:dyDescent="0.25">
      <c r="A19" s="1">
        <v>45658</v>
      </c>
      <c r="B19" s="3">
        <v>21997890.899999999</v>
      </c>
      <c r="C19" s="3">
        <v>13127076</v>
      </c>
      <c r="D19" s="3">
        <f t="shared" si="0"/>
        <v>1612877.6999999993</v>
      </c>
      <c r="E19" s="3">
        <v>446547.20000000001</v>
      </c>
      <c r="F19" s="3">
        <v>337131.3</v>
      </c>
      <c r="G19" s="3">
        <f t="shared" si="1"/>
        <v>9383.5</v>
      </c>
      <c r="H19" s="3">
        <f t="shared" si="2"/>
        <v>1603494.1999999993</v>
      </c>
      <c r="J19" s="5">
        <v>1603494</v>
      </c>
      <c r="K19" s="6">
        <f t="shared" si="3"/>
        <v>1.0000001247276256</v>
      </c>
    </row>
    <row r="20" spans="1:11" x14ac:dyDescent="0.25">
      <c r="A20" s="1">
        <v>45689</v>
      </c>
      <c r="B20" s="3">
        <v>22899464.300000001</v>
      </c>
      <c r="C20" s="3">
        <v>13732162.5</v>
      </c>
      <c r="D20" s="3">
        <f t="shared" si="0"/>
        <v>1506659.9000000022</v>
      </c>
      <c r="E20" s="3">
        <v>451320.7</v>
      </c>
      <c r="F20" s="3">
        <v>340556.3</v>
      </c>
      <c r="G20" s="3">
        <f t="shared" si="1"/>
        <v>8198.5</v>
      </c>
      <c r="H20" s="3">
        <f t="shared" si="2"/>
        <v>1498461.4000000022</v>
      </c>
      <c r="J20" s="5">
        <v>1498461</v>
      </c>
      <c r="K20" s="6">
        <f t="shared" si="3"/>
        <v>1.0000002669405492</v>
      </c>
    </row>
    <row r="21" spans="1:11" x14ac:dyDescent="0.25">
      <c r="A21" s="1">
        <v>45717</v>
      </c>
      <c r="B21" s="3">
        <v>23972677.800000001</v>
      </c>
      <c r="C21" s="3">
        <v>14450789.5</v>
      </c>
      <c r="D21" s="3">
        <f t="shared" si="0"/>
        <v>1791840.5</v>
      </c>
      <c r="E21" s="3">
        <v>456704.9</v>
      </c>
      <c r="F21" s="3">
        <v>344835.1</v>
      </c>
      <c r="G21" s="3">
        <f t="shared" si="1"/>
        <v>9663</v>
      </c>
      <c r="H21" s="3">
        <f t="shared" si="2"/>
        <v>1782177.5</v>
      </c>
      <c r="J21" s="5">
        <v>1782178</v>
      </c>
      <c r="K21" s="6">
        <f t="shared" si="3"/>
        <v>0.99999971944441013</v>
      </c>
    </row>
    <row r="22" spans="1:11" x14ac:dyDescent="0.25">
      <c r="A22" s="1">
        <v>45748</v>
      </c>
      <c r="B22" s="3">
        <v>24964532</v>
      </c>
      <c r="C22" s="3">
        <v>15113594.5</v>
      </c>
      <c r="D22" s="3">
        <f t="shared" si="0"/>
        <v>1654659.1999999993</v>
      </c>
      <c r="E22" s="3">
        <v>462413.6</v>
      </c>
      <c r="F22" s="3">
        <v>349005.3</v>
      </c>
      <c r="G22" s="3">
        <f t="shared" si="1"/>
        <v>9878.8999999999651</v>
      </c>
      <c r="H22" s="3">
        <f t="shared" si="2"/>
        <v>1644780.2999999993</v>
      </c>
      <c r="J22" s="5">
        <v>1644780</v>
      </c>
      <c r="K22" s="6">
        <f t="shared" si="3"/>
        <v>1.0000001823952136</v>
      </c>
    </row>
    <row r="23" spans="1:11" x14ac:dyDescent="0.25">
      <c r="A23" s="1">
        <v>45778</v>
      </c>
      <c r="B23" s="3">
        <v>25849066.5</v>
      </c>
      <c r="C23" s="3">
        <v>15699045</v>
      </c>
      <c r="D23" s="3">
        <f t="shared" si="0"/>
        <v>1469985</v>
      </c>
      <c r="E23" s="3">
        <v>468564.6</v>
      </c>
      <c r="F23" s="3">
        <v>353863.6</v>
      </c>
      <c r="G23" s="3">
        <f t="shared" si="1"/>
        <v>11009.299999999988</v>
      </c>
      <c r="H23" s="3">
        <f t="shared" si="2"/>
        <v>1458975.7</v>
      </c>
      <c r="J23" s="5">
        <v>1458976</v>
      </c>
      <c r="K23" s="6">
        <f t="shared" si="3"/>
        <v>0.99999979437632969</v>
      </c>
    </row>
  </sheetData>
  <mergeCells count="2">
    <mergeCell ref="B4:C4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Cecile TRAORE</dc:creator>
  <cp:lastModifiedBy>Alexandre DUNOD</cp:lastModifiedBy>
  <dcterms:created xsi:type="dcterms:W3CDTF">2025-01-09T10:39:11Z</dcterms:created>
  <dcterms:modified xsi:type="dcterms:W3CDTF">2025-11-07T15:30:18Z</dcterms:modified>
</cp:coreProperties>
</file>