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ERA\ID2\FFEBD84A-A981-4720-85E2-A323C816E47E\0\18000-18999\18025\L\L\220706 - ER Ex-post Calc -  ESSAKA - MR3 ex-post (ID 18025)\"/>
    </mc:Choice>
  </mc:AlternateContent>
  <xr:revisionPtr revIDLastSave="0" documentId="13_ncr:1_{9204925C-F2D9-4336-9231-21C2B6F7C926}" xr6:coauthVersionLast="47" xr6:coauthVersionMax="47" xr10:uidLastSave="{00000000-0000-0000-0000-000000000000}"/>
  <bookViews>
    <workbookView xWindow="-108" yWindow="-108" windowWidth="23256" windowHeight="12456" xr2:uid="{4BB7D51C-24F9-456D-924B-32B31FA0A9E3}"/>
  </bookViews>
  <sheets>
    <sheet name="VER calculation" sheetId="2" r:id="rId1"/>
    <sheet name="data" sheetId="1" r:id="rId2"/>
  </sheets>
  <externalReferences>
    <externalReference r:id="rId3"/>
    <externalReference r:id="rId4"/>
    <externalReference r:id="rId5"/>
    <externalReference r:id="rId6"/>
  </externalReferences>
  <definedNames>
    <definedName name="_dura">#REF!</definedName>
    <definedName name="_Fill" hidden="1">[1]Marche!#REF!</definedName>
    <definedName name="_GA">#REF!</definedName>
    <definedName name="_LTD">#REF!</definedName>
    <definedName name="_ref">#REF!</definedName>
    <definedName name="_TA">#REF!</definedName>
    <definedName name="_TAG1">[2]Production!#REF!</definedName>
    <definedName name="_TAG2">[2]Production!#REF!</definedName>
    <definedName name="_TAG3">[2]Production!#REF!</definedName>
    <definedName name="_TAG4">[2]Production!#REF!</definedName>
    <definedName name="_TV">#REF!</definedName>
    <definedName name="_uncertime">#REF!</definedName>
    <definedName name="AERSHELL500">10473333.33333</definedName>
    <definedName name="ANNEE">[2]Production!#REF!</definedName>
    <definedName name="AOUT">[2]Production!#REF!</definedName>
    <definedName name="AVRIL">[2]Production!#REF!</definedName>
    <definedName name="Bakel">[2]Production!#REF!</definedName>
    <definedName name="BandaFassi">[2]Production!#REF!</definedName>
    <definedName name="BETTENTY">[2]Production!#REF!</definedName>
    <definedName name="BOUTOUTE">[2]Production!#REF!</definedName>
    <definedName name="C.SECOND.">[2]Production!#REF!</definedName>
    <definedName name="CDM">[3]Guidance!$B$72:$B$73</definedName>
    <definedName name="CDMM">[3]Guidance!$B$72:$B$73</definedName>
    <definedName name="CENTRES_SECONDAIRES">[2]Production!#REF!</definedName>
    <definedName name="CI">[2]Production!#REF!</definedName>
    <definedName name="CII">[2]Production!#REF!</definedName>
    <definedName name="CIII_VAP">[2]Production!#REF!</definedName>
    <definedName name="CIV">[2]Production!#REF!</definedName>
    <definedName name="COEF_DO_DAZ">1.04708</definedName>
    <definedName name="COEF_JET_GAZ">10836/9706</definedName>
    <definedName name="CV">[2]Production!#REF!</definedName>
    <definedName name="Dabo">[2]Production!#REF!</definedName>
    <definedName name="datejour">[4]Utilisation!$F$5</definedName>
    <definedName name="day">[3]Base_data!$AJ$6:$AJ$36</definedName>
    <definedName name="DÉC">[2]Production!#REF!</definedName>
    <definedName name="Diama">[2]Production!#REF!</definedName>
    <definedName name="Dioul">[2]Production!#REF!</definedName>
    <definedName name="DO_BT">131686</definedName>
    <definedName name="DO_CS">130952</definedName>
    <definedName name="DO_DK">91874</definedName>
    <definedName name="DO_KK">102685</definedName>
    <definedName name="DO_OURO">175134</definedName>
    <definedName name="DO_STL">107857</definedName>
    <definedName name="DO_TB">121252</definedName>
    <definedName name="EFOP">[3]Guidance!$B$67:$B$70</definedName>
    <definedName name="ENSEMBLE">[2]Production!#REF!</definedName>
    <definedName name="FEVRIER">[2]Production!#REF!</definedName>
    <definedName name="FO_BT">89077</definedName>
    <definedName name="FO_DK">49265</definedName>
    <definedName name="FO_KK">60076</definedName>
    <definedName name="FO_STL">107857</definedName>
    <definedName name="FO_TB">78647</definedName>
    <definedName name="Fongolemby">[2]Production!#REF!</definedName>
    <definedName name="Fuel_type">[3]Fuel_type!$B$3:$B$62</definedName>
    <definedName name="G101_">[2]Production!#REF!</definedName>
    <definedName name="G102_">[2]Production!#REF!</definedName>
    <definedName name="G103_">[2]Production!#REF!</definedName>
    <definedName name="G104_">[2]Production!#REF!</definedName>
    <definedName name="G105_">[2]Production!#REF!</definedName>
    <definedName name="G106_">[2]Production!#REF!</definedName>
    <definedName name="G125_">[2]Production!#REF!</definedName>
    <definedName name="G126_">[2]Production!#REF!</definedName>
    <definedName name="G128_">[2]Production!#REF!</definedName>
    <definedName name="G130_">[2]Production!#REF!</definedName>
    <definedName name="G149_">[2]Production!#REF!</definedName>
    <definedName name="G150_">[2]Production!#REF!</definedName>
    <definedName name="G157_">[2]Production!#REF!</definedName>
    <definedName name="G228_">[2]Production!#REF!</definedName>
    <definedName name="G229_">[2]Production!#REF!</definedName>
    <definedName name="G240_">[2]Production!#REF!</definedName>
    <definedName name="G250_">[2]Production!#REF!</definedName>
    <definedName name="G301_">[2]Production!#REF!</definedName>
    <definedName name="G302_">[2]Production!#REF!</definedName>
    <definedName name="G303_">[2]Production!#REF!</definedName>
    <definedName name="G401_">[2]Production!#REF!</definedName>
    <definedName name="G402_">[2]Production!#REF!</definedName>
    <definedName name="G403_">[2]Production!#REF!</definedName>
    <definedName name="G804_">[2]Production!#REF!</definedName>
    <definedName name="G82_">[2]Production!#REF!</definedName>
    <definedName name="G83_">[2]Production!#REF!</definedName>
    <definedName name="G93_">[2]Production!#REF!</definedName>
    <definedName name="G94_">[2]Production!#REF!</definedName>
    <definedName name="GAZ">100000</definedName>
    <definedName name="GOUDIRY">[2]Production!#REF!</definedName>
    <definedName name="Gr_GAY">[2]Production!#REF!</definedName>
    <definedName name="GTI">#REF!</definedName>
    <definedName name="H_BT">959459</definedName>
    <definedName name="H_C1">857054</definedName>
    <definedName name="H_C4">857054</definedName>
    <definedName name="H_CS">966853</definedName>
    <definedName name="H_KK">970437</definedName>
    <definedName name="H_OURO">850452</definedName>
    <definedName name="H_STL">850446</definedName>
    <definedName name="H_TB">966853</definedName>
    <definedName name="JANVIER">[2]Production!#REF!</definedName>
    <definedName name="JUILLET">[2]Production!#REF!</definedName>
    <definedName name="JUIN">[2]Production!#REF!</definedName>
    <definedName name="KAHONE">[2]Production!#REF!</definedName>
    <definedName name="KEDOUGOU">[2]Production!#REF!</definedName>
    <definedName name="KIDIRA">[2]Production!#REF!</definedName>
    <definedName name="Kolda">[2]Production!#REF!</definedName>
    <definedName name="KOUMPENTOUM">[2]Production!#REF!</definedName>
    <definedName name="KOUNGHEL">[2]Production!#REF!</definedName>
    <definedName name="lcmr">[3]Fuel_type!$B$48:$B$60</definedName>
    <definedName name="MAI">[2]Production!#REF!</definedName>
    <definedName name="MARS">[2]Production!#REF!</definedName>
    <definedName name="med._Yorofoula">[2]Production!#REF!</definedName>
    <definedName name="MEDINA_SABBAH">[2]Production!#REF!</definedName>
    <definedName name="MEDINAGOUNASS">[2]Production!#REF!</definedName>
    <definedName name="mois">[4]Utilisation!$H$5</definedName>
    <definedName name="month">[3]Base_data!$AI$6:$AI$17</definedName>
    <definedName name="MWh">[2]Production!#REF!</definedName>
    <definedName name="NAPHTA">80000</definedName>
    <definedName name="NGANDA">[2]Production!#REF!</definedName>
    <definedName name="NOV">[2]Production!#REF!</definedName>
    <definedName name="num_cumulmois">[4]Utilisation!$J$5</definedName>
    <definedName name="OCT">[2]Production!#REF!</definedName>
    <definedName name="OUROSSOGUI">[2]Production!#REF!</definedName>
    <definedName name="Pakour">[2]Production!#REF!</definedName>
    <definedName name="periode">[4]Utilisation!$K$6:$W$11</definedName>
    <definedName name="PuissancesModules">#REF!</definedName>
    <definedName name="R.I">[2]Production!#REF!</definedName>
    <definedName name="R.N.I">[2]Production!#REF!</definedName>
    <definedName name="Salemata">[2]Production!#REF!</definedName>
    <definedName name="Sareya">[2]Production!#REF!</definedName>
    <definedName name="Sédhiou">[2]Production!#REF!</definedName>
    <definedName name="SENELEC">[2]Production!#REF!</definedName>
    <definedName name="SEPT">[2]Production!#REF!</definedName>
    <definedName name="SINDIAN">[2]Production!#REF!</definedName>
    <definedName name="ST_LOUIS">[2]Production!#REF!</definedName>
    <definedName name="T_32">871447.6495726</definedName>
    <definedName name="T_68">1228028.846154</definedName>
    <definedName name="TAG">[2]Production!#REF!</definedName>
    <definedName name="TAMBA">[2]Production!#REF!</definedName>
    <definedName name="Thionk_E">[2]Production!#REF!</definedName>
    <definedName name="TOTAL_CS">[2]Production!#REF!</definedName>
    <definedName name="VELINGARA">[2]Production!#REF!</definedName>
    <definedName name="x">#REF!</definedName>
    <definedName name="year">[3]Base_data!$AH$6:$AH$76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5" i="2" l="1"/>
  <c r="J24" i="2"/>
  <c r="D70" i="2"/>
  <c r="F38" i="2"/>
  <c r="C38" i="2"/>
  <c r="C53" i="2"/>
  <c r="C54" i="2"/>
  <c r="C55" i="2"/>
  <c r="C56" i="2"/>
  <c r="C24" i="2" s="1"/>
  <c r="F24" i="2" s="1"/>
  <c r="C57" i="2"/>
  <c r="C58" i="2"/>
  <c r="C59" i="2"/>
  <c r="C60" i="2"/>
  <c r="C28" i="2" s="1"/>
  <c r="F28" i="2" s="1"/>
  <c r="C61" i="2"/>
  <c r="C62" i="2"/>
  <c r="C63" i="2"/>
  <c r="C64" i="2"/>
  <c r="C65" i="2"/>
  <c r="C66" i="2"/>
  <c r="C67" i="2"/>
  <c r="C68" i="2"/>
  <c r="C36" i="2" s="1"/>
  <c r="F36" i="2" s="1"/>
  <c r="C52" i="2"/>
  <c r="D53" i="2"/>
  <c r="D54" i="2"/>
  <c r="D55" i="2"/>
  <c r="D56" i="2"/>
  <c r="D57" i="2"/>
  <c r="C25" i="2" s="1"/>
  <c r="F25" i="2" s="1"/>
  <c r="D58" i="2"/>
  <c r="C26" i="2" s="1"/>
  <c r="F26" i="2" s="1"/>
  <c r="D59" i="2"/>
  <c r="D60" i="2"/>
  <c r="D61" i="2"/>
  <c r="D62" i="2"/>
  <c r="D63" i="2"/>
  <c r="D64" i="2"/>
  <c r="D65" i="2"/>
  <c r="C33" i="2" s="1"/>
  <c r="F33" i="2" s="1"/>
  <c r="D66" i="2"/>
  <c r="C34" i="2" s="1"/>
  <c r="F34" i="2" s="1"/>
  <c r="D67" i="2"/>
  <c r="D68" i="2"/>
  <c r="D52" i="2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D69" i="2" s="1"/>
  <c r="C69" i="2" s="1"/>
  <c r="C37" i="2" s="1"/>
  <c r="F37" i="2" s="1"/>
  <c r="C90" i="2"/>
  <c r="C89" i="2"/>
  <c r="C91" i="2" s="1"/>
  <c r="C92" i="2" s="1"/>
  <c r="B53" i="2"/>
  <c r="B21" i="2" s="1"/>
  <c r="C21" i="2"/>
  <c r="F21" i="2" s="1"/>
  <c r="B54" i="2"/>
  <c r="B22" i="2" s="1"/>
  <c r="C22" i="2"/>
  <c r="F22" i="2" s="1"/>
  <c r="B55" i="2"/>
  <c r="B23" i="2" s="1"/>
  <c r="C23" i="2"/>
  <c r="F23" i="2" s="1"/>
  <c r="B56" i="2"/>
  <c r="B24" i="2" s="1"/>
  <c r="B57" i="2"/>
  <c r="B25" i="2" s="1"/>
  <c r="B58" i="2"/>
  <c r="B26" i="2" s="1"/>
  <c r="B59" i="2"/>
  <c r="B27" i="2" s="1"/>
  <c r="B60" i="2"/>
  <c r="B28" i="2" s="1"/>
  <c r="B61" i="2"/>
  <c r="B29" i="2" s="1"/>
  <c r="C29" i="2"/>
  <c r="F29" i="2" s="1"/>
  <c r="B62" i="2"/>
  <c r="B30" i="2" s="1"/>
  <c r="C30" i="2"/>
  <c r="F30" i="2" s="1"/>
  <c r="B63" i="2"/>
  <c r="B31" i="2" s="1"/>
  <c r="C31" i="2"/>
  <c r="F31" i="2" s="1"/>
  <c r="B64" i="2"/>
  <c r="B32" i="2" s="1"/>
  <c r="C32" i="2"/>
  <c r="F32" i="2" s="1"/>
  <c r="B65" i="2"/>
  <c r="B33" i="2" s="1"/>
  <c r="B66" i="2"/>
  <c r="B34" i="2" s="1"/>
  <c r="B67" i="2"/>
  <c r="B35" i="2" s="1"/>
  <c r="B68" i="2"/>
  <c r="B36" i="2" s="1"/>
  <c r="B69" i="2"/>
  <c r="B37" i="2" s="1"/>
  <c r="C20" i="2"/>
  <c r="B52" i="2"/>
  <c r="B20" i="2" s="1"/>
  <c r="E38" i="2"/>
  <c r="D38" i="2"/>
  <c r="G8" i="2"/>
  <c r="E24" i="1" l="1"/>
  <c r="C70" i="2"/>
  <c r="C93" i="2" s="1"/>
  <c r="C94" i="2" s="1"/>
  <c r="C35" i="2"/>
  <c r="F35" i="2" s="1"/>
  <c r="C27" i="2"/>
  <c r="F27" i="2" s="1"/>
  <c r="F20" i="2"/>
  <c r="J26" i="2" l="1"/>
</calcChain>
</file>

<file path=xl/sharedStrings.xml><?xml version="1.0" encoding="utf-8"?>
<sst xmlns="http://schemas.openxmlformats.org/spreadsheetml/2006/main" count="64" uniqueCount="57">
  <si>
    <t>Mois</t>
  </si>
  <si>
    <t>Essakane Solar - Production des derniers mois</t>
  </si>
  <si>
    <t>TOTAL</t>
  </si>
  <si>
    <t>Off-grid Solar PV project at IAMGOLD Essakane SA Gold Mine</t>
  </si>
  <si>
    <t>AMS I.A - Electricity generation by the user (Version 16.0)</t>
  </si>
  <si>
    <t>Monitoring period:</t>
  </si>
  <si>
    <t xml:space="preserve"> - </t>
  </si>
  <si>
    <t>days</t>
  </si>
  <si>
    <t xml:space="preserve"> Emissions Reductions</t>
  </si>
  <si>
    <r>
      <t>ER</t>
    </r>
    <r>
      <rPr>
        <b/>
        <vertAlign val="subscript"/>
        <sz val="10"/>
        <color indexed="63"/>
        <rFont val="Arial"/>
        <family val="2"/>
      </rPr>
      <t>y</t>
    </r>
    <r>
      <rPr>
        <b/>
        <sz val="10"/>
        <color indexed="63"/>
        <rFont val="Arial"/>
        <family val="2"/>
      </rPr>
      <t xml:space="preserve"> = BEy - PE</t>
    </r>
    <r>
      <rPr>
        <b/>
        <vertAlign val="subscript"/>
        <sz val="10"/>
        <color indexed="63"/>
        <rFont val="Arial"/>
        <family val="2"/>
      </rPr>
      <t>y</t>
    </r>
    <r>
      <rPr>
        <b/>
        <sz val="10"/>
        <color indexed="63"/>
        <rFont val="Arial"/>
        <family val="2"/>
      </rPr>
      <t xml:space="preserve"> - LE</t>
    </r>
    <r>
      <rPr>
        <b/>
        <vertAlign val="subscript"/>
        <sz val="10"/>
        <color indexed="63"/>
        <rFont val="Arial"/>
        <family val="2"/>
      </rPr>
      <t>y</t>
    </r>
  </si>
  <si>
    <r>
      <t>BE</t>
    </r>
    <r>
      <rPr>
        <vertAlign val="subscript"/>
        <sz val="9"/>
        <color indexed="63"/>
        <rFont val="Arial"/>
        <family val="2"/>
      </rPr>
      <t>y</t>
    </r>
  </si>
  <si>
    <t>Baseline Emissions</t>
  </si>
  <si>
    <r>
      <t>PE</t>
    </r>
    <r>
      <rPr>
        <vertAlign val="subscript"/>
        <sz val="9"/>
        <color indexed="63"/>
        <rFont val="Arial"/>
        <family val="2"/>
      </rPr>
      <t>y</t>
    </r>
  </si>
  <si>
    <t>Project Emissions</t>
  </si>
  <si>
    <r>
      <t>LE</t>
    </r>
    <r>
      <rPr>
        <vertAlign val="subscript"/>
        <sz val="9"/>
        <color indexed="63"/>
        <rFont val="Arial"/>
        <family val="2"/>
      </rPr>
      <t>y</t>
    </r>
  </si>
  <si>
    <t>Leakage</t>
  </si>
  <si>
    <t>Year</t>
  </si>
  <si>
    <r>
      <t>BE</t>
    </r>
    <r>
      <rPr>
        <b/>
        <vertAlign val="subscript"/>
        <sz val="10"/>
        <color indexed="9"/>
        <rFont val="Arial"/>
        <family val="2"/>
      </rPr>
      <t>y</t>
    </r>
  </si>
  <si>
    <r>
      <t>PE</t>
    </r>
    <r>
      <rPr>
        <b/>
        <vertAlign val="subscript"/>
        <sz val="10"/>
        <color indexed="9"/>
        <rFont val="Arial"/>
        <family val="2"/>
      </rPr>
      <t>y</t>
    </r>
  </si>
  <si>
    <r>
      <t>L</t>
    </r>
    <r>
      <rPr>
        <b/>
        <vertAlign val="subscript"/>
        <sz val="10"/>
        <color indexed="9"/>
        <rFont val="Arial"/>
        <family val="2"/>
      </rPr>
      <t>y</t>
    </r>
  </si>
  <si>
    <r>
      <t>ER</t>
    </r>
    <r>
      <rPr>
        <b/>
        <vertAlign val="subscript"/>
        <sz val="10"/>
        <color indexed="9"/>
        <rFont val="Arial"/>
        <family val="2"/>
      </rPr>
      <t>y</t>
    </r>
  </si>
  <si>
    <r>
      <t>tCO</t>
    </r>
    <r>
      <rPr>
        <b/>
        <vertAlign val="subscript"/>
        <sz val="10"/>
        <color indexed="9"/>
        <rFont val="Arial"/>
        <family val="2"/>
      </rPr>
      <t>2</t>
    </r>
  </si>
  <si>
    <t>Vintage</t>
  </si>
  <si>
    <t>Emission Reductions</t>
  </si>
  <si>
    <t>Total (tCO2eq)</t>
  </si>
  <si>
    <r>
      <t>BE</t>
    </r>
    <r>
      <rPr>
        <b/>
        <vertAlign val="subscript"/>
        <sz val="10"/>
        <color theme="1" tint="0.249977111117893"/>
        <rFont val="Arial"/>
        <family val="2"/>
      </rPr>
      <t>CO2,y</t>
    </r>
    <r>
      <rPr>
        <b/>
        <sz val="10"/>
        <color theme="1" tint="0.249977111117893"/>
        <rFont val="Arial"/>
        <family val="2"/>
      </rPr>
      <t xml:space="preserve"> = E</t>
    </r>
    <r>
      <rPr>
        <b/>
        <vertAlign val="subscript"/>
        <sz val="10"/>
        <color theme="1" tint="0.249977111117893"/>
        <rFont val="Arial"/>
        <family val="2"/>
      </rPr>
      <t>BL,y</t>
    </r>
    <r>
      <rPr>
        <b/>
        <sz val="10"/>
        <color theme="1" tint="0.249977111117893"/>
        <rFont val="Arial"/>
        <family val="2"/>
      </rPr>
      <t xml:space="preserve"> * EF</t>
    </r>
    <r>
      <rPr>
        <b/>
        <vertAlign val="subscript"/>
        <sz val="10"/>
        <color theme="1" tint="0.249977111117893"/>
        <rFont val="Arial"/>
        <family val="2"/>
      </rPr>
      <t>CO2</t>
    </r>
  </si>
  <si>
    <r>
      <t>BE</t>
    </r>
    <r>
      <rPr>
        <vertAlign val="subscript"/>
        <sz val="9"/>
        <color indexed="63"/>
        <rFont val="Arial"/>
        <family val="2"/>
      </rPr>
      <t xml:space="preserve">y </t>
    </r>
  </si>
  <si>
    <r>
      <t>Emissions in the baseline in the year y (tCO</t>
    </r>
    <r>
      <rPr>
        <vertAlign val="subscript"/>
        <sz val="9"/>
        <color indexed="63"/>
        <rFont val="Arial"/>
        <family val="2"/>
      </rPr>
      <t>2</t>
    </r>
    <r>
      <rPr>
        <sz val="9"/>
        <color indexed="63"/>
        <rFont val="Arial"/>
        <family val="2"/>
      </rPr>
      <t>)</t>
    </r>
  </si>
  <si>
    <r>
      <t>EF</t>
    </r>
    <r>
      <rPr>
        <vertAlign val="subscript"/>
        <sz val="9"/>
        <color indexed="63"/>
        <rFont val="Arial"/>
        <family val="2"/>
      </rPr>
      <t xml:space="preserve">CO2 </t>
    </r>
  </si>
  <si>
    <r>
      <t>CO2 emission factor (</t>
    </r>
    <r>
      <rPr>
        <sz val="9"/>
        <color indexed="63"/>
        <rFont val="Arial"/>
        <family val="2"/>
      </rPr>
      <t>tCO2/kWh)</t>
    </r>
  </si>
  <si>
    <r>
      <t>E</t>
    </r>
    <r>
      <rPr>
        <vertAlign val="subscript"/>
        <sz val="9"/>
        <color indexed="63"/>
        <rFont val="Arial"/>
        <family val="2"/>
      </rPr>
      <t xml:space="preserve">BL,y </t>
    </r>
  </si>
  <si>
    <t xml:space="preserve">Annual energy baseline in year y (kWh) </t>
  </si>
  <si>
    <t>Month</t>
  </si>
  <si>
    <r>
      <t>BE</t>
    </r>
    <r>
      <rPr>
        <vertAlign val="subscript"/>
        <sz val="10"/>
        <color indexed="9"/>
        <rFont val="Arial"/>
        <family val="2"/>
      </rPr>
      <t>y</t>
    </r>
  </si>
  <si>
    <r>
      <t>E</t>
    </r>
    <r>
      <rPr>
        <b/>
        <vertAlign val="subscript"/>
        <sz val="10"/>
        <color theme="0"/>
        <rFont val="Arial"/>
        <family val="2"/>
      </rPr>
      <t>BL,</t>
    </r>
    <r>
      <rPr>
        <vertAlign val="subscript"/>
        <sz val="10"/>
        <color indexed="9"/>
        <rFont val="Arial"/>
        <family val="2"/>
      </rPr>
      <t>y</t>
    </r>
  </si>
  <si>
    <r>
      <t>EF</t>
    </r>
    <r>
      <rPr>
        <vertAlign val="subscript"/>
        <sz val="10"/>
        <color indexed="9"/>
        <rFont val="Arial"/>
        <family val="2"/>
      </rPr>
      <t>CO2</t>
    </r>
  </si>
  <si>
    <r>
      <t>t CO</t>
    </r>
    <r>
      <rPr>
        <vertAlign val="subscript"/>
        <sz val="10"/>
        <color indexed="9"/>
        <rFont val="Arial"/>
        <family val="2"/>
      </rPr>
      <t>2</t>
    </r>
  </si>
  <si>
    <t>MWh</t>
  </si>
  <si>
    <r>
      <t>tCO</t>
    </r>
    <r>
      <rPr>
        <vertAlign val="sub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>/MWh</t>
    </r>
  </si>
  <si>
    <t xml:space="preserve">The project activity is a solar PV project and auxiliary consumption is taken account in the net electricity off-taken by the mine. </t>
  </si>
  <si>
    <r>
      <t xml:space="preserve">Hence according to AMS-I.A., Version 16: </t>
    </r>
    <r>
      <rPr>
        <b/>
        <u/>
        <sz val="11"/>
        <color indexed="63"/>
        <rFont val="Arial"/>
        <family val="2"/>
      </rPr>
      <t>PEy = 0</t>
    </r>
    <r>
      <rPr>
        <sz val="11"/>
        <color indexed="63"/>
        <rFont val="Arial"/>
        <family val="2"/>
      </rPr>
      <t>.</t>
    </r>
  </si>
  <si>
    <t>Leakage Emissions</t>
  </si>
  <si>
    <t>No project emissions are expected as the the energy generating equipment is not transferred from another activity and the existing equipment is not transferred to another activity.</t>
  </si>
  <si>
    <r>
      <t xml:space="preserve">therefore as per the applied methodology AMS-I.A.: </t>
    </r>
    <r>
      <rPr>
        <b/>
        <u/>
        <sz val="11"/>
        <color indexed="63"/>
        <rFont val="Arial"/>
        <family val="2"/>
      </rPr>
      <t>LE</t>
    </r>
    <r>
      <rPr>
        <b/>
        <u/>
        <vertAlign val="subscript"/>
        <sz val="11"/>
        <color indexed="63"/>
        <rFont val="Arial"/>
        <family val="2"/>
      </rPr>
      <t>y</t>
    </r>
    <r>
      <rPr>
        <b/>
        <u/>
        <sz val="11"/>
        <color indexed="63"/>
        <rFont val="Arial"/>
        <family val="2"/>
      </rPr>
      <t xml:space="preserve"> = 0</t>
    </r>
    <r>
      <rPr>
        <sz val="11"/>
        <color indexed="63"/>
        <rFont val="Arial"/>
        <family val="2"/>
      </rPr>
      <t>.</t>
    </r>
  </si>
  <si>
    <t>ER Comparison</t>
  </si>
  <si>
    <t>Estimated Annual Emission Reductions</t>
  </si>
  <si>
    <t>Start Date of Monitoring Period</t>
  </si>
  <si>
    <t>End Date of Monitoring Period</t>
  </si>
  <si>
    <t>Total Number of Days</t>
  </si>
  <si>
    <t>Estimated Emission Reductions during the Monitoring Period</t>
  </si>
  <si>
    <t>Actual Emission Reductions during the Monitoring Period</t>
  </si>
  <si>
    <t>Difference</t>
  </si>
  <si>
    <r>
      <t xml:space="preserve">2021 </t>
    </r>
    <r>
      <rPr>
        <sz val="11"/>
        <color theme="1"/>
        <rFont val="Arial"/>
        <family val="2"/>
      </rPr>
      <t>(tCO2eq)</t>
    </r>
  </si>
  <si>
    <t>2022 (tCO2eq)</t>
  </si>
  <si>
    <t>Total consumption bills (kWh)</t>
  </si>
  <si>
    <t>Net power (kWh)</t>
  </si>
  <si>
    <t>Total production bills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</si>
</sst>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[$-40C]mmm\-yy;@"/>
    <numFmt numFmtId="165" formatCode="#,##0.0"/>
    <numFmt numFmtId="166" formatCode="_(* #,##0.00_);_(* \(#,##0.00\);_(* &quot;-&quot;??_);_(@_)"/>
    <numFmt numFmtId="167" formatCode="_-* #,##0\ _€_-;\-* #,##0\ _€_-;_-* &quot;-&quot;??\ _€_-;_-@_-"/>
    <numFmt numFmtId="168" formatCode="[$-409]mmmm\ yy;@"/>
    <numFmt numFmtId="169" formatCode="#,##0.0000_ ;\-#,##0.0000\ "/>
    <numFmt numFmtId="170" formatCode="mm\ dd"/>
    <numFmt numFmtId="171" formatCode="0.0%"/>
    <numFmt numFmtId="172" formatCode="_-* #,##0.0_-;\-* #,##0.0_-;_-* &quot;-&quot;??_-;_-@_-"/>
  </numFmts>
  <fonts count="3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rgb="FF084593"/>
      <name val="Arial"/>
      <family val="2"/>
    </font>
    <font>
      <b/>
      <sz val="10"/>
      <color theme="0"/>
      <name val="Arial"/>
      <family val="2"/>
    </font>
    <font>
      <b/>
      <sz val="10"/>
      <color rgb="FF41515C"/>
      <name val="Arial"/>
      <family val="2"/>
    </font>
    <font>
      <b/>
      <sz val="10"/>
      <color rgb="FFF26722"/>
      <name val="Arial"/>
      <family val="2"/>
    </font>
    <font>
      <sz val="11"/>
      <color rgb="FFF26722"/>
      <name val="Arial"/>
      <family val="2"/>
    </font>
    <font>
      <b/>
      <sz val="10"/>
      <color theme="1" tint="0.249977111117893"/>
      <name val="Arial"/>
      <family val="2"/>
    </font>
    <font>
      <b/>
      <vertAlign val="subscript"/>
      <sz val="10"/>
      <color indexed="63"/>
      <name val="Arial"/>
      <family val="2"/>
    </font>
    <font>
      <b/>
      <sz val="10"/>
      <color indexed="63"/>
      <name val="Arial"/>
      <family val="2"/>
    </font>
    <font>
      <sz val="9"/>
      <color rgb="FF41515C"/>
      <name val="Arial"/>
      <family val="2"/>
    </font>
    <font>
      <vertAlign val="subscript"/>
      <sz val="9"/>
      <color indexed="63"/>
      <name val="Arial"/>
      <family val="2"/>
    </font>
    <font>
      <sz val="9"/>
      <color theme="0" tint="-0.499984740745262"/>
      <name val="Arial"/>
      <family val="2"/>
    </font>
    <font>
      <b/>
      <vertAlign val="subscript"/>
      <sz val="10"/>
      <color indexed="9"/>
      <name val="Arial"/>
      <family val="2"/>
    </font>
    <font>
      <sz val="10"/>
      <color rgb="FF41515C"/>
      <name val="Arial"/>
      <family val="2"/>
    </font>
    <font>
      <b/>
      <sz val="11"/>
      <color theme="1"/>
      <name val="Arial"/>
      <family val="2"/>
    </font>
    <font>
      <sz val="10"/>
      <color theme="0" tint="-0.499984740745262"/>
      <name val="Arial"/>
      <family val="2"/>
    </font>
    <font>
      <b/>
      <vertAlign val="subscript"/>
      <sz val="10"/>
      <color theme="1" tint="0.249977111117893"/>
      <name val="Arial"/>
      <family val="2"/>
    </font>
    <font>
      <sz val="9"/>
      <color indexed="63"/>
      <name val="Arial"/>
      <family val="2"/>
    </font>
    <font>
      <i/>
      <sz val="11"/>
      <color rgb="FF41515C"/>
      <name val="Arial"/>
      <family val="2"/>
    </font>
    <font>
      <sz val="11"/>
      <color rgb="FF41515C"/>
      <name val="Arial"/>
      <family val="2"/>
    </font>
    <font>
      <vertAlign val="subscript"/>
      <sz val="10"/>
      <color indexed="9"/>
      <name val="Arial"/>
      <family val="2"/>
    </font>
    <font>
      <b/>
      <vertAlign val="subscript"/>
      <sz val="10"/>
      <color theme="0"/>
      <name val="Arial"/>
      <family val="2"/>
    </font>
    <font>
      <sz val="10"/>
      <color indexed="9"/>
      <name val="Arial"/>
      <family val="2"/>
    </font>
    <font>
      <b/>
      <u/>
      <sz val="11"/>
      <color indexed="63"/>
      <name val="Arial"/>
      <family val="2"/>
    </font>
    <font>
      <sz val="11"/>
      <color indexed="63"/>
      <name val="Arial"/>
      <family val="2"/>
    </font>
    <font>
      <b/>
      <u/>
      <vertAlign val="subscript"/>
      <sz val="11"/>
      <color indexed="63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71D6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41515C"/>
        <bgColor indexed="64"/>
      </patternFill>
    </fill>
    <fill>
      <patternFill patternType="solid">
        <fgColor rgb="FFFFE29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rgb="FF41515C"/>
      </left>
      <right style="thin">
        <color theme="0"/>
      </right>
      <top style="medium">
        <color rgb="FF41515C"/>
      </top>
      <bottom/>
      <diagonal/>
    </border>
    <border>
      <left style="thin">
        <color theme="0"/>
      </left>
      <right style="thin">
        <color theme="0"/>
      </right>
      <top style="medium">
        <color rgb="FF41515C"/>
      </top>
      <bottom style="thin">
        <color theme="0"/>
      </bottom>
      <diagonal/>
    </border>
    <border>
      <left style="thin">
        <color theme="0"/>
      </left>
      <right style="medium">
        <color rgb="FF41515C"/>
      </right>
      <top style="medium">
        <color rgb="FF41515C"/>
      </top>
      <bottom style="thin">
        <color theme="0"/>
      </bottom>
      <diagonal/>
    </border>
    <border>
      <left style="medium">
        <color rgb="FF41515C"/>
      </left>
      <right style="thin">
        <color theme="0"/>
      </right>
      <top/>
      <bottom style="hair">
        <color rgb="FF41515C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medium">
        <color rgb="FF41515C"/>
      </right>
      <top/>
      <bottom/>
      <diagonal/>
    </border>
    <border>
      <left style="medium">
        <color rgb="FF41515C"/>
      </left>
      <right style="thin">
        <color rgb="FF41515C"/>
      </right>
      <top style="hair">
        <color rgb="FF41515C"/>
      </top>
      <bottom style="hair">
        <color rgb="FF41515C"/>
      </bottom>
      <diagonal/>
    </border>
    <border>
      <left style="thin">
        <color rgb="FF41515C"/>
      </left>
      <right style="thin">
        <color rgb="FF41515C"/>
      </right>
      <top style="hair">
        <color rgb="FF41515C"/>
      </top>
      <bottom style="hair">
        <color rgb="FF41515C"/>
      </bottom>
      <diagonal/>
    </border>
    <border>
      <left/>
      <right/>
      <top style="hair">
        <color rgb="FF41515C"/>
      </top>
      <bottom style="hair">
        <color rgb="FF41515C"/>
      </bottom>
      <diagonal/>
    </border>
    <border>
      <left style="thin">
        <color rgb="FF41515C"/>
      </left>
      <right style="medium">
        <color rgb="FF41515C"/>
      </right>
      <top style="hair">
        <color rgb="FF41515C"/>
      </top>
      <bottom style="hair">
        <color rgb="FF41515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7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3" fillId="3" borderId="0" xfId="0" applyFont="1" applyFill="1"/>
    <xf numFmtId="0" fontId="1" fillId="3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164" fontId="0" fillId="2" borderId="0" xfId="0" applyNumberFormat="1" applyFill="1" applyAlignment="1">
      <alignment horizontal="center"/>
    </xf>
    <xf numFmtId="0" fontId="4" fillId="4" borderId="0" xfId="0" applyFont="1" applyFill="1" applyAlignment="1">
      <alignment horizontal="center"/>
    </xf>
    <xf numFmtId="165" fontId="4" fillId="4" borderId="0" xfId="0" applyNumberFormat="1" applyFont="1" applyFill="1" applyAlignment="1">
      <alignment horizontal="center"/>
    </xf>
    <xf numFmtId="0" fontId="6" fillId="2" borderId="0" xfId="0" applyFont="1" applyFill="1"/>
    <xf numFmtId="0" fontId="6" fillId="5" borderId="0" xfId="0" applyFont="1" applyFill="1"/>
    <xf numFmtId="0" fontId="9" fillId="2" borderId="0" xfId="0" applyFont="1" applyFill="1"/>
    <xf numFmtId="14" fontId="9" fillId="2" borderId="0" xfId="0" applyNumberFormat="1" applyFont="1" applyFill="1"/>
    <xf numFmtId="14" fontId="9" fillId="2" borderId="0" xfId="0" applyNumberFormat="1" applyFont="1" applyFill="1" applyAlignment="1">
      <alignment horizontal="center" vertical="center"/>
    </xf>
    <xf numFmtId="0" fontId="11" fillId="6" borderId="0" xfId="0" applyFont="1" applyFill="1"/>
    <xf numFmtId="0" fontId="15" fillId="2" borderId="0" xfId="0" applyFont="1" applyFill="1" applyAlignment="1">
      <alignment horizontal="left"/>
    </xf>
    <xf numFmtId="0" fontId="15" fillId="2" borderId="0" xfId="0" applyFont="1" applyFill="1"/>
    <xf numFmtId="0" fontId="17" fillId="2" borderId="0" xfId="0" applyFont="1" applyFill="1"/>
    <xf numFmtId="0" fontId="8" fillId="5" borderId="3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center"/>
    </xf>
    <xf numFmtId="17" fontId="8" fillId="5" borderId="8" xfId="0" applyNumberFormat="1" applyFont="1" applyFill="1" applyBorder="1" applyAlignment="1">
      <alignment horizontal="center"/>
    </xf>
    <xf numFmtId="167" fontId="19" fillId="2" borderId="9" xfId="2" applyNumberFormat="1" applyFont="1" applyFill="1" applyBorder="1"/>
    <xf numFmtId="167" fontId="19" fillId="2" borderId="10" xfId="2" applyNumberFormat="1" applyFont="1" applyFill="1" applyBorder="1"/>
    <xf numFmtId="167" fontId="19" fillId="7" borderId="11" xfId="2" applyNumberFormat="1" applyFont="1" applyFill="1" applyBorder="1"/>
    <xf numFmtId="0" fontId="8" fillId="5" borderId="12" xfId="0" applyFont="1" applyFill="1" applyBorder="1" applyAlignment="1">
      <alignment horizontal="center"/>
    </xf>
    <xf numFmtId="0" fontId="20" fillId="2" borderId="12" xfId="0" applyFont="1" applyFill="1" applyBorder="1" applyAlignment="1">
      <alignment horizontal="left"/>
    </xf>
    <xf numFmtId="167" fontId="20" fillId="2" borderId="12" xfId="0" applyNumberFormat="1" applyFont="1" applyFill="1" applyBorder="1" applyAlignment="1">
      <alignment vertical="center"/>
    </xf>
    <xf numFmtId="167" fontId="9" fillId="7" borderId="12" xfId="2" applyNumberFormat="1" applyFont="1" applyFill="1" applyBorder="1"/>
    <xf numFmtId="167" fontId="19" fillId="0" borderId="9" xfId="2" applyNumberFormat="1" applyFont="1" applyFill="1" applyBorder="1"/>
    <xf numFmtId="0" fontId="8" fillId="5" borderId="8" xfId="0" applyFont="1" applyFill="1" applyBorder="1" applyAlignment="1">
      <alignment horizontal="center"/>
    </xf>
    <xf numFmtId="167" fontId="9" fillId="2" borderId="9" xfId="2" applyNumberFormat="1" applyFont="1" applyFill="1" applyBorder="1"/>
    <xf numFmtId="167" fontId="9" fillId="7" borderId="11" xfId="2" applyNumberFormat="1" applyFont="1" applyFill="1" applyBorder="1"/>
    <xf numFmtId="167" fontId="21" fillId="2" borderId="0" xfId="2" applyNumberFormat="1" applyFont="1" applyFill="1" applyAlignment="1">
      <alignment horizontal="center" vertical="center"/>
    </xf>
    <xf numFmtId="167" fontId="6" fillId="2" borderId="0" xfId="0" applyNumberFormat="1" applyFont="1" applyFill="1"/>
    <xf numFmtId="0" fontId="21" fillId="2" borderId="0" xfId="0" applyFont="1" applyFill="1"/>
    <xf numFmtId="3" fontId="21" fillId="2" borderId="0" xfId="0" applyNumberFormat="1" applyFont="1" applyFill="1"/>
    <xf numFmtId="0" fontId="19" fillId="2" borderId="0" xfId="0" applyFont="1" applyFill="1"/>
    <xf numFmtId="3" fontId="19" fillId="2" borderId="0" xfId="0" applyNumberFormat="1" applyFont="1" applyFill="1"/>
    <xf numFmtId="0" fontId="24" fillId="2" borderId="0" xfId="0" applyFont="1" applyFill="1" applyAlignment="1">
      <alignment horizontal="left"/>
    </xf>
    <xf numFmtId="0" fontId="25" fillId="2" borderId="0" xfId="0" applyFont="1" applyFill="1"/>
    <xf numFmtId="168" fontId="8" fillId="5" borderId="8" xfId="0" applyNumberFormat="1" applyFont="1" applyFill="1" applyBorder="1" applyAlignment="1">
      <alignment horizontal="center"/>
    </xf>
    <xf numFmtId="169" fontId="19" fillId="7" borderId="11" xfId="2" applyNumberFormat="1" applyFont="1" applyFill="1" applyBorder="1"/>
    <xf numFmtId="170" fontId="8" fillId="5" borderId="8" xfId="0" applyNumberFormat="1" applyFont="1" applyFill="1" applyBorder="1" applyAlignment="1">
      <alignment horizontal="center"/>
    </xf>
    <xf numFmtId="169" fontId="9" fillId="8" borderId="11" xfId="2" applyNumberFormat="1" applyFont="1" applyFill="1" applyBorder="1"/>
    <xf numFmtId="167" fontId="9" fillId="2" borderId="0" xfId="2" applyNumberFormat="1" applyFont="1" applyFill="1" applyAlignment="1">
      <alignment horizontal="center" vertical="center"/>
    </xf>
    <xf numFmtId="167" fontId="9" fillId="2" borderId="0" xfId="2" applyNumberFormat="1" applyFont="1" applyFill="1"/>
    <xf numFmtId="0" fontId="6" fillId="0" borderId="0" xfId="0" applyFont="1"/>
    <xf numFmtId="0" fontId="2" fillId="0" borderId="12" xfId="0" applyFont="1" applyBorder="1" applyAlignment="1">
      <alignment horizontal="left" vertical="center" wrapText="1"/>
    </xf>
    <xf numFmtId="0" fontId="0" fillId="0" borderId="12" xfId="0" applyBorder="1" applyAlignment="1">
      <alignment horizontal="right" vertical="center"/>
    </xf>
    <xf numFmtId="15" fontId="0" fillId="0" borderId="12" xfId="0" applyNumberFormat="1" applyBorder="1" applyAlignment="1">
      <alignment horizontal="right" vertical="center"/>
    </xf>
    <xf numFmtId="1" fontId="0" fillId="0" borderId="12" xfId="0" applyNumberFormat="1" applyBorder="1" applyAlignment="1">
      <alignment horizontal="right" vertical="center"/>
    </xf>
    <xf numFmtId="167" fontId="0" fillId="0" borderId="12" xfId="0" applyNumberFormat="1" applyBorder="1" applyAlignment="1">
      <alignment horizontal="right" vertical="center"/>
    </xf>
    <xf numFmtId="0" fontId="2" fillId="0" borderId="12" xfId="0" applyFont="1" applyBorder="1" applyAlignment="1">
      <alignment horizontal="left" wrapText="1"/>
    </xf>
    <xf numFmtId="171" fontId="0" fillId="0" borderId="12" xfId="1" applyNumberFormat="1" applyFont="1" applyFill="1" applyBorder="1"/>
    <xf numFmtId="167" fontId="32" fillId="0" borderId="9" xfId="2" applyNumberFormat="1" applyFont="1" applyFill="1" applyBorder="1"/>
    <xf numFmtId="0" fontId="0" fillId="9" borderId="12" xfId="0" applyFill="1" applyBorder="1" applyAlignment="1">
      <alignment horizontal="right" vertical="center"/>
    </xf>
    <xf numFmtId="0" fontId="0" fillId="2" borderId="0" xfId="0" applyFill="1" applyAlignment="1">
      <alignment wrapText="1"/>
    </xf>
    <xf numFmtId="43" fontId="1" fillId="3" borderId="0" xfId="3" applyFont="1" applyFill="1"/>
    <xf numFmtId="43" fontId="0" fillId="2" borderId="0" xfId="3" applyFont="1" applyFill="1"/>
    <xf numFmtId="172" fontId="0" fillId="2" borderId="0" xfId="3" applyNumberFormat="1" applyFont="1" applyFill="1"/>
    <xf numFmtId="172" fontId="0" fillId="2" borderId="0" xfId="3" applyNumberFormat="1" applyFont="1" applyFill="1" applyAlignment="1">
      <alignment horizontal="center"/>
    </xf>
    <xf numFmtId="0" fontId="2" fillId="0" borderId="12" xfId="0" applyFont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8" fillId="5" borderId="0" xfId="0" applyFont="1" applyFill="1" applyAlignment="1">
      <alignment horizontal="left" vertical="center" wrapText="1"/>
    </xf>
    <xf numFmtId="0" fontId="8" fillId="5" borderId="0" xfId="0" applyFont="1" applyFill="1" applyAlignment="1">
      <alignment horizontal="center" vertical="center" wrapText="1"/>
    </xf>
    <xf numFmtId="0" fontId="10" fillId="6" borderId="0" xfId="0" applyFont="1" applyFill="1" applyAlignment="1">
      <alignment horizontal="left"/>
    </xf>
    <xf numFmtId="0" fontId="12" fillId="7" borderId="0" xfId="0" applyFont="1" applyFill="1" applyAlignment="1">
      <alignment horizontal="center"/>
    </xf>
    <xf numFmtId="0" fontId="8" fillId="5" borderId="2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12" fillId="7" borderId="0" xfId="0" applyFont="1" applyFill="1" applyAlignment="1">
      <alignment horizontal="center" vertical="center"/>
    </xf>
  </cellXfs>
  <cellStyles count="4">
    <cellStyle name="Milliers" xfId="3" builtinId="3"/>
    <cellStyle name="Milliers 2" xfId="2" xr:uid="{D5E46088-9F1B-45DC-9D60-8DFBF589FF1D}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771D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600" b="1"/>
              <a:t>Monthly recording of the net energy production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'VER calculation'!$B$52:$B$69</c:f>
              <c:numCache>
                <c:formatCode>[$-409]mmmm\ yy;@</c:formatCode>
                <c:ptCount val="18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  <c:pt idx="3">
                  <c:v>44287</c:v>
                </c:pt>
                <c:pt idx="4">
                  <c:v>44317</c:v>
                </c:pt>
                <c:pt idx="5">
                  <c:v>44348</c:v>
                </c:pt>
                <c:pt idx="6">
                  <c:v>44378</c:v>
                </c:pt>
                <c:pt idx="7">
                  <c:v>44409</c:v>
                </c:pt>
                <c:pt idx="8">
                  <c:v>44440</c:v>
                </c:pt>
                <c:pt idx="9">
                  <c:v>44470</c:v>
                </c:pt>
                <c:pt idx="10">
                  <c:v>44501</c:v>
                </c:pt>
                <c:pt idx="11">
                  <c:v>44531</c:v>
                </c:pt>
                <c:pt idx="12">
                  <c:v>44562</c:v>
                </c:pt>
                <c:pt idx="13">
                  <c:v>44593</c:v>
                </c:pt>
                <c:pt idx="14">
                  <c:v>44621</c:v>
                </c:pt>
                <c:pt idx="15">
                  <c:v>44652</c:v>
                </c:pt>
                <c:pt idx="16">
                  <c:v>44682</c:v>
                </c:pt>
                <c:pt idx="17">
                  <c:v>44713</c:v>
                </c:pt>
              </c:numCache>
            </c:numRef>
          </c:cat>
          <c:val>
            <c:numRef>
              <c:f>'VER calculation'!$D$52:$D$69</c:f>
              <c:numCache>
                <c:formatCode>_-* #\ ##0\ _€_-;\-* #\ ##0\ _€_-;_-* "-"??\ _€_-;_-@_-</c:formatCode>
                <c:ptCount val="18"/>
                <c:pt idx="0">
                  <c:v>2309.835</c:v>
                </c:pt>
                <c:pt idx="1">
                  <c:v>2026.693</c:v>
                </c:pt>
                <c:pt idx="2">
                  <c:v>2126.0140000000001</c:v>
                </c:pt>
                <c:pt idx="3">
                  <c:v>2148.0889999999999</c:v>
                </c:pt>
                <c:pt idx="4">
                  <c:v>1764.7619999999999</c:v>
                </c:pt>
                <c:pt idx="5">
                  <c:v>1791.155</c:v>
                </c:pt>
                <c:pt idx="6">
                  <c:v>1812.8140000000001</c:v>
                </c:pt>
                <c:pt idx="7">
                  <c:v>1856.24</c:v>
                </c:pt>
                <c:pt idx="8">
                  <c:v>2028.115</c:v>
                </c:pt>
                <c:pt idx="9">
                  <c:v>2113.4389999999999</c:v>
                </c:pt>
                <c:pt idx="10">
                  <c:v>2067.4879999999998</c:v>
                </c:pt>
                <c:pt idx="11">
                  <c:v>1998.1410000000001</c:v>
                </c:pt>
                <c:pt idx="12">
                  <c:v>2173.502</c:v>
                </c:pt>
                <c:pt idx="13">
                  <c:v>1916.8240000000001</c:v>
                </c:pt>
                <c:pt idx="14">
                  <c:v>1852.9970000000001</c:v>
                </c:pt>
                <c:pt idx="15">
                  <c:v>1880.048</c:v>
                </c:pt>
                <c:pt idx="16">
                  <c:v>1539.5609999999999</c:v>
                </c:pt>
                <c:pt idx="17">
                  <c:v>1677.6980000000001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DE-45BA-AB90-E16CDD14E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79488504"/>
        <c:axId val="679485552"/>
      </c:lineChart>
      <c:catAx>
        <c:axId val="679488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800"/>
                  <a:t>Month</a:t>
                </a:r>
                <a:endParaRPr lang="fr-F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[$-409]mmmm\ 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1">
                <a:alpha val="97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79485552"/>
        <c:crosses val="autoZero"/>
        <c:auto val="0"/>
        <c:lblAlgn val="ctr"/>
        <c:lblOffset val="100"/>
        <c:noMultiLvlLbl val="0"/>
      </c:catAx>
      <c:valAx>
        <c:axId val="679485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>
                    <a:effectLst/>
                  </a:rPr>
                  <a:t>Energy baseline (kWh)</a:t>
                </a:r>
                <a:endParaRPr lang="fr-FR" sz="18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_-* #\ ##0\ _€_-;\-* #\ ##0\ _€_-;_-* &quot;-&quot;??\ _€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79488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alpha val="9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175260</xdr:colOff>
      <xdr:row>0</xdr:row>
      <xdr:rowOff>152400</xdr:rowOff>
    </xdr:from>
    <xdr:ext cx="2209800" cy="386243"/>
    <xdr:pic>
      <xdr:nvPicPr>
        <xdr:cNvPr id="2" name="Image 1" descr="https://aera-group.fr/wp-content/themes/aera/img/logo-aera.png">
          <a:extLst>
            <a:ext uri="{FF2B5EF4-FFF2-40B4-BE49-F238E27FC236}">
              <a16:creationId xmlns:a16="http://schemas.microsoft.com/office/drawing/2014/main" id="{4360B2F1-7E86-4631-BE01-4FE042167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152400"/>
          <a:ext cx="2209800" cy="3862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6</xdr:col>
      <xdr:colOff>281940</xdr:colOff>
      <xdr:row>48</xdr:row>
      <xdr:rowOff>68581</xdr:rowOff>
    </xdr:from>
    <xdr:to>
      <xdr:col>12</xdr:col>
      <xdr:colOff>198120</xdr:colOff>
      <xdr:row>61</xdr:row>
      <xdr:rowOff>85725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C4644A1E-DE7D-475B-8D66-F196A5722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dege\Downloads\Bilprodjour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dege\Downloads\rapannee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dege\Downloads\GEF_calculation_sheet_for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dege\Downloads\Bilan_Exploitation_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che"/>
      <sheetName val="TdB"/>
      <sheetName val="Cumul Annee GRP"/>
      <sheetName val="Cumul Mois GRP"/>
      <sheetName val="G105"/>
      <sheetName val="G106"/>
      <sheetName val="C.I"/>
      <sheetName val="G101"/>
      <sheetName val="G103"/>
      <sheetName val="CII"/>
      <sheetName val="G301"/>
      <sheetName val="G302"/>
      <sheetName val="G303"/>
      <sheetName val="TAG1"/>
      <sheetName val="CIII TAV"/>
      <sheetName val="TAG2"/>
      <sheetName val="TAG3"/>
      <sheetName val="TAG C3"/>
      <sheetName val="TAG4"/>
      <sheetName val="TAG"/>
      <sheetName val="G401"/>
      <sheetName val="G402"/>
      <sheetName val="G403"/>
      <sheetName val="CIV_Pils"/>
      <sheetName val="G404"/>
      <sheetName val="G405"/>
      <sheetName val="CIV_War"/>
      <sheetName val="C.IV"/>
      <sheetName val="C.V"/>
      <sheetName val="G601"/>
      <sheetName val="G602"/>
      <sheetName val="G603"/>
      <sheetName val="G604"/>
      <sheetName val="CVI"/>
      <sheetName val="G701"/>
      <sheetName val="G702"/>
      <sheetName val="G703"/>
      <sheetName val="G704"/>
      <sheetName val="KAH2"/>
      <sheetName val="S.L"/>
      <sheetName val="KAH"/>
      <sheetName val="BWSC"/>
      <sheetName val="804"/>
      <sheetName val="805"/>
      <sheetName val="Bte"/>
      <sheetName val="Tba"/>
      <sheetName val="CS"/>
      <sheetName val="Aggreko Kahone"/>
      <sheetName val="GTI"/>
      <sheetName val="Aggreko Nouakchott"/>
      <sheetName val="Kounoune 1"/>
      <sheetName val="Manantali "/>
      <sheetName val="Achats"/>
      <sheetName val="Aggreko Boutoute"/>
      <sheetName val="Total Achat"/>
      <sheetName val="SEN R.I"/>
      <sheetName val="ENS. R.I"/>
      <sheetName val="Senelec"/>
      <sheetName val="Ens Pays"/>
      <sheetName val="CoûtsEnsRI"/>
      <sheetName val="OrdreJour"/>
      <sheetName val="OrdreMois"/>
      <sheetName val="Passé"/>
      <sheetName val="PrixCom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uction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Base_data"/>
      <sheetName val="Fuel_type"/>
      <sheetName val="OM(1)"/>
      <sheetName val="OM(2)"/>
      <sheetName val="OM(3)"/>
      <sheetName val="OM"/>
      <sheetName val="BM"/>
      <sheetName val="CM"/>
      <sheetName val="DV"/>
      <sheetName val="DV_ECE"/>
    </sheetNames>
    <sheetDataSet>
      <sheetData sheetId="0" refreshError="1">
        <row r="67">
          <cell r="B67" t="str">
            <v>A1</v>
          </cell>
        </row>
        <row r="68">
          <cell r="B68" t="str">
            <v>A2</v>
          </cell>
        </row>
        <row r="69">
          <cell r="B69" t="str">
            <v>A3</v>
          </cell>
        </row>
        <row r="70">
          <cell r="B70" t="str">
            <v>Import</v>
          </cell>
        </row>
        <row r="72">
          <cell r="B72" t="str">
            <v>+</v>
          </cell>
        </row>
        <row r="73">
          <cell r="B73" t="str">
            <v>++</v>
          </cell>
        </row>
      </sheetData>
      <sheetData sheetId="1" refreshError="1">
        <row r="6">
          <cell r="AH6">
            <v>1950</v>
          </cell>
          <cell r="AI6">
            <v>1</v>
          </cell>
          <cell r="AJ6">
            <v>1</v>
          </cell>
        </row>
        <row r="7">
          <cell r="AH7">
            <v>1951</v>
          </cell>
          <cell r="AI7">
            <v>2</v>
          </cell>
          <cell r="AJ7">
            <v>2</v>
          </cell>
        </row>
        <row r="8">
          <cell r="AH8">
            <v>1952</v>
          </cell>
          <cell r="AI8">
            <v>3</v>
          </cell>
          <cell r="AJ8">
            <v>3</v>
          </cell>
        </row>
        <row r="9">
          <cell r="AH9">
            <v>1953</v>
          </cell>
          <cell r="AI9">
            <v>4</v>
          </cell>
          <cell r="AJ9">
            <v>4</v>
          </cell>
        </row>
        <row r="10">
          <cell r="AH10">
            <v>1954</v>
          </cell>
          <cell r="AI10">
            <v>5</v>
          </cell>
          <cell r="AJ10">
            <v>5</v>
          </cell>
        </row>
        <row r="11">
          <cell r="AH11">
            <v>1955</v>
          </cell>
          <cell r="AI11">
            <v>6</v>
          </cell>
          <cell r="AJ11">
            <v>6</v>
          </cell>
        </row>
        <row r="12">
          <cell r="AH12">
            <v>1956</v>
          </cell>
          <cell r="AI12">
            <v>7</v>
          </cell>
          <cell r="AJ12">
            <v>7</v>
          </cell>
        </row>
        <row r="13">
          <cell r="AH13">
            <v>1957</v>
          </cell>
          <cell r="AI13">
            <v>8</v>
          </cell>
          <cell r="AJ13">
            <v>8</v>
          </cell>
        </row>
        <row r="14">
          <cell r="AH14">
            <v>1958</v>
          </cell>
          <cell r="AI14">
            <v>9</v>
          </cell>
          <cell r="AJ14">
            <v>9</v>
          </cell>
        </row>
        <row r="15">
          <cell r="AH15">
            <v>1959</v>
          </cell>
          <cell r="AI15">
            <v>10</v>
          </cell>
          <cell r="AJ15">
            <v>10</v>
          </cell>
        </row>
        <row r="16">
          <cell r="AH16">
            <v>1960</v>
          </cell>
          <cell r="AI16">
            <v>11</v>
          </cell>
          <cell r="AJ16">
            <v>11</v>
          </cell>
        </row>
        <row r="17">
          <cell r="AH17">
            <v>1961</v>
          </cell>
          <cell r="AI17">
            <v>12</v>
          </cell>
          <cell r="AJ17">
            <v>12</v>
          </cell>
        </row>
        <row r="18">
          <cell r="AH18">
            <v>1962</v>
          </cell>
          <cell r="AJ18">
            <v>13</v>
          </cell>
        </row>
        <row r="19">
          <cell r="AH19">
            <v>1963</v>
          </cell>
          <cell r="AJ19">
            <v>14</v>
          </cell>
        </row>
        <row r="20">
          <cell r="AH20">
            <v>1964</v>
          </cell>
          <cell r="AJ20">
            <v>15</v>
          </cell>
        </row>
        <row r="21">
          <cell r="AH21">
            <v>1965</v>
          </cell>
          <cell r="AJ21">
            <v>16</v>
          </cell>
        </row>
        <row r="22">
          <cell r="AH22">
            <v>1966</v>
          </cell>
          <cell r="AJ22">
            <v>17</v>
          </cell>
        </row>
        <row r="23">
          <cell r="AH23">
            <v>1967</v>
          </cell>
          <cell r="AJ23">
            <v>18</v>
          </cell>
        </row>
        <row r="24">
          <cell r="AH24">
            <v>1968</v>
          </cell>
          <cell r="AJ24">
            <v>19</v>
          </cell>
        </row>
        <row r="25">
          <cell r="AH25">
            <v>1969</v>
          </cell>
          <cell r="AJ25">
            <v>20</v>
          </cell>
        </row>
        <row r="26">
          <cell r="AH26">
            <v>1970</v>
          </cell>
          <cell r="AJ26">
            <v>21</v>
          </cell>
        </row>
        <row r="27">
          <cell r="AH27">
            <v>1971</v>
          </cell>
          <cell r="AJ27">
            <v>22</v>
          </cell>
        </row>
        <row r="28">
          <cell r="AH28">
            <v>1972</v>
          </cell>
          <cell r="AJ28">
            <v>23</v>
          </cell>
        </row>
        <row r="29">
          <cell r="AH29">
            <v>1973</v>
          </cell>
          <cell r="AJ29">
            <v>24</v>
          </cell>
        </row>
        <row r="30">
          <cell r="AH30">
            <v>1974</v>
          </cell>
          <cell r="AJ30">
            <v>25</v>
          </cell>
        </row>
        <row r="31">
          <cell r="AH31">
            <v>1975</v>
          </cell>
          <cell r="AJ31">
            <v>26</v>
          </cell>
        </row>
        <row r="32">
          <cell r="AH32">
            <v>1976</v>
          </cell>
          <cell r="AJ32">
            <v>27</v>
          </cell>
        </row>
        <row r="33">
          <cell r="AH33">
            <v>1977</v>
          </cell>
          <cell r="AJ33">
            <v>28</v>
          </cell>
        </row>
        <row r="34">
          <cell r="AH34">
            <v>1978</v>
          </cell>
          <cell r="AJ34">
            <v>29</v>
          </cell>
        </row>
        <row r="35">
          <cell r="AH35">
            <v>1979</v>
          </cell>
          <cell r="AJ35">
            <v>30</v>
          </cell>
        </row>
        <row r="36">
          <cell r="AH36">
            <v>1980</v>
          </cell>
          <cell r="AJ36">
            <v>31</v>
          </cell>
        </row>
        <row r="37">
          <cell r="AH37">
            <v>1981</v>
          </cell>
        </row>
        <row r="38">
          <cell r="AH38">
            <v>1982</v>
          </cell>
        </row>
        <row r="39">
          <cell r="AH39">
            <v>1983</v>
          </cell>
        </row>
        <row r="40">
          <cell r="AH40">
            <v>1984</v>
          </cell>
        </row>
        <row r="41">
          <cell r="AH41">
            <v>1985</v>
          </cell>
        </row>
        <row r="42">
          <cell r="AH42">
            <v>1986</v>
          </cell>
        </row>
        <row r="43">
          <cell r="AH43">
            <v>1987</v>
          </cell>
        </row>
        <row r="44">
          <cell r="AH44">
            <v>1988</v>
          </cell>
        </row>
        <row r="45">
          <cell r="AH45">
            <v>1989</v>
          </cell>
        </row>
        <row r="46">
          <cell r="AH46">
            <v>1990</v>
          </cell>
        </row>
        <row r="47">
          <cell r="AH47">
            <v>1991</v>
          </cell>
        </row>
        <row r="48">
          <cell r="AH48">
            <v>1992</v>
          </cell>
        </row>
        <row r="49">
          <cell r="AH49">
            <v>1993</v>
          </cell>
        </row>
        <row r="50">
          <cell r="AH50">
            <v>1994</v>
          </cell>
        </row>
        <row r="51">
          <cell r="AH51">
            <v>1995</v>
          </cell>
        </row>
        <row r="52">
          <cell r="AH52">
            <v>1996</v>
          </cell>
        </row>
        <row r="53">
          <cell r="AH53">
            <v>1997</v>
          </cell>
        </row>
        <row r="54">
          <cell r="AH54">
            <v>1998</v>
          </cell>
        </row>
        <row r="55">
          <cell r="AH55">
            <v>1999</v>
          </cell>
        </row>
        <row r="56">
          <cell r="AH56">
            <v>2000</v>
          </cell>
        </row>
        <row r="57">
          <cell r="AH57">
            <v>2001</v>
          </cell>
        </row>
        <row r="58">
          <cell r="AH58">
            <v>2002</v>
          </cell>
        </row>
        <row r="59">
          <cell r="AH59">
            <v>2003</v>
          </cell>
        </row>
        <row r="60">
          <cell r="AH60">
            <v>2004</v>
          </cell>
        </row>
        <row r="61">
          <cell r="AH61">
            <v>2005</v>
          </cell>
        </row>
        <row r="62">
          <cell r="AH62">
            <v>2006</v>
          </cell>
        </row>
        <row r="63">
          <cell r="AH63">
            <v>2007</v>
          </cell>
        </row>
        <row r="64">
          <cell r="AH64">
            <v>2008</v>
          </cell>
        </row>
        <row r="65">
          <cell r="AH65">
            <v>2009</v>
          </cell>
        </row>
        <row r="66">
          <cell r="AH66">
            <v>2010</v>
          </cell>
        </row>
        <row r="67">
          <cell r="AH67">
            <v>2011</v>
          </cell>
        </row>
        <row r="68">
          <cell r="AH68">
            <v>2012</v>
          </cell>
        </row>
        <row r="69">
          <cell r="AH69">
            <v>2013</v>
          </cell>
        </row>
        <row r="70">
          <cell r="AH70">
            <v>2014</v>
          </cell>
        </row>
        <row r="71">
          <cell r="AH71">
            <v>2015</v>
          </cell>
        </row>
        <row r="72">
          <cell r="AH72">
            <v>2016</v>
          </cell>
        </row>
        <row r="73">
          <cell r="AH73">
            <v>2017</v>
          </cell>
        </row>
        <row r="74">
          <cell r="AH74">
            <v>2018</v>
          </cell>
        </row>
        <row r="75">
          <cell r="AH75">
            <v>2019</v>
          </cell>
        </row>
        <row r="76">
          <cell r="AH76">
            <v>2020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tilisation"/>
      <sheetName val="TdB"/>
      <sheetName val="Demande"/>
      <sheetName val="Cumul Annee GRP"/>
      <sheetName val="Cumul Mois GRP"/>
      <sheetName val="Bilan journalier"/>
      <sheetName val="PlcmAnnee"/>
      <sheetName val="PlcmMois"/>
      <sheetName val="PlcmJour"/>
      <sheetName val="Journal"/>
      <sheetName val="Inf_grp_evol_cout"/>
      <sheetName val="Indispo Grpes RI"/>
    </sheetNames>
    <sheetDataSet>
      <sheetData sheetId="0" refreshError="1">
        <row r="5">
          <cell r="F5">
            <v>41274</v>
          </cell>
          <cell r="H5">
            <v>12</v>
          </cell>
          <cell r="J5">
            <v>15</v>
          </cell>
        </row>
        <row r="6">
          <cell r="K6">
            <v>1</v>
          </cell>
          <cell r="L6">
            <v>2</v>
          </cell>
          <cell r="M6">
            <v>3</v>
          </cell>
          <cell r="N6">
            <v>4</v>
          </cell>
          <cell r="O6">
            <v>5</v>
          </cell>
          <cell r="P6">
            <v>6</v>
          </cell>
          <cell r="Q6">
            <v>7</v>
          </cell>
          <cell r="R6">
            <v>8</v>
          </cell>
          <cell r="S6">
            <v>9</v>
          </cell>
          <cell r="T6">
            <v>10</v>
          </cell>
          <cell r="U6">
            <v>11</v>
          </cell>
          <cell r="V6">
            <v>12</v>
          </cell>
        </row>
        <row r="7">
          <cell r="K7" t="str">
            <v>Janvier</v>
          </cell>
          <cell r="L7" t="str">
            <v>Février</v>
          </cell>
          <cell r="M7" t="str">
            <v>Mars</v>
          </cell>
          <cell r="N7" t="str">
            <v>Avril</v>
          </cell>
          <cell r="O7" t="str">
            <v>Mai</v>
          </cell>
          <cell r="P7" t="str">
            <v>Juin</v>
          </cell>
          <cell r="Q7" t="str">
            <v>Juillet</v>
          </cell>
          <cell r="R7" t="str">
            <v>Août</v>
          </cell>
          <cell r="S7" t="str">
            <v>Septembre</v>
          </cell>
          <cell r="T7" t="str">
            <v>Octobre</v>
          </cell>
          <cell r="U7" t="str">
            <v>Novembre</v>
          </cell>
          <cell r="V7" t="str">
            <v>Décembre</v>
          </cell>
        </row>
        <row r="8">
          <cell r="K8">
            <v>3</v>
          </cell>
          <cell r="L8">
            <v>25</v>
          </cell>
          <cell r="M8">
            <v>16</v>
          </cell>
          <cell r="N8">
            <v>26</v>
          </cell>
          <cell r="O8">
            <v>27</v>
          </cell>
          <cell r="P8">
            <v>18</v>
          </cell>
          <cell r="Q8">
            <v>28</v>
          </cell>
          <cell r="R8">
            <v>29</v>
          </cell>
          <cell r="S8">
            <v>22</v>
          </cell>
          <cell r="T8">
            <v>23</v>
          </cell>
          <cell r="U8">
            <v>24</v>
          </cell>
          <cell r="V8">
            <v>15</v>
          </cell>
        </row>
        <row r="9">
          <cell r="K9" t="str">
            <v>Fin Janvier</v>
          </cell>
          <cell r="L9" t="str">
            <v>fin fév</v>
          </cell>
          <cell r="M9" t="str">
            <v>1er trim</v>
          </cell>
          <cell r="N9" t="str">
            <v>fin avr</v>
          </cell>
          <cell r="O9" t="str">
            <v>fin mai</v>
          </cell>
          <cell r="P9" t="str">
            <v>1er sem</v>
          </cell>
          <cell r="Q9" t="str">
            <v>fin juil</v>
          </cell>
          <cell r="R9" t="str">
            <v>fin août</v>
          </cell>
          <cell r="S9" t="str">
            <v>fin Sept</v>
          </cell>
          <cell r="T9" t="str">
            <v>fin oct</v>
          </cell>
          <cell r="U9" t="str">
            <v>fin nov</v>
          </cell>
          <cell r="V9" t="str">
            <v>Année</v>
          </cell>
        </row>
        <row r="10">
          <cell r="L10">
            <v>3</v>
          </cell>
          <cell r="M10">
            <v>25</v>
          </cell>
          <cell r="N10">
            <v>16</v>
          </cell>
          <cell r="O10">
            <v>26</v>
          </cell>
          <cell r="P10">
            <v>27</v>
          </cell>
          <cell r="Q10">
            <v>18</v>
          </cell>
          <cell r="R10">
            <v>28</v>
          </cell>
          <cell r="S10">
            <v>29</v>
          </cell>
          <cell r="T10">
            <v>22</v>
          </cell>
          <cell r="U10">
            <v>23</v>
          </cell>
          <cell r="V10">
            <v>24</v>
          </cell>
        </row>
        <row r="11">
          <cell r="L11" t="str">
            <v>Janvier</v>
          </cell>
          <cell r="M11" t="str">
            <v>fin fév</v>
          </cell>
          <cell r="N11" t="str">
            <v>1er trim</v>
          </cell>
          <cell r="O11" t="str">
            <v>fin avr</v>
          </cell>
          <cell r="P11" t="str">
            <v>fin mai</v>
          </cell>
          <cell r="Q11" t="str">
            <v>1er sem</v>
          </cell>
          <cell r="R11" t="str">
            <v>fin juil</v>
          </cell>
          <cell r="S11" t="str">
            <v>fin août</v>
          </cell>
          <cell r="T11" t="str">
            <v>fin Sept</v>
          </cell>
          <cell r="U11" t="str">
            <v>fin oct</v>
          </cell>
          <cell r="V11" t="str">
            <v>fin nov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B452B-D53A-4A83-90B3-2F351139B9D7}">
  <sheetPr>
    <tabColor rgb="FFF26722"/>
  </sheetPr>
  <dimension ref="A1:Q221"/>
  <sheetViews>
    <sheetView tabSelected="1" workbookViewId="0">
      <selection activeCell="D12" sqref="D12"/>
    </sheetView>
  </sheetViews>
  <sheetFormatPr baseColWidth="10" defaultColWidth="9.33203125" defaultRowHeight="13.8" x14ac:dyDescent="0.25"/>
  <cols>
    <col min="1" max="1" width="9.33203125" style="49" customWidth="1"/>
    <col min="2" max="2" width="23.33203125" style="49" customWidth="1"/>
    <col min="3" max="3" width="12.6640625" style="49" customWidth="1"/>
    <col min="4" max="4" width="14.33203125" style="49" customWidth="1"/>
    <col min="5" max="5" width="12.6640625" style="49" bestFit="1" customWidth="1"/>
    <col min="6" max="6" width="13.33203125" style="49" customWidth="1"/>
    <col min="7" max="7" width="9.33203125" style="49" bestFit="1" customWidth="1"/>
    <col min="8" max="8" width="10.33203125" style="49" customWidth="1"/>
    <col min="9" max="9" width="15.33203125" style="49" customWidth="1"/>
    <col min="10" max="10" width="22.33203125" style="49" customWidth="1"/>
    <col min="11" max="11" width="16.6640625" style="49" customWidth="1"/>
    <col min="12" max="12" width="12.33203125" style="49" customWidth="1"/>
    <col min="13" max="13" width="12.33203125" style="49" bestFit="1" customWidth="1"/>
    <col min="14" max="14" width="12.6640625" style="49" bestFit="1" customWidth="1"/>
    <col min="15" max="16384" width="9.33203125" style="49"/>
  </cols>
  <sheetData>
    <row r="1" spans="2:11" s="10" customFormat="1" x14ac:dyDescent="0.25"/>
    <row r="2" spans="2:11" s="10" customFormat="1" x14ac:dyDescent="0.25"/>
    <row r="3" spans="2:11" s="10" customFormat="1" ht="17.399999999999999" x14ac:dyDescent="0.3">
      <c r="B3"/>
      <c r="C3" s="65"/>
      <c r="D3" s="65"/>
      <c r="E3" s="65"/>
      <c r="F3" s="65"/>
    </row>
    <row r="4" spans="2:11" s="10" customFormat="1" x14ac:dyDescent="0.25"/>
    <row r="5" spans="2:11" s="11" customFormat="1" x14ac:dyDescent="0.25"/>
    <row r="6" spans="2:11" s="11" customFormat="1" ht="13.65" customHeight="1" x14ac:dyDescent="0.25">
      <c r="B6" s="66" t="s">
        <v>3</v>
      </c>
      <c r="C6" s="66"/>
      <c r="D6" s="66"/>
      <c r="E6" s="66"/>
      <c r="F6" s="66"/>
      <c r="G6" s="67" t="s">
        <v>4</v>
      </c>
      <c r="H6" s="67"/>
      <c r="I6" s="67"/>
      <c r="J6" s="67"/>
      <c r="K6" s="67"/>
    </row>
    <row r="7" spans="2:11" s="11" customFormat="1" x14ac:dyDescent="0.25"/>
    <row r="8" spans="2:11" s="10" customFormat="1" x14ac:dyDescent="0.25">
      <c r="B8" s="12" t="s">
        <v>5</v>
      </c>
      <c r="C8" s="13">
        <v>44197</v>
      </c>
      <c r="D8" s="14" t="s">
        <v>6</v>
      </c>
      <c r="E8" s="13">
        <v>44742</v>
      </c>
      <c r="G8" s="10">
        <f>E8-C8+1</f>
        <v>546</v>
      </c>
      <c r="H8" s="10" t="s">
        <v>7</v>
      </c>
    </row>
    <row r="9" spans="2:11" s="10" customFormat="1" x14ac:dyDescent="0.25"/>
    <row r="10" spans="2:11" s="15" customFormat="1" x14ac:dyDescent="0.25">
      <c r="B10" s="68" t="s">
        <v>8</v>
      </c>
      <c r="C10" s="68"/>
      <c r="D10" s="68"/>
      <c r="E10" s="68"/>
      <c r="F10" s="68"/>
    </row>
    <row r="11" spans="2:11" s="10" customFormat="1" x14ac:dyDescent="0.25"/>
    <row r="12" spans="2:11" s="10" customFormat="1" ht="15.6" x14ac:dyDescent="0.35">
      <c r="B12" s="69" t="s">
        <v>9</v>
      </c>
      <c r="C12" s="69"/>
    </row>
    <row r="13" spans="2:11" s="10" customFormat="1" ht="15" x14ac:dyDescent="0.35">
      <c r="B13" s="16" t="s">
        <v>10</v>
      </c>
      <c r="C13" s="17" t="s">
        <v>11</v>
      </c>
    </row>
    <row r="14" spans="2:11" s="10" customFormat="1" ht="15" x14ac:dyDescent="0.35">
      <c r="B14" s="16" t="s">
        <v>12</v>
      </c>
      <c r="C14" s="17" t="s">
        <v>13</v>
      </c>
    </row>
    <row r="15" spans="2:11" s="10" customFormat="1" ht="15" x14ac:dyDescent="0.35">
      <c r="B15" s="16" t="s">
        <v>14</v>
      </c>
      <c r="C15" s="17" t="s">
        <v>15</v>
      </c>
    </row>
    <row r="16" spans="2:11" s="10" customFormat="1" x14ac:dyDescent="0.25">
      <c r="B16" s="16"/>
      <c r="C16" s="17"/>
    </row>
    <row r="17" spans="2:10" s="10" customFormat="1" ht="14.4" thickBot="1" x14ac:dyDescent="0.3">
      <c r="C17" s="18"/>
    </row>
    <row r="18" spans="2:10" s="10" customFormat="1" ht="15.6" x14ac:dyDescent="0.35">
      <c r="B18" s="70" t="s">
        <v>16</v>
      </c>
      <c r="C18" s="19" t="s">
        <v>17</v>
      </c>
      <c r="D18" s="19" t="s">
        <v>18</v>
      </c>
      <c r="E18" s="19" t="s">
        <v>19</v>
      </c>
      <c r="F18" s="20" t="s">
        <v>20</v>
      </c>
    </row>
    <row r="19" spans="2:10" s="10" customFormat="1" ht="15.6" x14ac:dyDescent="0.35">
      <c r="B19" s="71"/>
      <c r="C19" s="21" t="s">
        <v>21</v>
      </c>
      <c r="D19" s="21" t="s">
        <v>21</v>
      </c>
      <c r="E19" s="21" t="s">
        <v>21</v>
      </c>
      <c r="F19" s="22" t="s">
        <v>21</v>
      </c>
    </row>
    <row r="20" spans="2:10" s="10" customFormat="1" x14ac:dyDescent="0.25">
      <c r="B20" s="23">
        <f t="shared" ref="B20:C35" si="0">B52</f>
        <v>44197</v>
      </c>
      <c r="C20" s="24">
        <f t="shared" si="0"/>
        <v>1847.8680000000002</v>
      </c>
      <c r="D20" s="24">
        <v>0</v>
      </c>
      <c r="E20" s="25">
        <v>0</v>
      </c>
      <c r="F20" s="26">
        <f t="shared" ref="F20:F37" si="1">C20-D20-E20</f>
        <v>1847.8680000000002</v>
      </c>
    </row>
    <row r="21" spans="2:10" s="10" customFormat="1" x14ac:dyDescent="0.25">
      <c r="B21" s="23">
        <f t="shared" si="0"/>
        <v>44228</v>
      </c>
      <c r="C21" s="24">
        <f t="shared" si="0"/>
        <v>1621.3544000000002</v>
      </c>
      <c r="D21" s="24">
        <v>0</v>
      </c>
      <c r="E21" s="25">
        <v>0</v>
      </c>
      <c r="F21" s="26">
        <f t="shared" si="1"/>
        <v>1621.3544000000002</v>
      </c>
    </row>
    <row r="22" spans="2:10" s="10" customFormat="1" x14ac:dyDescent="0.25">
      <c r="B22" s="23">
        <f t="shared" si="0"/>
        <v>44256</v>
      </c>
      <c r="C22" s="24">
        <f t="shared" si="0"/>
        <v>1700.8112000000001</v>
      </c>
      <c r="D22" s="24">
        <v>0</v>
      </c>
      <c r="E22" s="25">
        <v>0</v>
      </c>
      <c r="F22" s="26">
        <f t="shared" si="1"/>
        <v>1700.8112000000001</v>
      </c>
    </row>
    <row r="23" spans="2:10" s="10" customFormat="1" x14ac:dyDescent="0.25">
      <c r="B23" s="23">
        <f t="shared" si="0"/>
        <v>44287</v>
      </c>
      <c r="C23" s="24">
        <f t="shared" si="0"/>
        <v>1718.4712</v>
      </c>
      <c r="D23" s="24">
        <v>0</v>
      </c>
      <c r="E23" s="25">
        <v>0</v>
      </c>
      <c r="F23" s="26">
        <f t="shared" si="1"/>
        <v>1718.4712</v>
      </c>
      <c r="I23" s="27" t="s">
        <v>22</v>
      </c>
      <c r="J23" s="27" t="s">
        <v>23</v>
      </c>
    </row>
    <row r="24" spans="2:10" s="10" customFormat="1" x14ac:dyDescent="0.25">
      <c r="B24" s="23">
        <f t="shared" si="0"/>
        <v>44317</v>
      </c>
      <c r="C24" s="24">
        <f t="shared" si="0"/>
        <v>1411.8096</v>
      </c>
      <c r="D24" s="24">
        <v>0</v>
      </c>
      <c r="E24" s="25">
        <v>0</v>
      </c>
      <c r="F24" s="26">
        <f t="shared" si="1"/>
        <v>1411.8096</v>
      </c>
      <c r="I24" s="28" t="s">
        <v>52</v>
      </c>
      <c r="J24" s="29">
        <f>TRUNC(SUM(F20:F31))</f>
        <v>19234</v>
      </c>
    </row>
    <row r="25" spans="2:10" s="10" customFormat="1" x14ac:dyDescent="0.25">
      <c r="B25" s="23">
        <f t="shared" si="0"/>
        <v>44348</v>
      </c>
      <c r="C25" s="24">
        <f t="shared" si="0"/>
        <v>1432.924</v>
      </c>
      <c r="D25" s="24">
        <v>0</v>
      </c>
      <c r="E25" s="25">
        <v>0</v>
      </c>
      <c r="F25" s="26">
        <f t="shared" si="1"/>
        <v>1432.924</v>
      </c>
      <c r="I25" s="28" t="s">
        <v>53</v>
      </c>
      <c r="J25" s="29">
        <f>TRUNC(SUM(F32:F37))</f>
        <v>8832</v>
      </c>
    </row>
    <row r="26" spans="2:10" s="10" customFormat="1" x14ac:dyDescent="0.25">
      <c r="B26" s="23">
        <f t="shared" si="0"/>
        <v>44378</v>
      </c>
      <c r="C26" s="24">
        <f t="shared" si="0"/>
        <v>1450.2512000000002</v>
      </c>
      <c r="D26" s="24">
        <v>0</v>
      </c>
      <c r="E26" s="25">
        <v>0</v>
      </c>
      <c r="F26" s="26">
        <f t="shared" si="1"/>
        <v>1450.2512000000002</v>
      </c>
      <c r="I26" s="30" t="s">
        <v>24</v>
      </c>
      <c r="J26" s="30">
        <f>J24+J25</f>
        <v>28066</v>
      </c>
    </row>
    <row r="27" spans="2:10" s="10" customFormat="1" x14ac:dyDescent="0.25">
      <c r="B27" s="23">
        <f t="shared" si="0"/>
        <v>44409</v>
      </c>
      <c r="C27" s="24">
        <f t="shared" si="0"/>
        <v>1484.9920000000002</v>
      </c>
      <c r="D27" s="24">
        <v>0</v>
      </c>
      <c r="E27" s="25">
        <v>0</v>
      </c>
      <c r="F27" s="26">
        <f t="shared" si="1"/>
        <v>1484.9920000000002</v>
      </c>
    </row>
    <row r="28" spans="2:10" s="10" customFormat="1" x14ac:dyDescent="0.25">
      <c r="B28" s="23">
        <f t="shared" si="0"/>
        <v>44440</v>
      </c>
      <c r="C28" s="24">
        <f t="shared" si="0"/>
        <v>1622.4920000000002</v>
      </c>
      <c r="D28" s="24">
        <v>0</v>
      </c>
      <c r="E28" s="25">
        <v>0</v>
      </c>
      <c r="F28" s="26">
        <f t="shared" si="1"/>
        <v>1622.4920000000002</v>
      </c>
    </row>
    <row r="29" spans="2:10" s="10" customFormat="1" x14ac:dyDescent="0.25">
      <c r="B29" s="23">
        <f t="shared" si="0"/>
        <v>44470</v>
      </c>
      <c r="C29" s="24">
        <f t="shared" si="0"/>
        <v>1690.7511999999999</v>
      </c>
      <c r="D29" s="24">
        <v>0</v>
      </c>
      <c r="E29" s="25">
        <v>0</v>
      </c>
      <c r="F29" s="26">
        <f t="shared" si="1"/>
        <v>1690.7511999999999</v>
      </c>
    </row>
    <row r="30" spans="2:10" s="10" customFormat="1" x14ac:dyDescent="0.25">
      <c r="B30" s="23">
        <f t="shared" si="0"/>
        <v>44501</v>
      </c>
      <c r="C30" s="24">
        <f t="shared" si="0"/>
        <v>1653.9903999999999</v>
      </c>
      <c r="D30" s="24">
        <v>0</v>
      </c>
      <c r="E30" s="25">
        <v>0</v>
      </c>
      <c r="F30" s="26">
        <f t="shared" si="1"/>
        <v>1653.9903999999999</v>
      </c>
    </row>
    <row r="31" spans="2:10" s="10" customFormat="1" x14ac:dyDescent="0.25">
      <c r="B31" s="23">
        <f t="shared" si="0"/>
        <v>44531</v>
      </c>
      <c r="C31" s="24">
        <f t="shared" si="0"/>
        <v>1598.5128000000002</v>
      </c>
      <c r="D31" s="24">
        <v>0</v>
      </c>
      <c r="E31" s="25">
        <v>0</v>
      </c>
      <c r="F31" s="26">
        <f t="shared" si="1"/>
        <v>1598.5128000000002</v>
      </c>
    </row>
    <row r="32" spans="2:10" s="10" customFormat="1" x14ac:dyDescent="0.25">
      <c r="B32" s="23">
        <f t="shared" si="0"/>
        <v>44562</v>
      </c>
      <c r="C32" s="24">
        <f t="shared" si="0"/>
        <v>1738.8016</v>
      </c>
      <c r="D32" s="24">
        <v>0</v>
      </c>
      <c r="E32" s="25">
        <v>0</v>
      </c>
      <c r="F32" s="26">
        <f t="shared" si="1"/>
        <v>1738.8016</v>
      </c>
    </row>
    <row r="33" spans="2:17" s="10" customFormat="1" x14ac:dyDescent="0.25">
      <c r="B33" s="23">
        <f t="shared" si="0"/>
        <v>44593</v>
      </c>
      <c r="C33" s="24">
        <f t="shared" si="0"/>
        <v>1533.4592000000002</v>
      </c>
      <c r="D33" s="24">
        <v>0</v>
      </c>
      <c r="E33" s="25">
        <v>0</v>
      </c>
      <c r="F33" s="26">
        <f t="shared" si="1"/>
        <v>1533.4592000000002</v>
      </c>
    </row>
    <row r="34" spans="2:17" s="10" customFormat="1" x14ac:dyDescent="0.25">
      <c r="B34" s="23">
        <f t="shared" si="0"/>
        <v>44621</v>
      </c>
      <c r="C34" s="24">
        <f t="shared" si="0"/>
        <v>1482.3976000000002</v>
      </c>
      <c r="D34" s="24">
        <v>0</v>
      </c>
      <c r="E34" s="25">
        <v>0</v>
      </c>
      <c r="F34" s="26">
        <f t="shared" si="1"/>
        <v>1482.3976000000002</v>
      </c>
    </row>
    <row r="35" spans="2:17" s="10" customFormat="1" x14ac:dyDescent="0.25">
      <c r="B35" s="23">
        <f t="shared" si="0"/>
        <v>44652</v>
      </c>
      <c r="C35" s="31">
        <f>C67</f>
        <v>1504.0384000000001</v>
      </c>
      <c r="D35" s="24">
        <v>0</v>
      </c>
      <c r="E35" s="25">
        <v>0</v>
      </c>
      <c r="F35" s="26">
        <f t="shared" si="1"/>
        <v>1504.0384000000001</v>
      </c>
    </row>
    <row r="36" spans="2:17" s="10" customFormat="1" x14ac:dyDescent="0.25">
      <c r="B36" s="23">
        <f>B68</f>
        <v>44682</v>
      </c>
      <c r="C36" s="57">
        <f>C68</f>
        <v>1231.6487999999999</v>
      </c>
      <c r="D36" s="24">
        <v>0</v>
      </c>
      <c r="E36" s="25">
        <v>0</v>
      </c>
      <c r="F36" s="26">
        <f t="shared" si="1"/>
        <v>1231.6487999999999</v>
      </c>
    </row>
    <row r="37" spans="2:17" s="10" customFormat="1" x14ac:dyDescent="0.25">
      <c r="B37" s="23">
        <f>B69</f>
        <v>44713</v>
      </c>
      <c r="C37" s="57">
        <f>C69</f>
        <v>1342.1584000000003</v>
      </c>
      <c r="D37" s="24">
        <v>0</v>
      </c>
      <c r="E37" s="25">
        <v>0</v>
      </c>
      <c r="F37" s="26">
        <f t="shared" si="1"/>
        <v>1342.1584000000003</v>
      </c>
    </row>
    <row r="38" spans="2:17" s="10" customFormat="1" x14ac:dyDescent="0.25">
      <c r="B38" s="32" t="s">
        <v>2</v>
      </c>
      <c r="C38" s="33">
        <f>ROUNDDOWN(SUM(C20:C37),0)</f>
        <v>28066</v>
      </c>
      <c r="D38" s="33">
        <f>SUM(D20:D26)</f>
        <v>0</v>
      </c>
      <c r="E38" s="33">
        <f>SUM(E20:E26)</f>
        <v>0</v>
      </c>
      <c r="F38" s="34">
        <f>ROUNDDOWN(SUM(F20:F37),0)</f>
        <v>28066</v>
      </c>
    </row>
    <row r="39" spans="2:17" s="10" customFormat="1" x14ac:dyDescent="0.25">
      <c r="C39" s="35"/>
      <c r="D39" s="35"/>
      <c r="E39" s="35"/>
    </row>
    <row r="40" spans="2:17" s="10" customFormat="1" x14ac:dyDescent="0.25">
      <c r="L40" s="36"/>
    </row>
    <row r="41" spans="2:17" s="15" customFormat="1" x14ac:dyDescent="0.25">
      <c r="B41" s="68" t="s">
        <v>11</v>
      </c>
      <c r="C41" s="68"/>
      <c r="D41" s="68"/>
      <c r="E41" s="68"/>
      <c r="F41" s="68"/>
    </row>
    <row r="42" spans="2:17" s="37" customFormat="1" ht="13.2" x14ac:dyDescent="0.25"/>
    <row r="43" spans="2:17" s="37" customFormat="1" ht="15.6" x14ac:dyDescent="0.25">
      <c r="B43" s="72" t="s">
        <v>25</v>
      </c>
      <c r="C43" s="72"/>
    </row>
    <row r="44" spans="2:17" s="37" customFormat="1" ht="13.2" x14ac:dyDescent="0.25">
      <c r="N44" s="38"/>
    </row>
    <row r="45" spans="2:17" s="37" customFormat="1" ht="15" x14ac:dyDescent="0.35">
      <c r="B45" s="16" t="s">
        <v>26</v>
      </c>
      <c r="C45" s="17" t="s">
        <v>27</v>
      </c>
      <c r="D45" s="17"/>
      <c r="E45" s="17"/>
      <c r="F45" s="17"/>
      <c r="G45" s="17"/>
      <c r="H45" s="17"/>
      <c r="I45" s="17"/>
      <c r="J45" s="17"/>
      <c r="K45" s="39"/>
      <c r="L45" s="39"/>
      <c r="M45" s="39"/>
      <c r="N45" s="40"/>
      <c r="O45" s="39"/>
      <c r="P45" s="39"/>
      <c r="Q45" s="39"/>
    </row>
    <row r="46" spans="2:17" s="37" customFormat="1" ht="15" x14ac:dyDescent="0.35">
      <c r="B46" s="16" t="s">
        <v>28</v>
      </c>
      <c r="C46" s="17" t="s">
        <v>29</v>
      </c>
      <c r="D46" s="17"/>
      <c r="E46" s="17"/>
      <c r="F46" s="17"/>
      <c r="G46" s="17"/>
      <c r="H46" s="17"/>
      <c r="I46" s="17"/>
      <c r="J46" s="17"/>
      <c r="K46" s="39"/>
      <c r="L46" s="39"/>
      <c r="M46" s="39"/>
      <c r="N46" s="40"/>
      <c r="O46" s="40"/>
      <c r="P46" s="39"/>
      <c r="Q46" s="39"/>
    </row>
    <row r="47" spans="2:17" s="37" customFormat="1" ht="15" x14ac:dyDescent="0.35">
      <c r="B47" s="16" t="s">
        <v>30</v>
      </c>
      <c r="C47" s="17" t="s">
        <v>31</v>
      </c>
      <c r="D47" s="17"/>
      <c r="E47" s="17"/>
      <c r="F47" s="17"/>
      <c r="G47" s="17"/>
      <c r="H47" s="17"/>
      <c r="I47" s="17"/>
      <c r="J47" s="17"/>
      <c r="K47" s="39"/>
      <c r="L47" s="39"/>
      <c r="M47" s="39"/>
      <c r="N47" s="40"/>
      <c r="O47" s="39"/>
      <c r="P47" s="39"/>
      <c r="Q47" s="39"/>
    </row>
    <row r="48" spans="2:17" s="37" customFormat="1" ht="13.2" x14ac:dyDescent="0.25">
      <c r="B48" s="16"/>
      <c r="C48" s="17"/>
      <c r="D48" s="17"/>
      <c r="E48" s="17"/>
      <c r="F48" s="17"/>
      <c r="G48" s="17"/>
      <c r="H48" s="17"/>
      <c r="I48" s="17"/>
      <c r="J48" s="17"/>
      <c r="K48" s="39"/>
      <c r="L48" s="39"/>
      <c r="M48" s="39"/>
      <c r="N48" s="40"/>
      <c r="O48" s="39"/>
      <c r="P48" s="39"/>
      <c r="Q48" s="39"/>
    </row>
    <row r="49" spans="2:10" s="37" customFormat="1" ht="15" thickBot="1" x14ac:dyDescent="0.35">
      <c r="B49" s="10"/>
      <c r="C49" s="41"/>
      <c r="D49" s="42"/>
      <c r="E49" s="42"/>
      <c r="F49" s="10"/>
      <c r="G49" s="10"/>
      <c r="H49" s="17"/>
      <c r="I49" s="17"/>
      <c r="J49" s="17"/>
    </row>
    <row r="50" spans="2:10" s="10" customFormat="1" ht="15.75" customHeight="1" x14ac:dyDescent="0.35">
      <c r="B50" s="70" t="s">
        <v>32</v>
      </c>
      <c r="C50" s="19" t="s">
        <v>33</v>
      </c>
      <c r="D50" s="19" t="s">
        <v>34</v>
      </c>
      <c r="E50" s="20" t="s">
        <v>35</v>
      </c>
      <c r="F50" s="42"/>
      <c r="G50" s="17"/>
      <c r="H50" s="17"/>
    </row>
    <row r="51" spans="2:10" s="10" customFormat="1" ht="15.6" x14ac:dyDescent="0.35">
      <c r="B51" s="71"/>
      <c r="C51" s="21" t="s">
        <v>36</v>
      </c>
      <c r="D51" s="21" t="s">
        <v>37</v>
      </c>
      <c r="E51" s="22" t="s">
        <v>38</v>
      </c>
      <c r="F51" s="42"/>
      <c r="G51" s="17"/>
      <c r="H51" s="17"/>
    </row>
    <row r="52" spans="2:10" s="10" customFormat="1" x14ac:dyDescent="0.25">
      <c r="B52" s="43">
        <f>data!B5</f>
        <v>44197</v>
      </c>
      <c r="C52" s="24">
        <f>D52*E52</f>
        <v>1847.8680000000002</v>
      </c>
      <c r="D52" s="24">
        <f>data!E5/1000</f>
        <v>2309.835</v>
      </c>
      <c r="E52" s="44">
        <v>0.8</v>
      </c>
      <c r="F52" s="42"/>
      <c r="G52" s="17"/>
      <c r="H52" s="17"/>
    </row>
    <row r="53" spans="2:10" s="10" customFormat="1" x14ac:dyDescent="0.25">
      <c r="B53" s="43">
        <f>data!B6</f>
        <v>44228</v>
      </c>
      <c r="C53" s="24">
        <f t="shared" ref="C53:C69" si="2">D53*E53</f>
        <v>1621.3544000000002</v>
      </c>
      <c r="D53" s="24">
        <f>data!E6/1000</f>
        <v>2026.693</v>
      </c>
      <c r="E53" s="44">
        <v>0.8</v>
      </c>
      <c r="F53" s="42"/>
      <c r="G53" s="17"/>
      <c r="H53" s="17"/>
    </row>
    <row r="54" spans="2:10" s="10" customFormat="1" x14ac:dyDescent="0.25">
      <c r="B54" s="43">
        <f>data!B7</f>
        <v>44256</v>
      </c>
      <c r="C54" s="24">
        <f t="shared" si="2"/>
        <v>1700.8112000000001</v>
      </c>
      <c r="D54" s="24">
        <f>data!E7/1000</f>
        <v>2126.0140000000001</v>
      </c>
      <c r="E54" s="44">
        <v>0.8</v>
      </c>
      <c r="F54" s="42"/>
      <c r="G54" s="17"/>
      <c r="H54" s="17"/>
    </row>
    <row r="55" spans="2:10" s="10" customFormat="1" x14ac:dyDescent="0.25">
      <c r="B55" s="43">
        <f>data!B8</f>
        <v>44287</v>
      </c>
      <c r="C55" s="24">
        <f t="shared" si="2"/>
        <v>1718.4712</v>
      </c>
      <c r="D55" s="24">
        <f>data!E8/1000</f>
        <v>2148.0889999999999</v>
      </c>
      <c r="E55" s="44">
        <v>0.8</v>
      </c>
      <c r="F55" s="42"/>
      <c r="G55" s="17"/>
      <c r="H55" s="17"/>
    </row>
    <row r="56" spans="2:10" s="10" customFormat="1" x14ac:dyDescent="0.25">
      <c r="B56" s="43">
        <f>data!B9</f>
        <v>44317</v>
      </c>
      <c r="C56" s="24">
        <f t="shared" si="2"/>
        <v>1411.8096</v>
      </c>
      <c r="D56" s="24">
        <f>data!E9/1000</f>
        <v>1764.7619999999999</v>
      </c>
      <c r="E56" s="44">
        <v>0.8</v>
      </c>
      <c r="F56" s="42"/>
      <c r="G56" s="17"/>
      <c r="H56" s="17"/>
    </row>
    <row r="57" spans="2:10" s="10" customFormat="1" x14ac:dyDescent="0.25">
      <c r="B57" s="43">
        <f>data!B10</f>
        <v>44348</v>
      </c>
      <c r="C57" s="24">
        <f t="shared" si="2"/>
        <v>1432.924</v>
      </c>
      <c r="D57" s="24">
        <f>data!E10/1000</f>
        <v>1791.155</v>
      </c>
      <c r="E57" s="44">
        <v>0.8</v>
      </c>
      <c r="F57" s="42"/>
      <c r="G57" s="17"/>
      <c r="H57" s="17"/>
    </row>
    <row r="58" spans="2:10" s="10" customFormat="1" x14ac:dyDescent="0.25">
      <c r="B58" s="43">
        <f>data!B11</f>
        <v>44378</v>
      </c>
      <c r="C58" s="24">
        <f t="shared" si="2"/>
        <v>1450.2512000000002</v>
      </c>
      <c r="D58" s="24">
        <f>data!E11/1000</f>
        <v>1812.8140000000001</v>
      </c>
      <c r="E58" s="44">
        <v>0.8</v>
      </c>
      <c r="F58" s="42"/>
      <c r="G58" s="17"/>
      <c r="H58" s="17"/>
    </row>
    <row r="59" spans="2:10" s="10" customFormat="1" x14ac:dyDescent="0.25">
      <c r="B59" s="43">
        <f>data!B12</f>
        <v>44409</v>
      </c>
      <c r="C59" s="24">
        <f t="shared" si="2"/>
        <v>1484.9920000000002</v>
      </c>
      <c r="D59" s="24">
        <f>data!E12/1000</f>
        <v>1856.24</v>
      </c>
      <c r="E59" s="44">
        <v>0.8</v>
      </c>
      <c r="F59" s="42"/>
      <c r="G59" s="17"/>
      <c r="H59" s="17"/>
    </row>
    <row r="60" spans="2:10" s="10" customFormat="1" x14ac:dyDescent="0.25">
      <c r="B60" s="43">
        <f>data!B13</f>
        <v>44440</v>
      </c>
      <c r="C60" s="24">
        <f t="shared" si="2"/>
        <v>1622.4920000000002</v>
      </c>
      <c r="D60" s="24">
        <f>data!E13/1000</f>
        <v>2028.115</v>
      </c>
      <c r="E60" s="44">
        <v>0.8</v>
      </c>
      <c r="F60" s="42"/>
      <c r="G60" s="17"/>
      <c r="H60" s="17"/>
    </row>
    <row r="61" spans="2:10" s="10" customFormat="1" x14ac:dyDescent="0.25">
      <c r="B61" s="43">
        <f>data!B14</f>
        <v>44470</v>
      </c>
      <c r="C61" s="24">
        <f t="shared" si="2"/>
        <v>1690.7511999999999</v>
      </c>
      <c r="D61" s="24">
        <f>data!E14/1000</f>
        <v>2113.4389999999999</v>
      </c>
      <c r="E61" s="44">
        <v>0.8</v>
      </c>
      <c r="F61" s="42"/>
      <c r="G61" s="17"/>
      <c r="H61" s="17"/>
    </row>
    <row r="62" spans="2:10" s="10" customFormat="1" x14ac:dyDescent="0.25">
      <c r="B62" s="43">
        <f>data!B15</f>
        <v>44501</v>
      </c>
      <c r="C62" s="24">
        <f t="shared" si="2"/>
        <v>1653.9903999999999</v>
      </c>
      <c r="D62" s="24">
        <f>data!E15/1000</f>
        <v>2067.4879999999998</v>
      </c>
      <c r="E62" s="44">
        <v>0.8</v>
      </c>
      <c r="F62" s="42"/>
      <c r="G62" s="17"/>
      <c r="H62" s="17"/>
    </row>
    <row r="63" spans="2:10" s="10" customFormat="1" x14ac:dyDescent="0.25">
      <c r="B63" s="43">
        <f>data!B16</f>
        <v>44531</v>
      </c>
      <c r="C63" s="24">
        <f t="shared" si="2"/>
        <v>1598.5128000000002</v>
      </c>
      <c r="D63" s="24">
        <f>data!E16/1000</f>
        <v>1998.1410000000001</v>
      </c>
      <c r="E63" s="44">
        <v>0.8</v>
      </c>
      <c r="F63" s="42"/>
      <c r="G63" s="17"/>
      <c r="H63" s="17"/>
    </row>
    <row r="64" spans="2:10" s="10" customFormat="1" x14ac:dyDescent="0.25">
      <c r="B64" s="43">
        <f>data!B17</f>
        <v>44562</v>
      </c>
      <c r="C64" s="24">
        <f t="shared" si="2"/>
        <v>1738.8016</v>
      </c>
      <c r="D64" s="24">
        <f>data!E17/1000</f>
        <v>2173.502</v>
      </c>
      <c r="E64" s="44">
        <v>0.8</v>
      </c>
      <c r="F64" s="42"/>
      <c r="G64" s="17"/>
      <c r="H64" s="17"/>
    </row>
    <row r="65" spans="1:10" s="10" customFormat="1" x14ac:dyDescent="0.25">
      <c r="B65" s="43">
        <f>data!B18</f>
        <v>44593</v>
      </c>
      <c r="C65" s="24">
        <f t="shared" si="2"/>
        <v>1533.4592000000002</v>
      </c>
      <c r="D65" s="24">
        <f>data!E18/1000</f>
        <v>1916.8240000000001</v>
      </c>
      <c r="E65" s="44">
        <v>0.8</v>
      </c>
      <c r="F65" s="42"/>
      <c r="G65" s="17"/>
      <c r="H65" s="17"/>
    </row>
    <row r="66" spans="1:10" s="10" customFormat="1" x14ac:dyDescent="0.25">
      <c r="B66" s="43">
        <f>data!B19</f>
        <v>44621</v>
      </c>
      <c r="C66" s="24">
        <f t="shared" si="2"/>
        <v>1482.3976000000002</v>
      </c>
      <c r="D66" s="24">
        <f>data!E19/1000</f>
        <v>1852.9970000000001</v>
      </c>
      <c r="E66" s="44">
        <v>0.8</v>
      </c>
      <c r="F66" s="42"/>
      <c r="G66" s="17"/>
      <c r="H66" s="17"/>
    </row>
    <row r="67" spans="1:10" s="10" customFormat="1" x14ac:dyDescent="0.25">
      <c r="B67" s="43">
        <f>data!B20</f>
        <v>44652</v>
      </c>
      <c r="C67" s="24">
        <f t="shared" si="2"/>
        <v>1504.0384000000001</v>
      </c>
      <c r="D67" s="24">
        <f>data!E20/1000</f>
        <v>1880.048</v>
      </c>
      <c r="E67" s="44">
        <v>0.8</v>
      </c>
      <c r="F67" s="42"/>
      <c r="G67" s="17"/>
      <c r="H67" s="17"/>
    </row>
    <row r="68" spans="1:10" s="10" customFormat="1" x14ac:dyDescent="0.25">
      <c r="B68" s="43">
        <f>data!B21</f>
        <v>44682</v>
      </c>
      <c r="C68" s="24">
        <f t="shared" si="2"/>
        <v>1231.6487999999999</v>
      </c>
      <c r="D68" s="24">
        <f>data!E21/1000</f>
        <v>1539.5609999999999</v>
      </c>
      <c r="E68" s="44">
        <v>0.8</v>
      </c>
      <c r="F68" s="42"/>
      <c r="G68" s="17"/>
      <c r="H68" s="17"/>
    </row>
    <row r="69" spans="1:10" s="10" customFormat="1" x14ac:dyDescent="0.25">
      <c r="B69" s="43">
        <f>data!B22</f>
        <v>44713</v>
      </c>
      <c r="C69" s="24">
        <f t="shared" si="2"/>
        <v>1342.1584000000003</v>
      </c>
      <c r="D69" s="24">
        <f>data!E22/1000</f>
        <v>1677.6980000000001</v>
      </c>
      <c r="E69" s="44">
        <v>0.8</v>
      </c>
      <c r="F69" s="42"/>
      <c r="G69" s="17"/>
      <c r="H69" s="17"/>
    </row>
    <row r="70" spans="1:10" s="10" customFormat="1" x14ac:dyDescent="0.25">
      <c r="B70" s="45" t="s">
        <v>2</v>
      </c>
      <c r="C70" s="33">
        <f>ROUNDDOWN(SUM(C52:C69),0)</f>
        <v>28066</v>
      </c>
      <c r="D70" s="33">
        <f>ROUNDDOWN(SUM(D52:D69),0)</f>
        <v>35083</v>
      </c>
      <c r="E70" s="46"/>
      <c r="F70" s="42"/>
      <c r="G70" s="42"/>
    </row>
    <row r="71" spans="1:10" s="10" customFormat="1" ht="15.75" customHeight="1" x14ac:dyDescent="0.25">
      <c r="C71" s="47"/>
      <c r="D71" s="48"/>
      <c r="E71" s="48"/>
      <c r="F71" s="48"/>
    </row>
    <row r="72" spans="1:10" s="10" customFormat="1" ht="15.75" customHeight="1" x14ac:dyDescent="0.25">
      <c r="C72" s="47"/>
      <c r="D72" s="48"/>
      <c r="E72" s="48"/>
      <c r="F72" s="48"/>
    </row>
    <row r="73" spans="1:10" s="15" customFormat="1" x14ac:dyDescent="0.25">
      <c r="B73" s="68" t="s">
        <v>13</v>
      </c>
      <c r="C73" s="68"/>
      <c r="D73" s="68"/>
      <c r="E73" s="68"/>
      <c r="F73" s="68"/>
    </row>
    <row r="74" spans="1:10" s="10" customFormat="1" x14ac:dyDescent="0.25"/>
    <row r="75" spans="1:10" s="10" customFormat="1" x14ac:dyDescent="0.25">
      <c r="A75" s="49"/>
      <c r="B75" s="17" t="s">
        <v>39</v>
      </c>
      <c r="C75" s="49"/>
      <c r="D75" s="49"/>
      <c r="E75" s="49"/>
      <c r="F75" s="49"/>
      <c r="G75" s="49"/>
      <c r="H75" s="49"/>
      <c r="I75" s="49"/>
      <c r="J75" s="49"/>
    </row>
    <row r="76" spans="1:10" s="10" customFormat="1" x14ac:dyDescent="0.25">
      <c r="B76" s="17" t="s">
        <v>40</v>
      </c>
    </row>
    <row r="77" spans="1:10" s="10" customFormat="1" x14ac:dyDescent="0.25"/>
    <row r="78" spans="1:10" s="10" customFormat="1" ht="15.75" customHeight="1" x14ac:dyDescent="0.25"/>
    <row r="79" spans="1:10" s="15" customFormat="1" x14ac:dyDescent="0.25">
      <c r="B79" s="68" t="s">
        <v>41</v>
      </c>
      <c r="C79" s="68"/>
      <c r="D79" s="68"/>
      <c r="E79" s="68"/>
      <c r="F79" s="68"/>
    </row>
    <row r="80" spans="1:10" s="10" customFormat="1" x14ac:dyDescent="0.25"/>
    <row r="81" spans="2:3" s="10" customFormat="1" x14ac:dyDescent="0.25">
      <c r="B81" s="17" t="s">
        <v>42</v>
      </c>
    </row>
    <row r="82" spans="2:3" s="10" customFormat="1" ht="16.2" x14ac:dyDescent="0.35">
      <c r="B82" s="17" t="s">
        <v>43</v>
      </c>
    </row>
    <row r="83" spans="2:3" s="10" customFormat="1" x14ac:dyDescent="0.25"/>
    <row r="84" spans="2:3" s="10" customFormat="1" x14ac:dyDescent="0.25"/>
    <row r="85" spans="2:3" s="10" customFormat="1" x14ac:dyDescent="0.25"/>
    <row r="86" spans="2:3" s="10" customFormat="1" x14ac:dyDescent="0.25"/>
    <row r="87" spans="2:3" s="10" customFormat="1" ht="14.4" x14ac:dyDescent="0.3">
      <c r="B87" s="64" t="s">
        <v>44</v>
      </c>
      <c r="C87" s="64"/>
    </row>
    <row r="88" spans="2:3" s="10" customFormat="1" ht="28.8" x14ac:dyDescent="0.25">
      <c r="B88" s="50" t="s">
        <v>45</v>
      </c>
      <c r="C88" s="58">
        <v>19904</v>
      </c>
    </row>
    <row r="89" spans="2:3" s="10" customFormat="1" ht="28.8" x14ac:dyDescent="0.25">
      <c r="B89" s="50" t="s">
        <v>46</v>
      </c>
      <c r="C89" s="52">
        <f>C8</f>
        <v>44197</v>
      </c>
    </row>
    <row r="90" spans="2:3" s="10" customFormat="1" ht="28.8" x14ac:dyDescent="0.25">
      <c r="B90" s="50" t="s">
        <v>47</v>
      </c>
      <c r="C90" s="52">
        <f>E8</f>
        <v>44742</v>
      </c>
    </row>
    <row r="91" spans="2:3" s="10" customFormat="1" ht="14.4" x14ac:dyDescent="0.25">
      <c r="B91" s="50" t="s">
        <v>48</v>
      </c>
      <c r="C91" s="51">
        <f>C90-C89+1</f>
        <v>546</v>
      </c>
    </row>
    <row r="92" spans="2:3" s="10" customFormat="1" ht="43.2" x14ac:dyDescent="0.25">
      <c r="B92" s="50" t="s">
        <v>49</v>
      </c>
      <c r="C92" s="53">
        <f>(C88/365)*C91</f>
        <v>29774.202739726028</v>
      </c>
    </row>
    <row r="93" spans="2:3" s="10" customFormat="1" ht="43.2" x14ac:dyDescent="0.25">
      <c r="B93" s="50" t="s">
        <v>50</v>
      </c>
      <c r="C93" s="54">
        <f>C70</f>
        <v>28066</v>
      </c>
    </row>
    <row r="94" spans="2:3" s="10" customFormat="1" ht="14.4" x14ac:dyDescent="0.3">
      <c r="B94" s="55" t="s">
        <v>51</v>
      </c>
      <c r="C94" s="56">
        <f>(C93-C92)/C92</f>
        <v>-5.7371905291921391E-2</v>
      </c>
    </row>
    <row r="95" spans="2:3" s="10" customFormat="1" x14ac:dyDescent="0.25"/>
    <row r="96" spans="2:3" s="10" customFormat="1" x14ac:dyDescent="0.25"/>
    <row r="97" s="10" customFormat="1" x14ac:dyDescent="0.25"/>
    <row r="98" s="10" customFormat="1" x14ac:dyDescent="0.25"/>
    <row r="99" s="10" customFormat="1" x14ac:dyDescent="0.25"/>
    <row r="100" s="10" customFormat="1" x14ac:dyDescent="0.25"/>
    <row r="101" s="10" customFormat="1" x14ac:dyDescent="0.25"/>
    <row r="102" s="10" customFormat="1" x14ac:dyDescent="0.25"/>
    <row r="103" s="10" customFormat="1" x14ac:dyDescent="0.25"/>
    <row r="104" s="10" customFormat="1" x14ac:dyDescent="0.25"/>
    <row r="105" s="10" customFormat="1" x14ac:dyDescent="0.25"/>
    <row r="106" s="10" customFormat="1" x14ac:dyDescent="0.25"/>
    <row r="107" s="10" customFormat="1" x14ac:dyDescent="0.25"/>
    <row r="108" s="10" customFormat="1" x14ac:dyDescent="0.25"/>
    <row r="109" s="10" customFormat="1" x14ac:dyDescent="0.25"/>
    <row r="110" s="10" customFormat="1" x14ac:dyDescent="0.25"/>
    <row r="111" s="10" customFormat="1" x14ac:dyDescent="0.25"/>
    <row r="112" s="10" customFormat="1" x14ac:dyDescent="0.25"/>
    <row r="113" s="10" customFormat="1" x14ac:dyDescent="0.25"/>
    <row r="114" s="10" customFormat="1" x14ac:dyDescent="0.25"/>
    <row r="115" s="10" customFormat="1" x14ac:dyDescent="0.25"/>
    <row r="116" s="10" customFormat="1" x14ac:dyDescent="0.25"/>
    <row r="117" s="10" customFormat="1" x14ac:dyDescent="0.25"/>
    <row r="118" s="10" customFormat="1" x14ac:dyDescent="0.25"/>
    <row r="119" s="10" customFormat="1" x14ac:dyDescent="0.25"/>
    <row r="120" s="10" customFormat="1" x14ac:dyDescent="0.25"/>
    <row r="121" s="10" customFormat="1" x14ac:dyDescent="0.25"/>
    <row r="122" s="10" customFormat="1" x14ac:dyDescent="0.25"/>
    <row r="123" s="10" customFormat="1" x14ac:dyDescent="0.25"/>
    <row r="124" s="10" customFormat="1" x14ac:dyDescent="0.25"/>
    <row r="125" s="10" customFormat="1" x14ac:dyDescent="0.25"/>
    <row r="126" s="10" customFormat="1" x14ac:dyDescent="0.25"/>
    <row r="127" s="10" customFormat="1" x14ac:dyDescent="0.25"/>
    <row r="12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  <row r="171" s="10" customFormat="1" x14ac:dyDescent="0.25"/>
    <row r="172" s="10" customFormat="1" x14ac:dyDescent="0.25"/>
    <row r="173" s="10" customFormat="1" x14ac:dyDescent="0.25"/>
    <row r="174" s="10" customFormat="1" x14ac:dyDescent="0.25"/>
    <row r="175" s="10" customFormat="1" x14ac:dyDescent="0.25"/>
    <row r="176" s="10" customFormat="1" x14ac:dyDescent="0.25"/>
    <row r="177" s="10" customFormat="1" x14ac:dyDescent="0.25"/>
    <row r="178" s="10" customFormat="1" x14ac:dyDescent="0.25"/>
    <row r="179" s="10" customFormat="1" x14ac:dyDescent="0.25"/>
    <row r="180" s="10" customFormat="1" x14ac:dyDescent="0.25"/>
    <row r="181" s="10" customFormat="1" x14ac:dyDescent="0.25"/>
    <row r="182" s="10" customFormat="1" x14ac:dyDescent="0.25"/>
    <row r="183" s="10" customFormat="1" x14ac:dyDescent="0.25"/>
    <row r="184" s="10" customFormat="1" x14ac:dyDescent="0.25"/>
    <row r="185" s="10" customFormat="1" x14ac:dyDescent="0.25"/>
    <row r="186" s="10" customFormat="1" x14ac:dyDescent="0.25"/>
    <row r="187" s="10" customFormat="1" x14ac:dyDescent="0.25"/>
    <row r="188" s="10" customFormat="1" x14ac:dyDescent="0.25"/>
    <row r="189" s="10" customFormat="1" x14ac:dyDescent="0.25"/>
    <row r="190" s="10" customFormat="1" x14ac:dyDescent="0.25"/>
    <row r="191" s="10" customFormat="1" x14ac:dyDescent="0.25"/>
    <row r="192" s="10" customFormat="1" x14ac:dyDescent="0.25"/>
    <row r="193" s="10" customFormat="1" x14ac:dyDescent="0.25"/>
    <row r="194" s="10" customFormat="1" x14ac:dyDescent="0.25"/>
    <row r="195" s="10" customFormat="1" x14ac:dyDescent="0.25"/>
    <row r="196" s="10" customFormat="1" x14ac:dyDescent="0.25"/>
    <row r="197" s="10" customFormat="1" x14ac:dyDescent="0.25"/>
    <row r="198" s="10" customFormat="1" x14ac:dyDescent="0.25"/>
    <row r="199" s="10" customFormat="1" x14ac:dyDescent="0.25"/>
    <row r="200" s="10" customFormat="1" x14ac:dyDescent="0.25"/>
    <row r="201" s="10" customFormat="1" x14ac:dyDescent="0.25"/>
    <row r="202" s="10" customFormat="1" x14ac:dyDescent="0.25"/>
    <row r="203" s="10" customFormat="1" x14ac:dyDescent="0.25"/>
    <row r="204" s="10" customFormat="1" x14ac:dyDescent="0.25"/>
    <row r="205" s="10" customFormat="1" x14ac:dyDescent="0.25"/>
    <row r="206" s="10" customFormat="1" x14ac:dyDescent="0.25"/>
    <row r="207" s="10" customFormat="1" x14ac:dyDescent="0.25"/>
    <row r="208" s="10" customFormat="1" x14ac:dyDescent="0.25"/>
    <row r="209" spans="5:5" s="10" customFormat="1" x14ac:dyDescent="0.25"/>
    <row r="210" spans="5:5" s="10" customFormat="1" x14ac:dyDescent="0.25"/>
    <row r="211" spans="5:5" s="10" customFormat="1" x14ac:dyDescent="0.25"/>
    <row r="212" spans="5:5" s="10" customFormat="1" x14ac:dyDescent="0.25"/>
    <row r="213" spans="5:5" s="10" customFormat="1" x14ac:dyDescent="0.25"/>
    <row r="214" spans="5:5" s="10" customFormat="1" x14ac:dyDescent="0.25"/>
    <row r="215" spans="5:5" s="10" customFormat="1" x14ac:dyDescent="0.25"/>
    <row r="216" spans="5:5" s="10" customFormat="1" x14ac:dyDescent="0.25"/>
    <row r="217" spans="5:5" s="10" customFormat="1" x14ac:dyDescent="0.25"/>
    <row r="218" spans="5:5" s="10" customFormat="1" x14ac:dyDescent="0.25"/>
    <row r="219" spans="5:5" s="10" customFormat="1" x14ac:dyDescent="0.25"/>
    <row r="220" spans="5:5" s="10" customFormat="1" x14ac:dyDescent="0.25"/>
    <row r="221" spans="5:5" s="10" customFormat="1" x14ac:dyDescent="0.25">
      <c r="E221" s="49"/>
    </row>
  </sheetData>
  <mergeCells count="12">
    <mergeCell ref="B87:C87"/>
    <mergeCell ref="C3:F3"/>
    <mergeCell ref="B6:F6"/>
    <mergeCell ref="G6:K6"/>
    <mergeCell ref="B10:F10"/>
    <mergeCell ref="B12:C12"/>
    <mergeCell ref="B18:B19"/>
    <mergeCell ref="B41:F41"/>
    <mergeCell ref="B43:C43"/>
    <mergeCell ref="B50:B51"/>
    <mergeCell ref="B73:F73"/>
    <mergeCell ref="B79:F7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A15D6-C5DE-4919-A1E1-BE4A759E1EB6}">
  <dimension ref="B2:F24"/>
  <sheetViews>
    <sheetView topLeftCell="A4" workbookViewId="0">
      <selection activeCell="D23" sqref="D23"/>
    </sheetView>
  </sheetViews>
  <sheetFormatPr baseColWidth="10" defaultColWidth="10.88671875" defaultRowHeight="14.4" x14ac:dyDescent="0.3"/>
  <cols>
    <col min="1" max="1" width="3.44140625" style="1" customWidth="1"/>
    <col min="2" max="2" width="10.88671875" style="1"/>
    <col min="3" max="3" width="15.88671875" style="1" bestFit="1" customWidth="1"/>
    <col min="4" max="4" width="12.5546875" style="1" customWidth="1"/>
    <col min="5" max="5" width="13" style="1" customWidth="1"/>
    <col min="6" max="6" width="13.6640625" style="61" bestFit="1" customWidth="1"/>
    <col min="7" max="16384" width="10.88671875" style="1"/>
  </cols>
  <sheetData>
    <row r="2" spans="2:6" s="4" customFormat="1" ht="21" x14ac:dyDescent="0.4">
      <c r="B2" s="3" t="s">
        <v>1</v>
      </c>
      <c r="F2" s="60"/>
    </row>
    <row r="4" spans="2:6" ht="57" customHeight="1" thickBot="1" x14ac:dyDescent="0.35">
      <c r="B4" s="5" t="s">
        <v>0</v>
      </c>
      <c r="C4" s="59" t="s">
        <v>56</v>
      </c>
      <c r="D4" s="59" t="s">
        <v>54</v>
      </c>
      <c r="E4" s="6" t="s">
        <v>55</v>
      </c>
    </row>
    <row r="5" spans="2:6" ht="15" thickTop="1" x14ac:dyDescent="0.3">
      <c r="B5" s="7">
        <v>44197</v>
      </c>
      <c r="C5" s="62">
        <v>2319632</v>
      </c>
      <c r="D5" s="62">
        <v>9797</v>
      </c>
      <c r="E5" s="62">
        <f t="shared" ref="E5:E22" si="0">C5-D5</f>
        <v>2309835</v>
      </c>
    </row>
    <row r="6" spans="2:6" x14ac:dyDescent="0.3">
      <c r="B6" s="7">
        <v>44228</v>
      </c>
      <c r="C6" s="62">
        <v>2035073</v>
      </c>
      <c r="D6" s="62">
        <v>8380</v>
      </c>
      <c r="E6" s="62">
        <f t="shared" si="0"/>
        <v>2026693</v>
      </c>
    </row>
    <row r="7" spans="2:6" x14ac:dyDescent="0.3">
      <c r="B7" s="7">
        <v>44256</v>
      </c>
      <c r="C7" s="62">
        <v>2135760</v>
      </c>
      <c r="D7" s="62">
        <v>9746</v>
      </c>
      <c r="E7" s="62">
        <f t="shared" si="0"/>
        <v>2126014</v>
      </c>
    </row>
    <row r="8" spans="2:6" x14ac:dyDescent="0.3">
      <c r="B8" s="7">
        <v>44287</v>
      </c>
      <c r="C8" s="62">
        <v>2157723</v>
      </c>
      <c r="D8" s="62">
        <v>9634</v>
      </c>
      <c r="E8" s="62">
        <f t="shared" si="0"/>
        <v>2148089</v>
      </c>
    </row>
    <row r="9" spans="2:6" x14ac:dyDescent="0.3">
      <c r="B9" s="7">
        <v>44317</v>
      </c>
      <c r="C9" s="62">
        <v>1775068</v>
      </c>
      <c r="D9" s="62">
        <v>10306</v>
      </c>
      <c r="E9" s="62">
        <f t="shared" si="0"/>
        <v>1764762</v>
      </c>
    </row>
    <row r="10" spans="2:6" x14ac:dyDescent="0.3">
      <c r="B10" s="7">
        <v>44348</v>
      </c>
      <c r="C10" s="62">
        <v>1800811</v>
      </c>
      <c r="D10" s="62">
        <v>9656</v>
      </c>
      <c r="E10" s="62">
        <f t="shared" si="0"/>
        <v>1791155</v>
      </c>
    </row>
    <row r="11" spans="2:6" x14ac:dyDescent="0.3">
      <c r="B11" s="7">
        <v>44378</v>
      </c>
      <c r="C11" s="62">
        <v>1822060</v>
      </c>
      <c r="D11" s="62">
        <v>9246</v>
      </c>
      <c r="E11" s="62">
        <f t="shared" si="0"/>
        <v>1812814</v>
      </c>
    </row>
    <row r="12" spans="2:6" x14ac:dyDescent="0.3">
      <c r="B12" s="7">
        <v>44409</v>
      </c>
      <c r="C12" s="62">
        <v>1865029</v>
      </c>
      <c r="D12" s="62">
        <v>8789</v>
      </c>
      <c r="E12" s="62">
        <f t="shared" si="0"/>
        <v>1856240</v>
      </c>
    </row>
    <row r="13" spans="2:6" x14ac:dyDescent="0.3">
      <c r="B13" s="7">
        <v>44440</v>
      </c>
      <c r="C13" s="62">
        <v>2037002</v>
      </c>
      <c r="D13" s="62">
        <v>8887</v>
      </c>
      <c r="E13" s="62">
        <f t="shared" si="0"/>
        <v>2028115</v>
      </c>
    </row>
    <row r="14" spans="2:6" x14ac:dyDescent="0.3">
      <c r="B14" s="7">
        <v>44470</v>
      </c>
      <c r="C14" s="62">
        <v>2123044</v>
      </c>
      <c r="D14" s="62">
        <v>9605</v>
      </c>
      <c r="E14" s="62">
        <f t="shared" si="0"/>
        <v>2113439</v>
      </c>
    </row>
    <row r="15" spans="2:6" x14ac:dyDescent="0.3">
      <c r="B15" s="7">
        <v>44501</v>
      </c>
      <c r="C15" s="62">
        <v>2076318</v>
      </c>
      <c r="D15" s="62">
        <v>8830</v>
      </c>
      <c r="E15" s="62">
        <f t="shared" si="0"/>
        <v>2067488</v>
      </c>
    </row>
    <row r="16" spans="2:6" x14ac:dyDescent="0.3">
      <c r="B16" s="7">
        <v>44531</v>
      </c>
      <c r="C16" s="62">
        <v>2006821</v>
      </c>
      <c r="D16" s="62">
        <v>8680</v>
      </c>
      <c r="E16" s="62">
        <f t="shared" si="0"/>
        <v>1998141</v>
      </c>
    </row>
    <row r="17" spans="2:6" x14ac:dyDescent="0.3">
      <c r="B17" s="7">
        <v>44562</v>
      </c>
      <c r="C17" s="62">
        <v>2181719</v>
      </c>
      <c r="D17" s="62">
        <v>8217</v>
      </c>
      <c r="E17" s="62">
        <f t="shared" si="0"/>
        <v>2173502</v>
      </c>
    </row>
    <row r="18" spans="2:6" x14ac:dyDescent="0.3">
      <c r="B18" s="7">
        <v>44593</v>
      </c>
      <c r="C18" s="62">
        <v>1924463</v>
      </c>
      <c r="D18" s="62">
        <v>7639</v>
      </c>
      <c r="E18" s="62">
        <f t="shared" si="0"/>
        <v>1916824</v>
      </c>
    </row>
    <row r="19" spans="2:6" x14ac:dyDescent="0.3">
      <c r="B19" s="7">
        <v>44621</v>
      </c>
      <c r="C19" s="62">
        <v>1862280</v>
      </c>
      <c r="D19" s="62">
        <v>9283</v>
      </c>
      <c r="E19" s="62">
        <f t="shared" si="0"/>
        <v>1852997</v>
      </c>
    </row>
    <row r="20" spans="2:6" x14ac:dyDescent="0.3">
      <c r="B20" s="7">
        <v>44652</v>
      </c>
      <c r="C20" s="62">
        <v>1889269</v>
      </c>
      <c r="D20" s="62">
        <v>9221</v>
      </c>
      <c r="E20" s="62">
        <f t="shared" si="0"/>
        <v>1880048</v>
      </c>
    </row>
    <row r="21" spans="2:6" x14ac:dyDescent="0.3">
      <c r="B21" s="7">
        <v>44682</v>
      </c>
      <c r="C21" s="62">
        <v>1550061</v>
      </c>
      <c r="D21" s="62">
        <v>10500</v>
      </c>
      <c r="E21" s="62">
        <f t="shared" si="0"/>
        <v>1539561</v>
      </c>
    </row>
    <row r="22" spans="2:6" x14ac:dyDescent="0.3">
      <c r="B22" s="7">
        <v>44713</v>
      </c>
      <c r="C22" s="62">
        <v>1686882</v>
      </c>
      <c r="D22" s="62">
        <v>9184</v>
      </c>
      <c r="E22" s="62">
        <f t="shared" si="0"/>
        <v>1677698</v>
      </c>
    </row>
    <row r="23" spans="2:6" x14ac:dyDescent="0.3">
      <c r="B23" s="2"/>
      <c r="C23" s="62"/>
      <c r="D23" s="62"/>
      <c r="E23" s="63"/>
      <c r="F23" s="62"/>
    </row>
    <row r="24" spans="2:6" x14ac:dyDescent="0.3">
      <c r="B24" s="8" t="s">
        <v>2</v>
      </c>
      <c r="E24" s="9">
        <f>SUM(E5:E22)</f>
        <v>35083415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VER calculation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Schiavon</dc:creator>
  <cp:lastModifiedBy>Alexandre Dunod</cp:lastModifiedBy>
  <dcterms:created xsi:type="dcterms:W3CDTF">2022-07-05T16:11:25Z</dcterms:created>
  <dcterms:modified xsi:type="dcterms:W3CDTF">2022-08-11T07:38:28Z</dcterms:modified>
</cp:coreProperties>
</file>