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defaultThemeVersion="124226"/>
  <mc:AlternateContent xmlns:mc="http://schemas.openxmlformats.org/markup-compatibility/2006">
    <mc:Choice Requires="x15">
      <x15ac:absPath xmlns:x15ac="http://schemas.microsoft.com/office/spreadsheetml/2010/11/ac" url="D:\Life Enerji_Update\BACK-UP\Carbon Projects\Akfen Projects\8. (VCS) OTLUCA HES - 3.Verifikasyon+Revalidasyon\4.Saha Ziyareti Sonrası\4.VCS 1st review\0.Uploaded to VCS\"/>
    </mc:Choice>
  </mc:AlternateContent>
  <xr:revisionPtr revIDLastSave="0" documentId="8_{B82FF7E7-588C-4421-BEAB-78687DAE0B54}" xr6:coauthVersionLast="47" xr6:coauthVersionMax="47" xr10:uidLastSave="{00000000-0000-0000-0000-000000000000}"/>
  <bookViews>
    <workbookView xWindow="-28920" yWindow="-120" windowWidth="29040" windowHeight="15720" tabRatio="874"/>
  </bookViews>
  <sheets>
    <sheet name="ER of Otluca HPP"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7" l="1"/>
  <c r="G24" i="7"/>
  <c r="G20" i="7"/>
  <c r="G16" i="7"/>
  <c r="I77" i="7"/>
  <c r="H77" i="7"/>
  <c r="I76" i="7"/>
  <c r="H76" i="7"/>
  <c r="J76" i="7"/>
  <c r="G76" i="7"/>
  <c r="I75" i="7"/>
  <c r="H75" i="7"/>
  <c r="J75" i="7"/>
  <c r="G75" i="7"/>
  <c r="G58" i="7"/>
  <c r="G57" i="7"/>
  <c r="G63" i="7"/>
  <c r="N23" i="7"/>
  <c r="P23" i="7"/>
  <c r="O42" i="7"/>
  <c r="N42" i="7"/>
  <c r="P41" i="7"/>
  <c r="P40" i="7"/>
  <c r="P39" i="7"/>
  <c r="P38" i="7"/>
  <c r="P37" i="7"/>
  <c r="P35" i="7"/>
  <c r="P34" i="7"/>
  <c r="P33" i="7"/>
  <c r="P32" i="7"/>
  <c r="P31" i="7"/>
  <c r="P30" i="7"/>
  <c r="P29" i="7"/>
  <c r="P28" i="7"/>
  <c r="P25" i="7"/>
  <c r="G41" i="7"/>
  <c r="J41" i="7"/>
  <c r="D26" i="7"/>
  <c r="F25" i="7"/>
  <c r="G25" i="7"/>
  <c r="H54" i="7"/>
  <c r="G81" i="7"/>
  <c r="G83" i="7"/>
  <c r="G74" i="7"/>
  <c r="I74" i="7"/>
  <c r="G73" i="7"/>
  <c r="I73" i="7"/>
  <c r="G72" i="7"/>
  <c r="I72" i="7"/>
  <c r="G71" i="7"/>
  <c r="I71" i="7"/>
  <c r="G70" i="7"/>
  <c r="I70" i="7"/>
  <c r="G56" i="7"/>
  <c r="I56" i="7"/>
  <c r="G55" i="7"/>
  <c r="I55" i="7"/>
  <c r="I58" i="7"/>
  <c r="G54" i="7"/>
  <c r="I54" i="7"/>
  <c r="G53" i="7"/>
  <c r="I53" i="7"/>
  <c r="G52" i="7"/>
  <c r="I52" i="7"/>
  <c r="I57" i="7"/>
  <c r="I42" i="7"/>
  <c r="H42" i="7"/>
  <c r="E42" i="7"/>
  <c r="D42" i="7"/>
  <c r="F41" i="7"/>
  <c r="F40" i="7"/>
  <c r="G40" i="7"/>
  <c r="J40" i="7"/>
  <c r="F39" i="7"/>
  <c r="F38" i="7"/>
  <c r="F37" i="7"/>
  <c r="G37" i="7"/>
  <c r="O36" i="7"/>
  <c r="I36" i="7"/>
  <c r="H36" i="7"/>
  <c r="E36" i="7"/>
  <c r="F35" i="7"/>
  <c r="F34" i="7"/>
  <c r="F33" i="7"/>
  <c r="F32" i="7"/>
  <c r="F31" i="7"/>
  <c r="F30" i="7"/>
  <c r="F29" i="7"/>
  <c r="F28" i="7"/>
  <c r="P26" i="7"/>
  <c r="P24" i="7"/>
  <c r="F24" i="7"/>
  <c r="F23" i="7"/>
  <c r="O22" i="7"/>
  <c r="N22" i="7"/>
  <c r="I22" i="7"/>
  <c r="H22" i="7"/>
  <c r="E22" i="7"/>
  <c r="D22" i="7"/>
  <c r="P21" i="7"/>
  <c r="F21" i="7"/>
  <c r="G21" i="7"/>
  <c r="J21" i="7"/>
  <c r="P20" i="7"/>
  <c r="F20" i="7"/>
  <c r="P19" i="7"/>
  <c r="F19" i="7"/>
  <c r="G19" i="7"/>
  <c r="J19" i="7"/>
  <c r="P18" i="7"/>
  <c r="F18" i="7"/>
  <c r="G18" i="7"/>
  <c r="J18" i="7"/>
  <c r="P17" i="7"/>
  <c r="F17" i="7"/>
  <c r="G17" i="7"/>
  <c r="J17" i="7"/>
  <c r="P16" i="7"/>
  <c r="F16" i="7"/>
  <c r="J16" i="7"/>
  <c r="P15" i="7"/>
  <c r="F15" i="7"/>
  <c r="G15" i="7"/>
  <c r="J15" i="7"/>
  <c r="P14" i="7"/>
  <c r="F14" i="7"/>
  <c r="G14" i="7"/>
  <c r="J14" i="7"/>
  <c r="P13" i="7"/>
  <c r="F13" i="7"/>
  <c r="G13" i="7"/>
  <c r="J13" i="7"/>
  <c r="P12" i="7"/>
  <c r="F12" i="7"/>
  <c r="G12" i="7"/>
  <c r="J12" i="7"/>
  <c r="P11" i="7"/>
  <c r="F11" i="7"/>
  <c r="G11" i="7"/>
  <c r="J11" i="7"/>
  <c r="P10" i="7"/>
  <c r="F10" i="7"/>
  <c r="G10" i="7"/>
  <c r="G22" i="7"/>
  <c r="O9" i="7"/>
  <c r="N9" i="7"/>
  <c r="I9" i="7"/>
  <c r="H9" i="7"/>
  <c r="H43" i="7"/>
  <c r="E9" i="7"/>
  <c r="D9" i="7"/>
  <c r="P8" i="7"/>
  <c r="F8" i="7"/>
  <c r="G8" i="7"/>
  <c r="J8" i="7"/>
  <c r="P7" i="7"/>
  <c r="F7" i="7"/>
  <c r="G7" i="7"/>
  <c r="J7" i="7"/>
  <c r="P6" i="7"/>
  <c r="F6" i="7"/>
  <c r="G6" i="7"/>
  <c r="J6" i="7"/>
  <c r="P5" i="7"/>
  <c r="F5" i="7"/>
  <c r="G5" i="7"/>
  <c r="J5" i="7"/>
  <c r="P4" i="7"/>
  <c r="F4" i="7"/>
  <c r="G4" i="7"/>
  <c r="J4" i="7"/>
  <c r="N36" i="7"/>
  <c r="G32" i="7"/>
  <c r="J32" i="7"/>
  <c r="G28" i="7"/>
  <c r="J28" i="7"/>
  <c r="G33" i="7"/>
  <c r="J33" i="7"/>
  <c r="G38" i="7"/>
  <c r="J38" i="7"/>
  <c r="G30" i="7"/>
  <c r="J30" i="7"/>
  <c r="G34" i="7"/>
  <c r="J34" i="7"/>
  <c r="G39" i="7"/>
  <c r="G42" i="7"/>
  <c r="J39" i="7"/>
  <c r="G35" i="7"/>
  <c r="J35" i="7"/>
  <c r="I59" i="7"/>
  <c r="E43" i="7"/>
  <c r="I43" i="7"/>
  <c r="P36" i="7"/>
  <c r="O43" i="7"/>
  <c r="P22" i="7"/>
  <c r="F42" i="7"/>
  <c r="H74" i="7"/>
  <c r="J74" i="7"/>
  <c r="P42" i="7"/>
  <c r="N43" i="7"/>
  <c r="F9" i="7"/>
  <c r="H70" i="7"/>
  <c r="F26" i="7"/>
  <c r="H72" i="7"/>
  <c r="J72" i="7"/>
  <c r="D27" i="7"/>
  <c r="F27" i="7"/>
  <c r="G27" i="7"/>
  <c r="J27" i="7"/>
  <c r="P9" i="7"/>
  <c r="P43" i="7"/>
  <c r="G29" i="7"/>
  <c r="H55" i="7"/>
  <c r="J29" i="7"/>
  <c r="G31" i="7"/>
  <c r="J31" i="7"/>
  <c r="G9" i="7"/>
  <c r="J9" i="7"/>
  <c r="J37" i="7"/>
  <c r="J70" i="7"/>
  <c r="F22" i="7"/>
  <c r="H71" i="7"/>
  <c r="J71" i="7"/>
  <c r="G23" i="7"/>
  <c r="G26" i="7"/>
  <c r="J26" i="7"/>
  <c r="F36" i="7"/>
  <c r="H73" i="7"/>
  <c r="J73" i="7"/>
  <c r="D36" i="7"/>
  <c r="D43" i="7"/>
  <c r="J77" i="7"/>
  <c r="J23" i="7"/>
  <c r="F43" i="7"/>
  <c r="J24" i="7"/>
  <c r="J20" i="7"/>
  <c r="J22" i="7"/>
  <c r="H53" i="7"/>
  <c r="K53" i="7"/>
  <c r="J10" i="7"/>
  <c r="H52" i="7"/>
  <c r="J25" i="7"/>
  <c r="G36" i="7"/>
  <c r="J36" i="7"/>
  <c r="G43" i="7"/>
  <c r="H56" i="7"/>
  <c r="K56" i="7"/>
  <c r="J42" i="7"/>
  <c r="H57" i="7"/>
  <c r="K52" i="7"/>
  <c r="H58" i="7"/>
  <c r="J43" i="7"/>
  <c r="H59" i="7"/>
</calcChain>
</file>

<file path=xl/sharedStrings.xml><?xml version="1.0" encoding="utf-8"?>
<sst xmlns="http://schemas.openxmlformats.org/spreadsheetml/2006/main" count="65" uniqueCount="40">
  <si>
    <t>Electricity supplied to the grid (MWh) (1)</t>
  </si>
  <si>
    <t>Electricity consumption from the grid (MWh) (2)</t>
  </si>
  <si>
    <t>tCO2/MWh.</t>
  </si>
  <si>
    <t xml:space="preserve">Net electricity supplied to the grid[MWh] (3) =(1)-(2)  </t>
  </si>
  <si>
    <t>Project emissions or actual net GHG removals by sinks (tCO2e)</t>
  </si>
  <si>
    <t>Leakage (tCO2e)</t>
  </si>
  <si>
    <t>Emission reductions or net anthropogenic GHG removals by sinks (tCO2e)</t>
  </si>
  <si>
    <t>Months</t>
  </si>
  <si>
    <t>Baseline emissions or baseline net GHG removals by sinks (tCO2e)</t>
  </si>
  <si>
    <t>Vintage</t>
  </si>
  <si>
    <t>Total</t>
  </si>
  <si>
    <t>Monitoring Start Date</t>
  </si>
  <si>
    <t>Monitoring End Date</t>
  </si>
  <si>
    <t>Monitoring Duration (days)</t>
  </si>
  <si>
    <t>actual ERy (tCO2e)</t>
  </si>
  <si>
    <t>estimated ERy (tCO2e)</t>
  </si>
  <si>
    <t>n of days</t>
  </si>
  <si>
    <t xml:space="preserve">Total Sum </t>
  </si>
  <si>
    <t>Sum 2019</t>
  </si>
  <si>
    <t>Sum 2020</t>
  </si>
  <si>
    <t>Sum 2021</t>
  </si>
  <si>
    <t>1st CP</t>
  </si>
  <si>
    <t>2nd CP</t>
  </si>
  <si>
    <t>Sum 2022</t>
  </si>
  <si>
    <t>EF-CP1</t>
  </si>
  <si>
    <t>EF-CP2</t>
  </si>
  <si>
    <t>% by year</t>
  </si>
  <si>
    <t>Annual Estimated ER Amount (tCO2e/yr) - 1st CP</t>
  </si>
  <si>
    <t>Annual Estimated ER Amount (tCO2e/yr) - 2nd CP</t>
  </si>
  <si>
    <t>Period</t>
  </si>
  <si>
    <t>actual EGy (MWh)</t>
  </si>
  <si>
    <t>estimated EGy (MWh)</t>
  </si>
  <si>
    <t xml:space="preserve">Annual Estimated EG Amount (MWh/yr) </t>
  </si>
  <si>
    <t>Estimated EG Amount (during monitoring duration)</t>
  </si>
  <si>
    <t>OTLUCA HPPs EMISSION REDUCTION AMOUNT (01-08-2019 - 31-05-2022)</t>
  </si>
  <si>
    <t>TEİAŞ RECEIPTS &amp; INVOICES</t>
  </si>
  <si>
    <t>Total of 1st CP</t>
  </si>
  <si>
    <t>Total of 2nd CP</t>
  </si>
  <si>
    <t>Note:</t>
  </si>
  <si>
    <t>Among the electricity generation values colored with this cell color above, the lowest value was chosen to be conservative, and the lowest value was used in the baseline emission reduction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</si>
</sst>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79" formatCode="_-* #,##0.00\ _T_L_-;\-* #,##0.00\ _T_L_-;_-* &quot;-&quot;??\ _T_L_-;_-@_-"/>
    <numFmt numFmtId="180" formatCode="#,##0.000"/>
    <numFmt numFmtId="181" formatCode="0.000"/>
    <numFmt numFmtId="183" formatCode="_-* #,##0\ _T_L_-;\-* #,##0\ _T_L_-;_-* &quot;-&quot;??\ _T_L_-;_-@_-"/>
    <numFmt numFmtId="184" formatCode="0.0000"/>
    <numFmt numFmtId="185" formatCode="#,##0_ ;\-#,##0\ "/>
    <numFmt numFmtId="186" formatCode="dd\-mmm\-yyyy"/>
  </numFmts>
  <fonts count="26">
    <font>
      <sz val="10"/>
      <name val="Arial"/>
      <family val="2"/>
      <charset val="162"/>
    </font>
    <font>
      <sz val="10"/>
      <name val="Arial"/>
      <family val="2"/>
      <charset val="162"/>
    </font>
    <font>
      <sz val="10"/>
      <name val="Arial"/>
      <family val="2"/>
      <charset val="162"/>
    </font>
    <font>
      <b/>
      <sz val="10"/>
      <name val="Arial"/>
      <family val="2"/>
      <charset val="162"/>
    </font>
    <font>
      <b/>
      <i/>
      <sz val="10"/>
      <name val="Arial"/>
      <family val="2"/>
      <charset val="162"/>
    </font>
    <font>
      <sz val="11"/>
      <color indexed="8"/>
      <name val="Calibri"/>
      <family val="2"/>
      <charset val="162"/>
    </font>
    <font>
      <sz val="10"/>
      <name val="Arial Tur"/>
      <family val="2"/>
      <charset val="162"/>
    </font>
    <font>
      <u/>
      <sz val="7.5"/>
      <color indexed="12"/>
      <name val="Geneva"/>
      <family val="2"/>
      <charset val="162"/>
    </font>
    <font>
      <sz val="10"/>
      <name val="Geneva"/>
      <family val="2"/>
      <charset val="162"/>
    </font>
    <font>
      <sz val="12"/>
      <name val="Arial"/>
      <family val="2"/>
      <charset val="162"/>
    </font>
    <font>
      <b/>
      <sz val="11"/>
      <name val="Arial"/>
      <family val="2"/>
      <charset val="162"/>
    </font>
    <font>
      <sz val="11"/>
      <name val="Arial"/>
      <family val="2"/>
      <charset val="162"/>
    </font>
    <font>
      <b/>
      <sz val="11"/>
      <name val="Arial"/>
      <family val="2"/>
    </font>
    <font>
      <sz val="10"/>
      <name val="Arial"/>
      <family val="2"/>
    </font>
    <font>
      <sz val="11"/>
      <name val="Arial"/>
      <family val="2"/>
    </font>
    <font>
      <b/>
      <sz val="12"/>
      <name val="Arial"/>
      <family val="2"/>
      <charset val="162"/>
    </font>
    <font>
      <sz val="10"/>
      <name val="Arial"/>
      <family val="2"/>
    </font>
    <font>
      <b/>
      <sz val="16"/>
      <name val="Arial"/>
      <family val="2"/>
      <charset val="162"/>
    </font>
    <font>
      <sz val="9"/>
      <name val="宋体"/>
      <charset val="134"/>
    </font>
    <font>
      <sz val="11"/>
      <color theme="1"/>
      <name val="Calibri"/>
      <charset val="134"/>
      <scheme val="minor"/>
    </font>
    <font>
      <sz val="11"/>
      <color rgb="FF000000"/>
      <name val="Calibri"/>
      <family val="2"/>
    </font>
    <font>
      <b/>
      <sz val="11"/>
      <color theme="1"/>
      <name val="Arial"/>
      <family val="2"/>
      <charset val="162"/>
    </font>
    <font>
      <sz val="10"/>
      <color theme="1"/>
      <name val="Arial"/>
      <family val="2"/>
      <charset val="162"/>
    </font>
    <font>
      <b/>
      <sz val="10"/>
      <color rgb="FF000000"/>
      <name val="Arial"/>
      <family val="2"/>
      <charset val="162"/>
    </font>
    <font>
      <b/>
      <sz val="14"/>
      <color theme="1"/>
      <name val="Arial"/>
      <family val="2"/>
      <charset val="162"/>
    </font>
    <font>
      <b/>
      <sz val="12"/>
      <color theme="1"/>
      <name val="Arial"/>
      <family val="2"/>
      <charset val="162"/>
    </font>
  </fonts>
  <fills count="11">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8" tint="-0.249977111117893"/>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s>
  <cellStyleXfs count="15">
    <xf numFmtId="0" fontId="0" fillId="0" borderId="0"/>
    <xf numFmtId="179" fontId="1" fillId="0" borderId="0" applyFont="0" applyFill="0" applyBorder="0" applyAlignment="0" applyProtection="0"/>
    <xf numFmtId="179" fontId="13" fillId="0" borderId="0" applyFont="0" applyFill="0" applyBorder="0" applyAlignment="0" applyProtection="0"/>
    <xf numFmtId="179" fontId="16" fillId="0" borderId="0" applyFont="0" applyFill="0" applyBorder="0" applyAlignment="0" applyProtection="0"/>
    <xf numFmtId="0" fontId="7" fillId="0" borderId="0" applyNumberFormat="0" applyFill="0" applyBorder="0" applyAlignment="0" applyProtection="0">
      <alignment vertical="top"/>
      <protection locked="0"/>
    </xf>
    <xf numFmtId="0" fontId="20" fillId="0" borderId="0"/>
    <xf numFmtId="0" fontId="2" fillId="0" borderId="0"/>
    <xf numFmtId="0" fontId="19" fillId="0" borderId="0"/>
    <xf numFmtId="0" fontId="6" fillId="0" borderId="0"/>
    <xf numFmtId="0" fontId="19" fillId="0" borderId="0"/>
    <xf numFmtId="0" fontId="8" fillId="0" borderId="0"/>
    <xf numFmtId="0" fontId="16" fillId="0" borderId="0"/>
    <xf numFmtId="179" fontId="5" fillId="0" borderId="0" applyFont="0" applyFill="0" applyBorder="0" applyAlignment="0" applyProtection="0"/>
    <xf numFmtId="43" fontId="19" fillId="0" borderId="0" applyFont="0" applyFill="0" applyBorder="0" applyAlignment="0" applyProtection="0"/>
    <xf numFmtId="9" fontId="2" fillId="0" borderId="0" applyFont="0" applyFill="0" applyBorder="0" applyAlignment="0" applyProtection="0"/>
  </cellStyleXfs>
  <cellXfs count="123">
    <xf numFmtId="0" fontId="0" fillId="0" borderId="0" xfId="0"/>
    <xf numFmtId="0" fontId="3" fillId="0" borderId="0" xfId="0" applyFont="1" applyAlignment="1">
      <alignment horizontal="center"/>
    </xf>
    <xf numFmtId="0" fontId="2" fillId="0" borderId="0" xfId="0" applyFont="1" applyAlignment="1">
      <alignment horizontal="center"/>
    </xf>
    <xf numFmtId="180" fontId="4" fillId="0" borderId="1" xfId="0" applyNumberFormat="1" applyFont="1" applyBorder="1" applyAlignment="1">
      <alignment horizontal="right" vertical="center"/>
    </xf>
    <xf numFmtId="0" fontId="20" fillId="0" borderId="0" xfId="5"/>
    <xf numFmtId="0" fontId="9" fillId="0" borderId="0" xfId="0" applyFont="1" applyAlignment="1">
      <alignment horizontal="center"/>
    </xf>
    <xf numFmtId="0" fontId="11" fillId="0" borderId="2" xfId="0" applyFont="1" applyBorder="1" applyAlignment="1">
      <alignment horizontal="center"/>
    </xf>
    <xf numFmtId="0" fontId="11" fillId="0" borderId="0" xfId="0" applyFont="1" applyAlignment="1">
      <alignment horizontal="center"/>
    </xf>
    <xf numFmtId="0" fontId="10" fillId="0" borderId="2" xfId="0" applyFont="1" applyBorder="1" applyAlignment="1">
      <alignment horizontal="center"/>
    </xf>
    <xf numFmtId="0" fontId="21" fillId="0" borderId="2" xfId="0" applyFont="1" applyBorder="1" applyAlignment="1">
      <alignment horizontal="center"/>
    </xf>
    <xf numFmtId="3" fontId="11" fillId="0" borderId="2" xfId="0" applyNumberFormat="1" applyFont="1" applyBorder="1"/>
    <xf numFmtId="4" fontId="22" fillId="0" borderId="2" xfId="1" applyNumberFormat="1" applyFont="1" applyFill="1" applyBorder="1" applyAlignment="1">
      <alignment horizontal="center" vertical="center"/>
    </xf>
    <xf numFmtId="0" fontId="23" fillId="2" borderId="2" xfId="0" applyFont="1" applyFill="1" applyBorder="1" applyAlignment="1">
      <alignment horizontal="center" vertical="center" wrapText="1"/>
    </xf>
    <xf numFmtId="4" fontId="22" fillId="0" borderId="2" xfId="2" applyNumberFormat="1" applyFont="1" applyFill="1" applyBorder="1" applyAlignment="1">
      <alignment horizontal="center" vertical="center"/>
    </xf>
    <xf numFmtId="4" fontId="2" fillId="3" borderId="2" xfId="2" applyNumberFormat="1" applyFont="1" applyFill="1" applyBorder="1" applyAlignment="1">
      <alignment horizontal="center" vertical="center"/>
    </xf>
    <xf numFmtId="4" fontId="22" fillId="0" borderId="3" xfId="2" applyNumberFormat="1" applyFont="1" applyFill="1" applyBorder="1" applyAlignment="1">
      <alignment horizontal="center" vertical="center"/>
    </xf>
    <xf numFmtId="0" fontId="20" fillId="0" borderId="4" xfId="5" applyBorder="1"/>
    <xf numFmtId="0" fontId="2" fillId="0" borderId="4" xfId="0" applyFont="1" applyBorder="1" applyAlignment="1">
      <alignment horizontal="center"/>
    </xf>
    <xf numFmtId="4" fontId="22" fillId="0" borderId="5" xfId="2" applyNumberFormat="1" applyFont="1" applyFill="1" applyBorder="1" applyAlignment="1">
      <alignment horizontal="center" vertical="center"/>
    </xf>
    <xf numFmtId="179" fontId="4" fillId="2" borderId="2" xfId="2" applyFont="1" applyFill="1" applyBorder="1" applyAlignment="1">
      <alignment horizontal="center" vertical="center"/>
    </xf>
    <xf numFmtId="179" fontId="23" fillId="2" borderId="2" xfId="2" applyFont="1" applyFill="1" applyBorder="1" applyAlignment="1">
      <alignment horizontal="center"/>
    </xf>
    <xf numFmtId="183" fontId="23" fillId="2" borderId="2" xfId="2" applyNumberFormat="1" applyFont="1" applyFill="1" applyBorder="1" applyAlignment="1">
      <alignment horizontal="center"/>
    </xf>
    <xf numFmtId="43" fontId="2" fillId="0" borderId="0" xfId="0" applyNumberFormat="1" applyFont="1" applyAlignment="1">
      <alignment horizontal="center"/>
    </xf>
    <xf numFmtId="0" fontId="2" fillId="0" borderId="0" xfId="0" applyFont="1" applyAlignment="1">
      <alignment horizontal="left"/>
    </xf>
    <xf numFmtId="181" fontId="2" fillId="0" borderId="0" xfId="0" applyNumberFormat="1" applyFont="1" applyAlignment="1">
      <alignment horizontal="center"/>
    </xf>
    <xf numFmtId="180" fontId="4" fillId="0" borderId="0" xfId="0" applyNumberFormat="1" applyFont="1" applyAlignment="1">
      <alignment horizontal="right" vertical="center"/>
    </xf>
    <xf numFmtId="0" fontId="14" fillId="4" borderId="2" xfId="0" applyFont="1" applyFill="1" applyBorder="1" applyAlignment="1">
      <alignment horizontal="center" vertical="center"/>
    </xf>
    <xf numFmtId="0" fontId="15" fillId="0" borderId="2" xfId="7" applyFont="1" applyBorder="1" applyAlignment="1">
      <alignment horizontal="center" vertical="center"/>
    </xf>
    <xf numFmtId="3" fontId="9" fillId="0" borderId="2" xfId="0" applyNumberFormat="1" applyFont="1" applyBorder="1"/>
    <xf numFmtId="3" fontId="9" fillId="5" borderId="2" xfId="0" applyNumberFormat="1" applyFont="1" applyFill="1" applyBorder="1"/>
    <xf numFmtId="9" fontId="9" fillId="0" borderId="2" xfId="14" applyFont="1" applyBorder="1" applyAlignment="1">
      <alignment horizontal="center" vertical="center"/>
    </xf>
    <xf numFmtId="0" fontId="11" fillId="0" borderId="6" xfId="0" applyFont="1" applyBorder="1" applyAlignment="1">
      <alignment horizontal="center"/>
    </xf>
    <xf numFmtId="3" fontId="9" fillId="0" borderId="6" xfId="0" applyNumberFormat="1" applyFont="1" applyBorder="1"/>
    <xf numFmtId="3" fontId="9" fillId="5" borderId="6" xfId="0" applyNumberFormat="1" applyFont="1" applyFill="1" applyBorder="1"/>
    <xf numFmtId="9" fontId="9" fillId="0" borderId="6" xfId="14" applyFont="1" applyBorder="1" applyAlignment="1">
      <alignment horizontal="center" vertical="center"/>
    </xf>
    <xf numFmtId="0" fontId="11" fillId="0" borderId="5" xfId="0" applyFont="1" applyBorder="1" applyAlignment="1">
      <alignment horizontal="center"/>
    </xf>
    <xf numFmtId="3" fontId="9" fillId="0" borderId="5" xfId="0" applyNumberFormat="1" applyFont="1" applyBorder="1"/>
    <xf numFmtId="9" fontId="9" fillId="0" borderId="5" xfId="14" applyFont="1" applyBorder="1" applyAlignment="1">
      <alignment horizontal="center" vertical="center"/>
    </xf>
    <xf numFmtId="3" fontId="24" fillId="2" borderId="2" xfId="0" applyNumberFormat="1" applyFont="1" applyFill="1" applyBorder="1"/>
    <xf numFmtId="3" fontId="15" fillId="5" borderId="2" xfId="0" applyNumberFormat="1" applyFont="1" applyFill="1" applyBorder="1"/>
    <xf numFmtId="3" fontId="11" fillId="0" borderId="0" xfId="0" applyNumberFormat="1" applyFont="1"/>
    <xf numFmtId="4" fontId="9" fillId="0" borderId="2" xfId="0" applyNumberFormat="1" applyFont="1" applyBorder="1"/>
    <xf numFmtId="4" fontId="9" fillId="5" borderId="2" xfId="0" applyNumberFormat="1" applyFont="1" applyFill="1" applyBorder="1"/>
    <xf numFmtId="4" fontId="9" fillId="0" borderId="5" xfId="0" applyNumberFormat="1" applyFont="1" applyBorder="1"/>
    <xf numFmtId="0" fontId="21" fillId="0" borderId="7" xfId="0" applyFont="1" applyBorder="1" applyAlignment="1">
      <alignment horizontal="left"/>
    </xf>
    <xf numFmtId="0" fontId="21" fillId="0" borderId="8" xfId="0" applyFont="1" applyBorder="1" applyAlignment="1">
      <alignment horizontal="left"/>
    </xf>
    <xf numFmtId="0" fontId="21" fillId="0" borderId="9" xfId="0" applyFont="1" applyBorder="1" applyAlignment="1">
      <alignment horizontal="left"/>
    </xf>
    <xf numFmtId="4" fontId="25" fillId="6" borderId="9" xfId="0" applyNumberFormat="1" applyFont="1" applyFill="1" applyBorder="1"/>
    <xf numFmtId="4" fontId="15" fillId="5" borderId="2" xfId="0" applyNumberFormat="1" applyFont="1" applyFill="1" applyBorder="1"/>
    <xf numFmtId="4" fontId="2" fillId="0" borderId="0" xfId="0" applyNumberFormat="1" applyFont="1" applyAlignment="1">
      <alignment horizontal="center"/>
    </xf>
    <xf numFmtId="4" fontId="22" fillId="0" borderId="10" xfId="2" applyNumberFormat="1" applyFont="1" applyFill="1" applyBorder="1" applyAlignment="1">
      <alignment horizontal="center" vertical="center"/>
    </xf>
    <xf numFmtId="179" fontId="23" fillId="2" borderId="2" xfId="2" applyNumberFormat="1" applyFont="1" applyFill="1" applyBorder="1" applyAlignment="1">
      <alignment horizontal="center"/>
    </xf>
    <xf numFmtId="184" fontId="14" fillId="6" borderId="2" xfId="0" applyNumberFormat="1" applyFont="1" applyFill="1" applyBorder="1" applyAlignment="1">
      <alignment horizontal="center" vertical="center"/>
    </xf>
    <xf numFmtId="3" fontId="22" fillId="0" borderId="2" xfId="2" applyNumberFormat="1" applyFont="1" applyFill="1" applyBorder="1" applyAlignment="1">
      <alignment horizontal="center" vertical="center"/>
    </xf>
    <xf numFmtId="3" fontId="2" fillId="3" borderId="2" xfId="2" applyNumberFormat="1" applyFont="1" applyFill="1" applyBorder="1" applyAlignment="1">
      <alignment horizontal="center" vertical="center"/>
    </xf>
    <xf numFmtId="3" fontId="22" fillId="0" borderId="3" xfId="2" applyNumberFormat="1" applyFont="1" applyFill="1" applyBorder="1" applyAlignment="1">
      <alignment horizontal="center" vertical="center"/>
    </xf>
    <xf numFmtId="3" fontId="22" fillId="0" borderId="5" xfId="2" applyNumberFormat="1" applyFont="1" applyFill="1" applyBorder="1" applyAlignment="1">
      <alignment horizontal="center" vertical="center"/>
    </xf>
    <xf numFmtId="185" fontId="22" fillId="0" borderId="2" xfId="2" applyNumberFormat="1" applyFont="1" applyFill="1" applyBorder="1" applyAlignment="1">
      <alignment horizontal="center" vertical="center"/>
    </xf>
    <xf numFmtId="185" fontId="2" fillId="3" borderId="2" xfId="2" applyNumberFormat="1" applyFont="1" applyFill="1" applyBorder="1" applyAlignment="1">
      <alignment horizontal="center" vertical="center"/>
    </xf>
    <xf numFmtId="185" fontId="22" fillId="0" borderId="3" xfId="2" applyNumberFormat="1" applyFont="1" applyFill="1" applyBorder="1" applyAlignment="1">
      <alignment horizontal="center" vertical="center"/>
    </xf>
    <xf numFmtId="185" fontId="22" fillId="0" borderId="5" xfId="2" applyNumberFormat="1" applyFont="1" applyFill="1" applyBorder="1" applyAlignment="1">
      <alignment horizontal="center" vertical="center"/>
    </xf>
    <xf numFmtId="185" fontId="4" fillId="2" borderId="2" xfId="2" applyNumberFormat="1" applyFont="1" applyFill="1" applyBorder="1" applyAlignment="1">
      <alignment horizontal="center" vertical="center"/>
    </xf>
    <xf numFmtId="4" fontId="22" fillId="7" borderId="3" xfId="2" applyNumberFormat="1" applyFont="1" applyFill="1" applyBorder="1" applyAlignment="1">
      <alignment horizontal="center" vertical="center"/>
    </xf>
    <xf numFmtId="4" fontId="22" fillId="7" borderId="5" xfId="2" applyNumberFormat="1" applyFont="1" applyFill="1" applyBorder="1" applyAlignment="1">
      <alignment horizontal="center" vertical="center"/>
    </xf>
    <xf numFmtId="3" fontId="2" fillId="0" borderId="0" xfId="0" applyNumberFormat="1" applyFont="1" applyAlignment="1">
      <alignment horizontal="center"/>
    </xf>
    <xf numFmtId="186" fontId="4" fillId="0" borderId="2" xfId="0" applyNumberFormat="1" applyFont="1" applyFill="1" applyBorder="1" applyAlignment="1">
      <alignment horizontal="center"/>
    </xf>
    <xf numFmtId="186" fontId="4" fillId="4" borderId="3" xfId="0" applyNumberFormat="1" applyFont="1" applyFill="1" applyBorder="1" applyAlignment="1">
      <alignment horizontal="center"/>
    </xf>
    <xf numFmtId="186" fontId="4" fillId="8" borderId="2" xfId="0" applyNumberFormat="1" applyFont="1" applyFill="1" applyBorder="1" applyAlignment="1">
      <alignment horizontal="center"/>
    </xf>
    <xf numFmtId="186" fontId="14" fillId="0" borderId="2" xfId="0" applyNumberFormat="1" applyFont="1" applyFill="1" applyBorder="1" applyAlignment="1">
      <alignment horizontal="center"/>
    </xf>
    <xf numFmtId="186" fontId="11" fillId="0" borderId="6" xfId="0" applyNumberFormat="1" applyFont="1" applyBorder="1" applyAlignment="1">
      <alignment horizontal="center" vertical="center"/>
    </xf>
    <xf numFmtId="186" fontId="11" fillId="0" borderId="5" xfId="0" applyNumberFormat="1" applyFont="1" applyBorder="1" applyAlignment="1">
      <alignment horizontal="center" vertical="center"/>
    </xf>
    <xf numFmtId="186" fontId="11" fillId="0" borderId="2" xfId="0" applyNumberFormat="1" applyFont="1" applyBorder="1" applyAlignment="1">
      <alignment horizontal="center" vertical="center"/>
    </xf>
    <xf numFmtId="186" fontId="14" fillId="0" borderId="2" xfId="0" applyNumberFormat="1" applyFont="1" applyFill="1" applyBorder="1" applyAlignment="1">
      <alignment horizontal="right"/>
    </xf>
    <xf numFmtId="186" fontId="11" fillId="0" borderId="2" xfId="0" applyNumberFormat="1" applyFont="1" applyBorder="1" applyAlignment="1">
      <alignment horizontal="right" vertical="center"/>
    </xf>
    <xf numFmtId="0" fontId="12" fillId="6" borderId="5" xfId="0" applyFont="1" applyFill="1" applyBorder="1" applyAlignment="1">
      <alignment horizontal="center" vertical="center"/>
    </xf>
    <xf numFmtId="0" fontId="12" fillId="4" borderId="5" xfId="0" applyFont="1" applyFill="1" applyBorder="1" applyAlignment="1">
      <alignment horizontal="center" vertical="center"/>
    </xf>
    <xf numFmtId="186" fontId="11" fillId="0" borderId="10" xfId="0" applyNumberFormat="1" applyFont="1" applyBorder="1" applyAlignment="1">
      <alignment horizontal="center" vertical="center"/>
    </xf>
    <xf numFmtId="186" fontId="14" fillId="0" borderId="5" xfId="0" applyNumberFormat="1" applyFont="1" applyFill="1" applyBorder="1" applyAlignment="1">
      <alignment horizontal="center"/>
    </xf>
    <xf numFmtId="0" fontId="11" fillId="0" borderId="10" xfId="0" applyFont="1" applyBorder="1" applyAlignment="1">
      <alignment horizontal="center"/>
    </xf>
    <xf numFmtId="4" fontId="9" fillId="0" borderId="10" xfId="0" applyNumberFormat="1" applyFont="1" applyBorder="1"/>
    <xf numFmtId="4" fontId="9" fillId="5" borderId="10" xfId="0" applyNumberFormat="1" applyFont="1" applyFill="1" applyBorder="1"/>
    <xf numFmtId="9" fontId="9" fillId="0" borderId="10" xfId="14" applyFont="1" applyBorder="1" applyAlignment="1">
      <alignment horizontal="center" vertical="center"/>
    </xf>
    <xf numFmtId="186" fontId="11" fillId="0" borderId="11" xfId="0" applyNumberFormat="1" applyFont="1" applyBorder="1" applyAlignment="1">
      <alignment horizontal="center" vertical="center"/>
    </xf>
    <xf numFmtId="0" fontId="11" fillId="0" borderId="11" xfId="0" applyFont="1" applyBorder="1" applyAlignment="1">
      <alignment horizontal="center"/>
    </xf>
    <xf numFmtId="4" fontId="9" fillId="0" borderId="11" xfId="0" applyNumberFormat="1" applyFont="1" applyBorder="1"/>
    <xf numFmtId="4" fontId="9" fillId="5" borderId="11" xfId="0" applyNumberFormat="1" applyFont="1" applyFill="1" applyBorder="1"/>
    <xf numFmtId="9" fontId="9" fillId="0" borderId="11" xfId="14" applyFont="1" applyBorder="1" applyAlignment="1">
      <alignment horizontal="center" vertical="center"/>
    </xf>
    <xf numFmtId="4" fontId="20" fillId="0" borderId="0" xfId="5" applyNumberFormat="1"/>
    <xf numFmtId="4" fontId="22" fillId="9" borderId="2" xfId="2" applyNumberFormat="1" applyFont="1" applyFill="1" applyBorder="1" applyAlignment="1">
      <alignment horizontal="center" vertical="center"/>
    </xf>
    <xf numFmtId="4" fontId="11" fillId="0" borderId="2" xfId="0" applyNumberFormat="1" applyFont="1" applyFill="1" applyBorder="1"/>
    <xf numFmtId="0" fontId="10" fillId="9" borderId="2" xfId="0" applyFont="1" applyFill="1" applyBorder="1" applyAlignment="1">
      <alignment horizontal="center"/>
    </xf>
    <xf numFmtId="0" fontId="9" fillId="0" borderId="2" xfId="0" applyFont="1" applyBorder="1" applyAlignment="1">
      <alignment horizontal="center" vertical="center"/>
    </xf>
    <xf numFmtId="0" fontId="15" fillId="0" borderId="2" xfId="0" applyFont="1" applyBorder="1" applyAlignment="1">
      <alignment horizontal="center" vertical="center"/>
    </xf>
    <xf numFmtId="0" fontId="25" fillId="0" borderId="2" xfId="0" applyFont="1" applyBorder="1" applyAlignment="1">
      <alignment horizontal="center" vertical="center"/>
    </xf>
    <xf numFmtId="1" fontId="9" fillId="0" borderId="6" xfId="14" applyNumberFormat="1" applyFont="1" applyBorder="1" applyAlignment="1">
      <alignment horizontal="center" vertical="center"/>
    </xf>
    <xf numFmtId="0" fontId="9" fillId="0" borderId="2" xfId="0" applyFont="1" applyBorder="1" applyAlignment="1">
      <alignment horizontal="center" vertical="center"/>
    </xf>
    <xf numFmtId="9" fontId="9" fillId="0" borderId="10" xfId="14" applyFont="1" applyBorder="1" applyAlignment="1">
      <alignment horizontal="center" vertical="center"/>
    </xf>
    <xf numFmtId="9" fontId="9" fillId="0" borderId="5" xfId="14" applyFont="1" applyBorder="1" applyAlignment="1">
      <alignment horizontal="center" vertical="center"/>
    </xf>
    <xf numFmtId="0" fontId="17" fillId="0" borderId="2" xfId="0" applyFont="1" applyBorder="1" applyAlignment="1">
      <alignment horizontal="center" vertical="center"/>
    </xf>
    <xf numFmtId="0" fontId="12" fillId="4" borderId="2" xfId="0" applyFont="1" applyFill="1" applyBorder="1" applyAlignment="1">
      <alignment horizontal="center" vertical="center"/>
    </xf>
    <xf numFmtId="0" fontId="12" fillId="6" borderId="2" xfId="0" applyFont="1" applyFill="1" applyBorder="1" applyAlignment="1">
      <alignment horizontal="center" vertical="center"/>
    </xf>
    <xf numFmtId="4" fontId="22" fillId="0" borderId="10" xfId="2" applyNumberFormat="1" applyFont="1" applyFill="1" applyBorder="1" applyAlignment="1">
      <alignment horizontal="center" vertical="center"/>
    </xf>
    <xf numFmtId="4" fontId="22" fillId="0" borderId="5" xfId="2" applyNumberFormat="1" applyFont="1" applyFill="1" applyBorder="1" applyAlignment="1">
      <alignment horizontal="center" vertical="center"/>
    </xf>
    <xf numFmtId="0" fontId="4" fillId="2" borderId="7" xfId="0" applyFont="1" applyFill="1" applyBorder="1" applyAlignment="1">
      <alignment horizontal="center"/>
    </xf>
    <xf numFmtId="0" fontId="4" fillId="2" borderId="9" xfId="0" applyFont="1" applyFill="1" applyBorder="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 fillId="10" borderId="2" xfId="0" applyFont="1" applyFill="1" applyBorder="1" applyAlignment="1">
      <alignment horizontal="center"/>
    </xf>
    <xf numFmtId="0" fontId="21" fillId="0" borderId="7" xfId="0" applyFont="1" applyBorder="1"/>
    <xf numFmtId="0" fontId="21" fillId="0" borderId="9" xfId="0" applyFont="1" applyBorder="1"/>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25" fillId="0" borderId="7" xfId="0" applyFont="1" applyBorder="1"/>
    <xf numFmtId="0" fontId="25" fillId="0" borderId="9" xfId="0" applyFont="1" applyBorder="1"/>
    <xf numFmtId="0" fontId="12" fillId="6" borderId="6" xfId="0" applyFont="1" applyFill="1" applyBorder="1" applyAlignment="1">
      <alignment horizontal="center" vertical="center"/>
    </xf>
    <xf numFmtId="0" fontId="25" fillId="5" borderId="2" xfId="0" applyFont="1" applyFill="1" applyBorder="1" applyAlignment="1">
      <alignment horizontal="center" vertical="center"/>
    </xf>
    <xf numFmtId="0" fontId="11" fillId="9" borderId="2" xfId="0" applyFont="1" applyFill="1" applyBorder="1" applyAlignment="1">
      <alignment horizontal="center"/>
    </xf>
    <xf numFmtId="0" fontId="23" fillId="2" borderId="7"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4" fillId="2" borderId="7" xfId="0" applyFont="1" applyFill="1" applyBorder="1" applyAlignment="1">
      <alignment horizontal="center" wrapText="1"/>
    </xf>
    <xf numFmtId="0" fontId="4" fillId="2" borderId="9" xfId="0" applyFont="1" applyFill="1" applyBorder="1" applyAlignment="1">
      <alignment horizontal="center" wrapText="1"/>
    </xf>
  </cellXfs>
  <cellStyles count="15">
    <cellStyle name="Comma" xfId="1" builtinId="3"/>
    <cellStyle name="Comma 2" xfId="2"/>
    <cellStyle name="Comma 3" xfId="3"/>
    <cellStyle name="Köprü 2" xfId="4"/>
    <cellStyle name="Normal" xfId="0" builtinId="0"/>
    <cellStyle name="Normal 11" xfId="5"/>
    <cellStyle name="Normal 13" xfId="6"/>
    <cellStyle name="Normal 2" xfId="7"/>
    <cellStyle name="Normal 2 2" xfId="8"/>
    <cellStyle name="Normal 3" xfId="9"/>
    <cellStyle name="Normal 3 2" xfId="10"/>
    <cellStyle name="Normal 4" xfId="11"/>
    <cellStyle name="Virgül 2" xfId="12"/>
    <cellStyle name="Virgül 3" xfId="13"/>
    <cellStyle name="Yüzde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12"/>
  <sheetViews>
    <sheetView tabSelected="1" zoomScale="70" zoomScaleNormal="70" workbookViewId="0">
      <selection activeCell="B2" sqref="B2:J2"/>
    </sheetView>
  </sheetViews>
  <sheetFormatPr defaultColWidth="25.5546875" defaultRowHeight="13.2"/>
  <cols>
    <col min="1" max="1" width="8.33203125" style="2" bestFit="1" customWidth="1"/>
    <col min="2" max="3" width="13.33203125" style="1" bestFit="1" customWidth="1"/>
    <col min="4" max="4" width="19.5546875" style="2" bestFit="1" customWidth="1"/>
    <col min="5" max="6" width="23.88671875" style="2" customWidth="1"/>
    <col min="7" max="7" width="26.88671875" style="2" bestFit="1" customWidth="1"/>
    <col min="8" max="8" width="26" style="2" bestFit="1" customWidth="1"/>
    <col min="9" max="9" width="27.21875" style="2" bestFit="1" customWidth="1"/>
    <col min="10" max="10" width="25.33203125" style="2" bestFit="1" customWidth="1"/>
    <col min="11" max="11" width="13.21875" style="2" customWidth="1"/>
    <col min="12" max="13" width="13.33203125" style="2" bestFit="1" customWidth="1"/>
    <col min="14" max="14" width="25" style="2" bestFit="1" customWidth="1"/>
    <col min="15" max="15" width="27.33203125" style="2" bestFit="1" customWidth="1"/>
    <col min="16" max="16" width="24.88671875" style="2" bestFit="1" customWidth="1"/>
    <col min="17" max="17" width="25.5546875" style="2" bestFit="1" customWidth="1"/>
    <col min="18" max="18" width="25.44140625" style="2" bestFit="1" customWidth="1"/>
    <col min="19" max="19" width="14.5546875" style="2" bestFit="1" customWidth="1"/>
    <col min="20" max="20" width="25" style="2" bestFit="1" customWidth="1"/>
    <col min="21" max="16384" width="25.5546875" style="2"/>
  </cols>
  <sheetData>
    <row r="2" spans="1:21" s="1" customFormat="1" ht="27.15" customHeight="1">
      <c r="B2" s="98" t="s">
        <v>34</v>
      </c>
      <c r="C2" s="98"/>
      <c r="D2" s="98"/>
      <c r="E2" s="98"/>
      <c r="F2" s="98"/>
      <c r="G2" s="98"/>
      <c r="H2" s="98"/>
      <c r="I2" s="98"/>
      <c r="J2" s="98"/>
      <c r="L2" s="98" t="s">
        <v>35</v>
      </c>
      <c r="M2" s="98"/>
      <c r="N2" s="98"/>
      <c r="O2" s="98"/>
      <c r="P2" s="98"/>
      <c r="U2" s="2"/>
    </row>
    <row r="3" spans="1:21" s="1" customFormat="1" ht="61.35" customHeight="1">
      <c r="B3" s="119" t="s">
        <v>7</v>
      </c>
      <c r="C3" s="120"/>
      <c r="D3" s="12" t="s">
        <v>0</v>
      </c>
      <c r="E3" s="12" t="s">
        <v>1</v>
      </c>
      <c r="F3" s="12" t="s">
        <v>3</v>
      </c>
      <c r="G3" s="12" t="s">
        <v>8</v>
      </c>
      <c r="H3" s="12" t="s">
        <v>4</v>
      </c>
      <c r="I3" s="12" t="s">
        <v>5</v>
      </c>
      <c r="J3" s="12" t="s">
        <v>6</v>
      </c>
      <c r="L3" s="119" t="s">
        <v>7</v>
      </c>
      <c r="M3" s="120"/>
      <c r="N3" s="12" t="s">
        <v>0</v>
      </c>
      <c r="O3" s="12" t="s">
        <v>1</v>
      </c>
      <c r="P3" s="12" t="s">
        <v>3</v>
      </c>
    </row>
    <row r="4" spans="1:21" ht="14.4">
      <c r="A4" s="99" t="s">
        <v>21</v>
      </c>
      <c r="B4" s="65">
        <v>43678</v>
      </c>
      <c r="C4" s="65">
        <v>43708</v>
      </c>
      <c r="D4" s="11">
        <v>7423.54</v>
      </c>
      <c r="E4" s="11">
        <v>0.01</v>
      </c>
      <c r="F4" s="13">
        <f>D4-E4</f>
        <v>7423.53</v>
      </c>
      <c r="G4" s="53">
        <f>F4*F$48</f>
        <v>4076.260323</v>
      </c>
      <c r="H4" s="13">
        <v>0</v>
      </c>
      <c r="I4" s="13">
        <v>0</v>
      </c>
      <c r="J4" s="57">
        <f t="shared" ref="J4:J23" si="0">G4</f>
        <v>4076.260323</v>
      </c>
      <c r="K4" s="99" t="s">
        <v>21</v>
      </c>
      <c r="L4" s="65">
        <v>43678</v>
      </c>
      <c r="M4" s="65">
        <v>43708</v>
      </c>
      <c r="N4" s="13">
        <v>7423.54</v>
      </c>
      <c r="O4" s="13">
        <v>0.01</v>
      </c>
      <c r="P4" s="13">
        <f>N4-O4</f>
        <v>7423.53</v>
      </c>
      <c r="Q4" s="4"/>
      <c r="R4" s="87"/>
    </row>
    <row r="5" spans="1:21" ht="14.4">
      <c r="A5" s="99"/>
      <c r="B5" s="65">
        <v>43709</v>
      </c>
      <c r="C5" s="65">
        <v>43738</v>
      </c>
      <c r="D5" s="11">
        <v>5300.86</v>
      </c>
      <c r="E5" s="11">
        <v>0</v>
      </c>
      <c r="F5" s="13">
        <f>D5-E5</f>
        <v>5300.86</v>
      </c>
      <c r="G5" s="53">
        <f>F5*F$48</f>
        <v>2910.7022259999999</v>
      </c>
      <c r="H5" s="13">
        <v>0</v>
      </c>
      <c r="I5" s="13">
        <v>0</v>
      </c>
      <c r="J5" s="57">
        <f t="shared" si="0"/>
        <v>2910.7022259999999</v>
      </c>
      <c r="K5" s="99"/>
      <c r="L5" s="65">
        <v>43709</v>
      </c>
      <c r="M5" s="65">
        <v>43738</v>
      </c>
      <c r="N5" s="13">
        <v>5300.86</v>
      </c>
      <c r="O5" s="13">
        <v>0</v>
      </c>
      <c r="P5" s="13">
        <f>N5-O5</f>
        <v>5300.86</v>
      </c>
      <c r="Q5" s="4"/>
      <c r="R5" s="4"/>
    </row>
    <row r="6" spans="1:21" ht="14.4">
      <c r="A6" s="99"/>
      <c r="B6" s="65">
        <v>43739</v>
      </c>
      <c r="C6" s="65">
        <v>43769</v>
      </c>
      <c r="D6" s="11">
        <v>4343.37</v>
      </c>
      <c r="E6" s="11">
        <v>0.01</v>
      </c>
      <c r="F6" s="13">
        <f>D6-E6</f>
        <v>4343.3599999999997</v>
      </c>
      <c r="G6" s="53">
        <f>F6*F$48</f>
        <v>2384.9389759999999</v>
      </c>
      <c r="H6" s="13">
        <v>0</v>
      </c>
      <c r="I6" s="13">
        <v>0</v>
      </c>
      <c r="J6" s="57">
        <f t="shared" si="0"/>
        <v>2384.9389759999999</v>
      </c>
      <c r="K6" s="99"/>
      <c r="L6" s="65">
        <v>43739</v>
      </c>
      <c r="M6" s="65">
        <v>43769</v>
      </c>
      <c r="N6" s="13">
        <v>4343.37</v>
      </c>
      <c r="O6" s="13">
        <v>0.01</v>
      </c>
      <c r="P6" s="13">
        <f>N6-O6</f>
        <v>4343.3599999999997</v>
      </c>
      <c r="Q6" s="4"/>
      <c r="R6" s="4"/>
    </row>
    <row r="7" spans="1:21" ht="14.4">
      <c r="A7" s="99"/>
      <c r="B7" s="65">
        <v>43770</v>
      </c>
      <c r="C7" s="65">
        <v>43799</v>
      </c>
      <c r="D7" s="11">
        <v>4424.5</v>
      </c>
      <c r="E7" s="11">
        <v>0</v>
      </c>
      <c r="F7" s="13">
        <f>D7-E7</f>
        <v>4424.5</v>
      </c>
      <c r="G7" s="53">
        <f>F7*F$48</f>
        <v>2429.4929500000003</v>
      </c>
      <c r="H7" s="13">
        <v>0</v>
      </c>
      <c r="I7" s="13">
        <v>0</v>
      </c>
      <c r="J7" s="57">
        <f t="shared" si="0"/>
        <v>2429.4929500000003</v>
      </c>
      <c r="K7" s="99"/>
      <c r="L7" s="65">
        <v>43770</v>
      </c>
      <c r="M7" s="65">
        <v>43799</v>
      </c>
      <c r="N7" s="13">
        <v>4424.5</v>
      </c>
      <c r="O7" s="13">
        <v>0</v>
      </c>
      <c r="P7" s="13">
        <f>N7-O7</f>
        <v>4424.5</v>
      </c>
      <c r="Q7" s="4"/>
      <c r="R7" s="4"/>
    </row>
    <row r="8" spans="1:21" ht="14.4">
      <c r="A8" s="99"/>
      <c r="B8" s="65">
        <v>43800</v>
      </c>
      <c r="C8" s="65">
        <v>43830</v>
      </c>
      <c r="D8" s="11">
        <v>18404.689999999999</v>
      </c>
      <c r="E8" s="11">
        <v>0</v>
      </c>
      <c r="F8" s="13">
        <f>D8-E8</f>
        <v>18404.689999999999</v>
      </c>
      <c r="G8" s="53">
        <f>F8*F$48</f>
        <v>10106.015278999999</v>
      </c>
      <c r="H8" s="13">
        <v>0</v>
      </c>
      <c r="I8" s="13">
        <v>0</v>
      </c>
      <c r="J8" s="57">
        <f t="shared" si="0"/>
        <v>10106.015278999999</v>
      </c>
      <c r="K8" s="99"/>
      <c r="L8" s="65">
        <v>43800</v>
      </c>
      <c r="M8" s="65">
        <v>43830</v>
      </c>
      <c r="N8" s="13">
        <v>18404.689999999999</v>
      </c>
      <c r="O8" s="13">
        <v>0</v>
      </c>
      <c r="P8" s="13">
        <f>N8-O8</f>
        <v>18404.689999999999</v>
      </c>
      <c r="Q8" s="4"/>
      <c r="R8" s="4"/>
    </row>
    <row r="9" spans="1:21" ht="14.4">
      <c r="A9" s="99"/>
      <c r="B9" s="103" t="s">
        <v>18</v>
      </c>
      <c r="C9" s="104"/>
      <c r="D9" s="14">
        <f>SUM(D4:D8)</f>
        <v>39896.959999999999</v>
      </c>
      <c r="E9" s="14">
        <f>SUM(E4:E8)</f>
        <v>0.02</v>
      </c>
      <c r="F9" s="14">
        <f>SUM(F4:F8)</f>
        <v>39896.94</v>
      </c>
      <c r="G9" s="54">
        <f>ROUNDDOWN(SUM(G4:G8),0)</f>
        <v>21907</v>
      </c>
      <c r="H9" s="14">
        <f>ROUNDDOWN(SUM(H4:H8),0)</f>
        <v>0</v>
      </c>
      <c r="I9" s="14">
        <f>ROUNDDOWN(SUM(I4:I8),0)</f>
        <v>0</v>
      </c>
      <c r="J9" s="58">
        <f t="shared" si="0"/>
        <v>21907</v>
      </c>
      <c r="K9" s="99"/>
      <c r="L9" s="103" t="s">
        <v>18</v>
      </c>
      <c r="M9" s="104"/>
      <c r="N9" s="14">
        <f>SUM(N4:N8)</f>
        <v>39896.959999999999</v>
      </c>
      <c r="O9" s="14">
        <f>SUM(O4:O8)</f>
        <v>0.02</v>
      </c>
      <c r="P9" s="14">
        <f>SUM(P4:P8)</f>
        <v>39896.94</v>
      </c>
      <c r="Q9" s="4"/>
      <c r="R9" s="4"/>
    </row>
    <row r="10" spans="1:21" ht="14.4">
      <c r="A10" s="99"/>
      <c r="B10" s="65">
        <v>43831</v>
      </c>
      <c r="C10" s="65">
        <v>43861</v>
      </c>
      <c r="D10" s="11">
        <v>16103.13</v>
      </c>
      <c r="E10" s="11">
        <v>0.03</v>
      </c>
      <c r="F10" s="13">
        <f t="shared" ref="F10:F21" si="1">D10-E10</f>
        <v>16103.099999999999</v>
      </c>
      <c r="G10" s="53">
        <f t="shared" ref="G10:G21" si="2">F10*F$48</f>
        <v>8842.2122099999997</v>
      </c>
      <c r="H10" s="13">
        <v>0</v>
      </c>
      <c r="I10" s="13">
        <v>0</v>
      </c>
      <c r="J10" s="57">
        <f t="shared" si="0"/>
        <v>8842.2122099999997</v>
      </c>
      <c r="K10" s="99"/>
      <c r="L10" s="65">
        <v>43831</v>
      </c>
      <c r="M10" s="65">
        <v>43861</v>
      </c>
      <c r="N10" s="13">
        <v>16103.13</v>
      </c>
      <c r="O10" s="13">
        <v>0.03</v>
      </c>
      <c r="P10" s="13">
        <f t="shared" ref="P10:P20" si="3">N10-O10</f>
        <v>16103.099999999999</v>
      </c>
      <c r="Q10" s="4"/>
      <c r="R10" s="4"/>
    </row>
    <row r="11" spans="1:21" ht="14.4">
      <c r="A11" s="99"/>
      <c r="B11" s="65">
        <v>43862</v>
      </c>
      <c r="C11" s="65">
        <v>43890</v>
      </c>
      <c r="D11" s="11">
        <v>22242.81</v>
      </c>
      <c r="E11" s="11">
        <v>0.06</v>
      </c>
      <c r="F11" s="13">
        <f t="shared" si="1"/>
        <v>22242.75</v>
      </c>
      <c r="G11" s="53">
        <f t="shared" si="2"/>
        <v>12213.494025</v>
      </c>
      <c r="H11" s="13">
        <v>0</v>
      </c>
      <c r="I11" s="13">
        <v>0</v>
      </c>
      <c r="J11" s="57">
        <f t="shared" si="0"/>
        <v>12213.494025</v>
      </c>
      <c r="K11" s="99"/>
      <c r="L11" s="65">
        <v>43862</v>
      </c>
      <c r="M11" s="65">
        <v>43890</v>
      </c>
      <c r="N11" s="13">
        <v>22242.81</v>
      </c>
      <c r="O11" s="13">
        <v>6.0999999999999999E-2</v>
      </c>
      <c r="P11" s="13">
        <f t="shared" si="3"/>
        <v>22242.749</v>
      </c>
      <c r="Q11" s="4"/>
      <c r="R11" s="4"/>
    </row>
    <row r="12" spans="1:21" ht="14.4">
      <c r="A12" s="99"/>
      <c r="B12" s="65">
        <v>43891</v>
      </c>
      <c r="C12" s="65">
        <v>43921</v>
      </c>
      <c r="D12" s="11">
        <v>30681.47</v>
      </c>
      <c r="E12" s="11">
        <v>0.04</v>
      </c>
      <c r="F12" s="13">
        <f t="shared" si="1"/>
        <v>30681.43</v>
      </c>
      <c r="G12" s="53">
        <f t="shared" si="2"/>
        <v>16847.173213000002</v>
      </c>
      <c r="H12" s="13">
        <v>0</v>
      </c>
      <c r="I12" s="13">
        <v>0</v>
      </c>
      <c r="J12" s="57">
        <f t="shared" si="0"/>
        <v>16847.173213000002</v>
      </c>
      <c r="K12" s="99"/>
      <c r="L12" s="65">
        <v>43891</v>
      </c>
      <c r="M12" s="65">
        <v>43921</v>
      </c>
      <c r="N12" s="13">
        <v>30681.47</v>
      </c>
      <c r="O12" s="13">
        <v>0.04</v>
      </c>
      <c r="P12" s="13">
        <f t="shared" si="3"/>
        <v>30681.43</v>
      </c>
      <c r="Q12" s="4"/>
      <c r="R12" s="4"/>
    </row>
    <row r="13" spans="1:21" ht="14.4">
      <c r="A13" s="99"/>
      <c r="B13" s="65">
        <v>43922</v>
      </c>
      <c r="C13" s="65">
        <v>43951</v>
      </c>
      <c r="D13" s="11">
        <v>31463.08</v>
      </c>
      <c r="E13" s="11">
        <v>0</v>
      </c>
      <c r="F13" s="13">
        <f t="shared" si="1"/>
        <v>31463.08</v>
      </c>
      <c r="G13" s="53">
        <f t="shared" si="2"/>
        <v>17276.377228000001</v>
      </c>
      <c r="H13" s="13">
        <v>0</v>
      </c>
      <c r="I13" s="13">
        <v>0</v>
      </c>
      <c r="J13" s="57">
        <f t="shared" si="0"/>
        <v>17276.377228000001</v>
      </c>
      <c r="K13" s="99"/>
      <c r="L13" s="65">
        <v>43922</v>
      </c>
      <c r="M13" s="65">
        <v>43951</v>
      </c>
      <c r="N13" s="13">
        <v>31463.08</v>
      </c>
      <c r="O13" s="13">
        <v>0</v>
      </c>
      <c r="P13" s="13">
        <f t="shared" si="3"/>
        <v>31463.08</v>
      </c>
      <c r="Q13" s="4"/>
      <c r="R13" s="4"/>
    </row>
    <row r="14" spans="1:21" ht="14.4">
      <c r="A14" s="99"/>
      <c r="B14" s="65">
        <v>43952</v>
      </c>
      <c r="C14" s="65">
        <v>43982</v>
      </c>
      <c r="D14" s="11">
        <v>31775.59</v>
      </c>
      <c r="E14" s="11">
        <v>0</v>
      </c>
      <c r="F14" s="13">
        <f t="shared" si="1"/>
        <v>31775.59</v>
      </c>
      <c r="G14" s="53">
        <f t="shared" si="2"/>
        <v>17447.976469000001</v>
      </c>
      <c r="H14" s="13">
        <v>0</v>
      </c>
      <c r="I14" s="13">
        <v>0</v>
      </c>
      <c r="J14" s="57">
        <f t="shared" si="0"/>
        <v>17447.976469000001</v>
      </c>
      <c r="K14" s="99"/>
      <c r="L14" s="65">
        <v>43952</v>
      </c>
      <c r="M14" s="65">
        <v>43982</v>
      </c>
      <c r="N14" s="13">
        <v>31775.59</v>
      </c>
      <c r="O14" s="13">
        <v>0</v>
      </c>
      <c r="P14" s="13">
        <f t="shared" si="3"/>
        <v>31775.59</v>
      </c>
      <c r="Q14" s="4"/>
      <c r="R14" s="4"/>
    </row>
    <row r="15" spans="1:21" ht="14.4">
      <c r="A15" s="99"/>
      <c r="B15" s="65">
        <v>43983</v>
      </c>
      <c r="C15" s="65">
        <v>44012</v>
      </c>
      <c r="D15" s="11">
        <v>16143.63</v>
      </c>
      <c r="E15" s="11">
        <v>0.01</v>
      </c>
      <c r="F15" s="13">
        <f t="shared" si="1"/>
        <v>16143.619999999999</v>
      </c>
      <c r="G15" s="53">
        <f t="shared" si="2"/>
        <v>8864.4617419999995</v>
      </c>
      <c r="H15" s="13">
        <v>0</v>
      </c>
      <c r="I15" s="13">
        <v>0</v>
      </c>
      <c r="J15" s="57">
        <f t="shared" si="0"/>
        <v>8864.4617419999995</v>
      </c>
      <c r="K15" s="99"/>
      <c r="L15" s="65">
        <v>43983</v>
      </c>
      <c r="M15" s="65">
        <v>44012</v>
      </c>
      <c r="N15" s="13">
        <v>16143.63</v>
      </c>
      <c r="O15" s="13">
        <v>0.01</v>
      </c>
      <c r="P15" s="13">
        <f t="shared" si="3"/>
        <v>16143.619999999999</v>
      </c>
      <c r="Q15" s="4"/>
      <c r="R15" s="4"/>
    </row>
    <row r="16" spans="1:21" ht="14.4">
      <c r="A16" s="99"/>
      <c r="B16" s="65">
        <v>44013</v>
      </c>
      <c r="C16" s="65">
        <v>44043</v>
      </c>
      <c r="D16" s="11">
        <v>8195.7099999999991</v>
      </c>
      <c r="E16" s="11">
        <v>0</v>
      </c>
      <c r="F16" s="88">
        <f t="shared" si="1"/>
        <v>8195.7099999999991</v>
      </c>
      <c r="G16" s="53">
        <f>P16*F$48</f>
        <v>4500.2588699999997</v>
      </c>
      <c r="H16" s="13">
        <v>0</v>
      </c>
      <c r="I16" s="13">
        <v>0</v>
      </c>
      <c r="J16" s="57">
        <f t="shared" si="0"/>
        <v>4500.2588699999997</v>
      </c>
      <c r="K16" s="99"/>
      <c r="L16" s="65">
        <v>44013</v>
      </c>
      <c r="M16" s="65">
        <v>44043</v>
      </c>
      <c r="N16" s="13">
        <v>8195.7099999999991</v>
      </c>
      <c r="O16" s="13">
        <v>0.01</v>
      </c>
      <c r="P16" s="88">
        <f t="shared" si="3"/>
        <v>8195.6999999999989</v>
      </c>
      <c r="Q16" s="4"/>
      <c r="R16" s="4"/>
    </row>
    <row r="17" spans="1:18" ht="14.4">
      <c r="A17" s="99"/>
      <c r="B17" s="65">
        <v>44044</v>
      </c>
      <c r="C17" s="65">
        <v>44074</v>
      </c>
      <c r="D17" s="11">
        <v>5062.33</v>
      </c>
      <c r="E17" s="11">
        <v>0.08</v>
      </c>
      <c r="F17" s="13">
        <f t="shared" si="1"/>
        <v>5062.25</v>
      </c>
      <c r="G17" s="53">
        <f t="shared" si="2"/>
        <v>2779.6814750000003</v>
      </c>
      <c r="H17" s="13">
        <v>0</v>
      </c>
      <c r="I17" s="13">
        <v>0</v>
      </c>
      <c r="J17" s="57">
        <f t="shared" si="0"/>
        <v>2779.6814750000003</v>
      </c>
      <c r="K17" s="99"/>
      <c r="L17" s="65">
        <v>44044</v>
      </c>
      <c r="M17" s="65">
        <v>44074</v>
      </c>
      <c r="N17" s="11">
        <v>5062.33</v>
      </c>
      <c r="O17" s="13">
        <v>0.08</v>
      </c>
      <c r="P17" s="13">
        <f t="shared" si="3"/>
        <v>5062.25</v>
      </c>
      <c r="Q17" s="4"/>
      <c r="R17" s="4"/>
    </row>
    <row r="18" spans="1:18" ht="14.4">
      <c r="A18" s="99"/>
      <c r="B18" s="65">
        <v>44075</v>
      </c>
      <c r="C18" s="65">
        <v>44104</v>
      </c>
      <c r="D18" s="11">
        <v>3876.95</v>
      </c>
      <c r="E18" s="11">
        <v>0.21</v>
      </c>
      <c r="F18" s="13">
        <f t="shared" si="1"/>
        <v>3876.74</v>
      </c>
      <c r="G18" s="53">
        <f t="shared" si="2"/>
        <v>2128.7179339999998</v>
      </c>
      <c r="H18" s="13">
        <v>0</v>
      </c>
      <c r="I18" s="13">
        <v>0</v>
      </c>
      <c r="J18" s="57">
        <f t="shared" si="0"/>
        <v>2128.7179339999998</v>
      </c>
      <c r="K18" s="99"/>
      <c r="L18" s="65">
        <v>44075</v>
      </c>
      <c r="M18" s="65">
        <v>44104</v>
      </c>
      <c r="N18" s="11">
        <v>3876.95</v>
      </c>
      <c r="O18" s="13">
        <v>0.21</v>
      </c>
      <c r="P18" s="13">
        <f t="shared" si="3"/>
        <v>3876.74</v>
      </c>
      <c r="Q18" s="4"/>
      <c r="R18" s="4"/>
    </row>
    <row r="19" spans="1:18" ht="14.4">
      <c r="A19" s="99"/>
      <c r="B19" s="65">
        <v>44105</v>
      </c>
      <c r="C19" s="65">
        <v>44135</v>
      </c>
      <c r="D19" s="11">
        <v>4228.9089999999997</v>
      </c>
      <c r="E19" s="11">
        <v>0</v>
      </c>
      <c r="F19" s="13">
        <f t="shared" si="1"/>
        <v>4228.9089999999997</v>
      </c>
      <c r="G19" s="53">
        <f t="shared" si="2"/>
        <v>2322.0939318999999</v>
      </c>
      <c r="H19" s="13">
        <v>0</v>
      </c>
      <c r="I19" s="13">
        <v>0</v>
      </c>
      <c r="J19" s="57">
        <f t="shared" si="0"/>
        <v>2322.0939318999999</v>
      </c>
      <c r="K19" s="99"/>
      <c r="L19" s="65">
        <v>44105</v>
      </c>
      <c r="M19" s="65">
        <v>44135</v>
      </c>
      <c r="N19" s="11">
        <v>4228.9089999999997</v>
      </c>
      <c r="O19" s="13">
        <v>0</v>
      </c>
      <c r="P19" s="13">
        <f t="shared" si="3"/>
        <v>4228.9089999999997</v>
      </c>
      <c r="Q19" s="4"/>
      <c r="R19" s="4"/>
    </row>
    <row r="20" spans="1:18" ht="14.4">
      <c r="A20" s="99"/>
      <c r="B20" s="65">
        <v>44136</v>
      </c>
      <c r="C20" s="65">
        <v>44165</v>
      </c>
      <c r="D20" s="11">
        <v>3755.91</v>
      </c>
      <c r="E20" s="11">
        <v>0</v>
      </c>
      <c r="F20" s="88">
        <f t="shared" si="1"/>
        <v>3755.91</v>
      </c>
      <c r="G20" s="53">
        <f>P20*F$48</f>
        <v>2062.359199</v>
      </c>
      <c r="H20" s="13">
        <v>0</v>
      </c>
      <c r="I20" s="13">
        <v>0</v>
      </c>
      <c r="J20" s="57">
        <f t="shared" si="0"/>
        <v>2062.359199</v>
      </c>
      <c r="K20" s="99"/>
      <c r="L20" s="65">
        <v>44136</v>
      </c>
      <c r="M20" s="65">
        <v>44165</v>
      </c>
      <c r="N20" s="11">
        <v>3755.91</v>
      </c>
      <c r="O20" s="13">
        <v>0.02</v>
      </c>
      <c r="P20" s="88">
        <f t="shared" si="3"/>
        <v>3755.89</v>
      </c>
      <c r="Q20" s="4"/>
      <c r="R20" s="4"/>
    </row>
    <row r="21" spans="1:18" ht="14.4">
      <c r="A21" s="99"/>
      <c r="B21" s="65">
        <v>44166</v>
      </c>
      <c r="C21" s="65">
        <v>44196</v>
      </c>
      <c r="D21" s="11">
        <v>11435.12</v>
      </c>
      <c r="E21" s="11">
        <v>0.01</v>
      </c>
      <c r="F21" s="13">
        <f t="shared" si="1"/>
        <v>11435.11</v>
      </c>
      <c r="G21" s="53">
        <f t="shared" si="2"/>
        <v>6279.0189010000004</v>
      </c>
      <c r="H21" s="13">
        <v>0</v>
      </c>
      <c r="I21" s="13">
        <v>0</v>
      </c>
      <c r="J21" s="57">
        <f t="shared" si="0"/>
        <v>6279.0189010000004</v>
      </c>
      <c r="K21" s="99"/>
      <c r="L21" s="65">
        <v>44166</v>
      </c>
      <c r="M21" s="65">
        <v>44196</v>
      </c>
      <c r="N21" s="11">
        <v>11435.12</v>
      </c>
      <c r="O21" s="13">
        <v>0.01</v>
      </c>
      <c r="P21" s="13">
        <f>N21-O21</f>
        <v>11435.11</v>
      </c>
      <c r="Q21" s="4"/>
      <c r="R21" s="4"/>
    </row>
    <row r="22" spans="1:18" ht="14.4">
      <c r="A22" s="99"/>
      <c r="B22" s="103" t="s">
        <v>19</v>
      </c>
      <c r="C22" s="104"/>
      <c r="D22" s="14">
        <f>SUM(D10:D21)</f>
        <v>184964.639</v>
      </c>
      <c r="E22" s="14">
        <f>SUM(E10:E21)</f>
        <v>0.44000000000000006</v>
      </c>
      <c r="F22" s="14">
        <f>SUM(F10:F21)</f>
        <v>184964.19900000002</v>
      </c>
      <c r="G22" s="54">
        <f>ROUNDDOWN(SUM(G10:G21),0)</f>
        <v>101563</v>
      </c>
      <c r="H22" s="14">
        <f>ROUNDDOWN(SUM(H10:H21),0)</f>
        <v>0</v>
      </c>
      <c r="I22" s="14">
        <f>ROUNDDOWN(SUM(I10:I21),0)</f>
        <v>0</v>
      </c>
      <c r="J22" s="58">
        <f t="shared" si="0"/>
        <v>101563</v>
      </c>
      <c r="K22" s="99"/>
      <c r="L22" s="103" t="s">
        <v>19</v>
      </c>
      <c r="M22" s="104"/>
      <c r="N22" s="14">
        <f>SUM(N10:N21)</f>
        <v>184964.639</v>
      </c>
      <c r="O22" s="14">
        <f>SUM(O10:O21)</f>
        <v>0.47100000000000009</v>
      </c>
      <c r="P22" s="14">
        <f>SUM(P10:P21)</f>
        <v>184964.16800000001</v>
      </c>
      <c r="Q22" s="4"/>
      <c r="R22" s="4"/>
    </row>
    <row r="23" spans="1:18" ht="14.4">
      <c r="A23" s="99"/>
      <c r="B23" s="65">
        <v>44197</v>
      </c>
      <c r="C23" s="65">
        <v>44227</v>
      </c>
      <c r="D23" s="11">
        <v>10547.76</v>
      </c>
      <c r="E23" s="11">
        <v>0</v>
      </c>
      <c r="F23" s="13">
        <f t="shared" ref="F23:F35" si="4">D23-E23</f>
        <v>10547.76</v>
      </c>
      <c r="G23" s="53">
        <f>F23*F$48</f>
        <v>5791.7750160000005</v>
      </c>
      <c r="H23" s="13">
        <v>0</v>
      </c>
      <c r="I23" s="13">
        <v>0</v>
      </c>
      <c r="J23" s="57">
        <f t="shared" si="0"/>
        <v>5791.7750160000005</v>
      </c>
      <c r="K23" s="99"/>
      <c r="L23" s="65">
        <v>44197</v>
      </c>
      <c r="M23" s="65">
        <v>44227</v>
      </c>
      <c r="N23" s="13">
        <f>10547760/1000</f>
        <v>10547.76</v>
      </c>
      <c r="O23" s="13">
        <v>0</v>
      </c>
      <c r="P23" s="13">
        <f>N23-O23</f>
        <v>10547.76</v>
      </c>
      <c r="Q23" s="4"/>
      <c r="R23" s="4"/>
    </row>
    <row r="24" spans="1:18" ht="14.4">
      <c r="A24" s="99"/>
      <c r="B24" s="65">
        <v>44228</v>
      </c>
      <c r="C24" s="65">
        <v>44255</v>
      </c>
      <c r="D24" s="11">
        <v>17916.71</v>
      </c>
      <c r="E24" s="11">
        <v>0</v>
      </c>
      <c r="F24" s="88">
        <f t="shared" si="4"/>
        <v>17916.71</v>
      </c>
      <c r="G24" s="53">
        <f>P24*F$48</f>
        <v>9838.0599700000002</v>
      </c>
      <c r="H24" s="13">
        <v>0</v>
      </c>
      <c r="I24" s="13">
        <v>0</v>
      </c>
      <c r="J24" s="57">
        <f>G24</f>
        <v>9838.0599700000002</v>
      </c>
      <c r="K24" s="99"/>
      <c r="L24" s="65">
        <v>44228</v>
      </c>
      <c r="M24" s="65">
        <v>44255</v>
      </c>
      <c r="N24" s="13">
        <v>17916.71</v>
      </c>
      <c r="O24" s="13">
        <v>0.01</v>
      </c>
      <c r="P24" s="88">
        <f>N24-O24</f>
        <v>17916.7</v>
      </c>
      <c r="Q24" s="4"/>
      <c r="R24" s="4"/>
    </row>
    <row r="25" spans="1:18" ht="14.4">
      <c r="A25" s="99"/>
      <c r="B25" s="65">
        <v>44286</v>
      </c>
      <c r="C25" s="65">
        <v>44286</v>
      </c>
      <c r="D25" s="11">
        <v>22397.58</v>
      </c>
      <c r="E25" s="11">
        <v>0.01</v>
      </c>
      <c r="F25" s="13">
        <f>D25-E25</f>
        <v>22397.570000000003</v>
      </c>
      <c r="G25" s="53">
        <f>F25*F$48</f>
        <v>12298.505687000003</v>
      </c>
      <c r="H25" s="13">
        <v>0</v>
      </c>
      <c r="I25" s="13">
        <v>0</v>
      </c>
      <c r="J25" s="57">
        <f>G25</f>
        <v>12298.505687000003</v>
      </c>
      <c r="K25" s="99"/>
      <c r="L25" s="65">
        <v>44286</v>
      </c>
      <c r="M25" s="65">
        <v>44286</v>
      </c>
      <c r="N25" s="50">
        <v>22397.58</v>
      </c>
      <c r="O25" s="50">
        <v>0.01</v>
      </c>
      <c r="P25" s="13">
        <f>N25-O25</f>
        <v>22397.570000000003</v>
      </c>
      <c r="Q25" s="4"/>
      <c r="R25" s="4"/>
    </row>
    <row r="26" spans="1:18" s="17" customFormat="1" ht="15" thickBot="1">
      <c r="A26" s="99"/>
      <c r="B26" s="66">
        <v>44287</v>
      </c>
      <c r="C26" s="66">
        <v>44292</v>
      </c>
      <c r="D26" s="62">
        <f>764.706+751.458+766.604+794.227+833.991+935.004</f>
        <v>4845.99</v>
      </c>
      <c r="E26" s="15">
        <v>0</v>
      </c>
      <c r="F26" s="15">
        <f t="shared" si="4"/>
        <v>4845.99</v>
      </c>
      <c r="G26" s="55">
        <f>F26*F$48</f>
        <v>2660.9331090000001</v>
      </c>
      <c r="H26" s="15">
        <v>0</v>
      </c>
      <c r="I26" s="15">
        <v>0</v>
      </c>
      <c r="J26" s="59">
        <f>G26</f>
        <v>2660.9331090000001</v>
      </c>
      <c r="K26" s="99"/>
      <c r="L26" s="66">
        <v>44287</v>
      </c>
      <c r="M26" s="66">
        <v>44292</v>
      </c>
      <c r="N26" s="101">
        <v>29321.14</v>
      </c>
      <c r="O26" s="101">
        <v>0</v>
      </c>
      <c r="P26" s="101">
        <f>N26-O26</f>
        <v>29321.14</v>
      </c>
      <c r="Q26" s="16"/>
      <c r="R26" s="16"/>
    </row>
    <row r="27" spans="1:18" ht="15" thickTop="1">
      <c r="A27" s="100" t="s">
        <v>22</v>
      </c>
      <c r="B27" s="67">
        <v>44293</v>
      </c>
      <c r="C27" s="67">
        <v>44316</v>
      </c>
      <c r="D27" s="63">
        <f>29321.14-D26</f>
        <v>24475.15</v>
      </c>
      <c r="E27" s="18">
        <v>0</v>
      </c>
      <c r="F27" s="18">
        <f t="shared" si="4"/>
        <v>24475.15</v>
      </c>
      <c r="G27" s="56">
        <f>F27*$F$49</f>
        <v>11297.729240000001</v>
      </c>
      <c r="H27" s="18">
        <v>0</v>
      </c>
      <c r="I27" s="18">
        <v>0</v>
      </c>
      <c r="J27" s="60">
        <f>G27</f>
        <v>11297.729240000001</v>
      </c>
      <c r="K27" s="100" t="s">
        <v>22</v>
      </c>
      <c r="L27" s="67">
        <v>44293</v>
      </c>
      <c r="M27" s="67">
        <v>44316</v>
      </c>
      <c r="N27" s="102"/>
      <c r="O27" s="102"/>
      <c r="P27" s="102"/>
      <c r="Q27" s="4"/>
      <c r="R27" s="4"/>
    </row>
    <row r="28" spans="1:18" ht="14.4">
      <c r="A28" s="100"/>
      <c r="B28" s="65">
        <v>44317</v>
      </c>
      <c r="C28" s="65">
        <v>44347</v>
      </c>
      <c r="D28" s="13">
        <v>22189.66</v>
      </c>
      <c r="E28" s="13">
        <v>0</v>
      </c>
      <c r="F28" s="13">
        <f t="shared" si="4"/>
        <v>22189.66</v>
      </c>
      <c r="G28" s="56">
        <f t="shared" ref="G28:G41" si="5">F28*$F$49</f>
        <v>10242.747056</v>
      </c>
      <c r="H28" s="13">
        <v>0</v>
      </c>
      <c r="I28" s="13">
        <v>0</v>
      </c>
      <c r="J28" s="60">
        <f t="shared" ref="J28:J41" si="6">G28</f>
        <v>10242.747056</v>
      </c>
      <c r="K28" s="100"/>
      <c r="L28" s="65">
        <v>44317</v>
      </c>
      <c r="M28" s="65">
        <v>44347</v>
      </c>
      <c r="N28" s="13">
        <v>22189.66</v>
      </c>
      <c r="O28" s="13">
        <v>1E-4</v>
      </c>
      <c r="P28" s="13">
        <f t="shared" ref="P28:P41" si="7">N28-O28</f>
        <v>22189.659899999999</v>
      </c>
      <c r="Q28" s="4"/>
      <c r="R28" s="4"/>
    </row>
    <row r="29" spans="1:18" ht="14.4">
      <c r="A29" s="100"/>
      <c r="B29" s="65">
        <v>44348</v>
      </c>
      <c r="C29" s="65">
        <v>44377</v>
      </c>
      <c r="D29" s="13">
        <v>7622.35</v>
      </c>
      <c r="E29" s="13">
        <v>0</v>
      </c>
      <c r="F29" s="13">
        <f t="shared" si="4"/>
        <v>7622.35</v>
      </c>
      <c r="G29" s="56">
        <f t="shared" si="5"/>
        <v>3518.4767600000005</v>
      </c>
      <c r="H29" s="13">
        <v>0</v>
      </c>
      <c r="I29" s="13">
        <v>0</v>
      </c>
      <c r="J29" s="60">
        <f t="shared" si="6"/>
        <v>3518.4767600000005</v>
      </c>
      <c r="K29" s="100"/>
      <c r="L29" s="65">
        <v>44348</v>
      </c>
      <c r="M29" s="65">
        <v>44377</v>
      </c>
      <c r="N29" s="13">
        <v>7622.35</v>
      </c>
      <c r="O29" s="13">
        <v>0</v>
      </c>
      <c r="P29" s="13">
        <f t="shared" si="7"/>
        <v>7622.35</v>
      </c>
      <c r="Q29" s="4"/>
      <c r="R29" s="4"/>
    </row>
    <row r="30" spans="1:18" ht="14.4">
      <c r="A30" s="100"/>
      <c r="B30" s="65">
        <v>44378</v>
      </c>
      <c r="C30" s="65">
        <v>44408</v>
      </c>
      <c r="D30" s="13">
        <v>4981.0200000000004</v>
      </c>
      <c r="E30" s="13">
        <v>0</v>
      </c>
      <c r="F30" s="13">
        <f t="shared" si="4"/>
        <v>4981.0200000000004</v>
      </c>
      <c r="G30" s="56">
        <f t="shared" si="5"/>
        <v>2299.2388320000005</v>
      </c>
      <c r="H30" s="13">
        <v>0</v>
      </c>
      <c r="I30" s="13">
        <v>0</v>
      </c>
      <c r="J30" s="60">
        <f t="shared" si="6"/>
        <v>2299.2388320000005</v>
      </c>
      <c r="K30" s="100"/>
      <c r="L30" s="65">
        <v>44378</v>
      </c>
      <c r="M30" s="65">
        <v>44408</v>
      </c>
      <c r="N30" s="13">
        <v>4981.0200000000004</v>
      </c>
      <c r="O30" s="13">
        <v>0</v>
      </c>
      <c r="P30" s="13">
        <f t="shared" si="7"/>
        <v>4981.0200000000004</v>
      </c>
      <c r="Q30" s="4"/>
      <c r="R30" s="4"/>
    </row>
    <row r="31" spans="1:18" ht="14.4">
      <c r="A31" s="100"/>
      <c r="B31" s="65">
        <v>44409</v>
      </c>
      <c r="C31" s="65">
        <v>44439</v>
      </c>
      <c r="D31" s="13">
        <v>3736.26</v>
      </c>
      <c r="E31" s="13">
        <v>0</v>
      </c>
      <c r="F31" s="13">
        <f t="shared" si="4"/>
        <v>3736.26</v>
      </c>
      <c r="G31" s="56">
        <f t="shared" si="5"/>
        <v>1724.6576160000002</v>
      </c>
      <c r="H31" s="13">
        <v>0</v>
      </c>
      <c r="I31" s="13">
        <v>0</v>
      </c>
      <c r="J31" s="60">
        <f t="shared" si="6"/>
        <v>1724.6576160000002</v>
      </c>
      <c r="K31" s="100"/>
      <c r="L31" s="65">
        <v>44409</v>
      </c>
      <c r="M31" s="65">
        <v>44439</v>
      </c>
      <c r="N31" s="13">
        <v>3736.26</v>
      </c>
      <c r="O31" s="13">
        <v>0</v>
      </c>
      <c r="P31" s="13">
        <f t="shared" si="7"/>
        <v>3736.26</v>
      </c>
      <c r="Q31" s="4"/>
      <c r="R31" s="4"/>
    </row>
    <row r="32" spans="1:18" ht="14.4">
      <c r="A32" s="100"/>
      <c r="B32" s="65">
        <v>44440</v>
      </c>
      <c r="C32" s="65">
        <v>44469</v>
      </c>
      <c r="D32" s="13">
        <v>2892.59</v>
      </c>
      <c r="E32" s="13">
        <v>0</v>
      </c>
      <c r="F32" s="13">
        <f t="shared" si="4"/>
        <v>2892.59</v>
      </c>
      <c r="G32" s="56">
        <f t="shared" si="5"/>
        <v>1335.219544</v>
      </c>
      <c r="H32" s="13">
        <v>0</v>
      </c>
      <c r="I32" s="13">
        <v>0</v>
      </c>
      <c r="J32" s="60">
        <f t="shared" si="6"/>
        <v>1335.219544</v>
      </c>
      <c r="K32" s="100"/>
      <c r="L32" s="65">
        <v>44440</v>
      </c>
      <c r="M32" s="65">
        <v>44469</v>
      </c>
      <c r="N32" s="13">
        <v>2892.59</v>
      </c>
      <c r="O32" s="13">
        <v>0</v>
      </c>
      <c r="P32" s="13">
        <f t="shared" si="7"/>
        <v>2892.59</v>
      </c>
      <c r="Q32" s="4"/>
      <c r="R32" s="4"/>
    </row>
    <row r="33" spans="1:18" ht="14.4">
      <c r="A33" s="100"/>
      <c r="B33" s="65">
        <v>44470</v>
      </c>
      <c r="C33" s="65">
        <v>44500</v>
      </c>
      <c r="D33" s="13">
        <v>2870.06</v>
      </c>
      <c r="E33" s="13">
        <v>0.01</v>
      </c>
      <c r="F33" s="13">
        <f t="shared" si="4"/>
        <v>2870.0499999999997</v>
      </c>
      <c r="G33" s="56">
        <f t="shared" si="5"/>
        <v>1324.8150799999999</v>
      </c>
      <c r="H33" s="13">
        <v>0</v>
      </c>
      <c r="I33" s="13">
        <v>0</v>
      </c>
      <c r="J33" s="60">
        <f t="shared" si="6"/>
        <v>1324.8150799999999</v>
      </c>
      <c r="K33" s="100"/>
      <c r="L33" s="65">
        <v>44470</v>
      </c>
      <c r="M33" s="65">
        <v>44500</v>
      </c>
      <c r="N33" s="13">
        <v>2870.06</v>
      </c>
      <c r="O33" s="13">
        <v>0.01</v>
      </c>
      <c r="P33" s="13">
        <f t="shared" si="7"/>
        <v>2870.0499999999997</v>
      </c>
      <c r="Q33" s="4"/>
      <c r="R33" s="4"/>
    </row>
    <row r="34" spans="1:18" ht="14.4">
      <c r="A34" s="100"/>
      <c r="B34" s="65">
        <v>44501</v>
      </c>
      <c r="C34" s="65">
        <v>44530</v>
      </c>
      <c r="D34" s="13">
        <v>4374.26</v>
      </c>
      <c r="E34" s="13">
        <v>0</v>
      </c>
      <c r="F34" s="13">
        <f t="shared" si="4"/>
        <v>4374.26</v>
      </c>
      <c r="G34" s="56">
        <f t="shared" si="5"/>
        <v>2019.1584160000002</v>
      </c>
      <c r="H34" s="13">
        <v>0</v>
      </c>
      <c r="I34" s="13">
        <v>0</v>
      </c>
      <c r="J34" s="60">
        <f t="shared" si="6"/>
        <v>2019.1584160000002</v>
      </c>
      <c r="K34" s="100"/>
      <c r="L34" s="65">
        <v>44501</v>
      </c>
      <c r="M34" s="65">
        <v>44530</v>
      </c>
      <c r="N34" s="13">
        <v>4374.26</v>
      </c>
      <c r="O34" s="13">
        <v>0</v>
      </c>
      <c r="P34" s="13">
        <f t="shared" si="7"/>
        <v>4374.26</v>
      </c>
      <c r="Q34" s="4"/>
      <c r="R34" s="4"/>
    </row>
    <row r="35" spans="1:18" ht="13.65" customHeight="1">
      <c r="A35" s="100"/>
      <c r="B35" s="65">
        <v>44531</v>
      </c>
      <c r="C35" s="65">
        <v>44561</v>
      </c>
      <c r="D35" s="13">
        <v>10606.95</v>
      </c>
      <c r="E35" s="13">
        <v>0</v>
      </c>
      <c r="F35" s="13">
        <f t="shared" si="4"/>
        <v>10606.95</v>
      </c>
      <c r="G35" s="56">
        <f t="shared" si="5"/>
        <v>4896.1681200000003</v>
      </c>
      <c r="H35" s="13">
        <v>0</v>
      </c>
      <c r="I35" s="13">
        <v>0</v>
      </c>
      <c r="J35" s="60">
        <f t="shared" si="6"/>
        <v>4896.1681200000003</v>
      </c>
      <c r="K35" s="100"/>
      <c r="L35" s="65">
        <v>44531</v>
      </c>
      <c r="M35" s="65">
        <v>44561</v>
      </c>
      <c r="N35" s="13">
        <v>10606.95</v>
      </c>
      <c r="O35" s="13">
        <v>0</v>
      </c>
      <c r="P35" s="13">
        <f t="shared" si="7"/>
        <v>10606.95</v>
      </c>
      <c r="Q35" s="4"/>
      <c r="R35" s="4"/>
    </row>
    <row r="36" spans="1:18" ht="14.4">
      <c r="A36" s="100"/>
      <c r="B36" s="103" t="s">
        <v>20</v>
      </c>
      <c r="C36" s="104"/>
      <c r="D36" s="14">
        <f>SUM(D23:D35)</f>
        <v>139456.34</v>
      </c>
      <c r="E36" s="14">
        <f>SUM(E23:E35)</f>
        <v>0.02</v>
      </c>
      <c r="F36" s="14">
        <f>SUM(F23:F35)</f>
        <v>139456.32000000001</v>
      </c>
      <c r="G36" s="54">
        <f>ROUNDDOWN(SUM(G23:G35),0)</f>
        <v>69247</v>
      </c>
      <c r="H36" s="14">
        <f>ROUNDDOWN(SUM(H23:H35),0)</f>
        <v>0</v>
      </c>
      <c r="I36" s="14">
        <f>ROUNDDOWN(SUM(I23:I35),0)</f>
        <v>0</v>
      </c>
      <c r="J36" s="58">
        <f>G36</f>
        <v>69247</v>
      </c>
      <c r="K36" s="100"/>
      <c r="L36" s="103" t="s">
        <v>20</v>
      </c>
      <c r="M36" s="104"/>
      <c r="N36" s="14">
        <f>SUM(N23:N35)</f>
        <v>139456.34</v>
      </c>
      <c r="O36" s="14">
        <f>SUM(O23:O35)</f>
        <v>3.0100000000000002E-2</v>
      </c>
      <c r="P36" s="14">
        <f>SUM(P23:P35)</f>
        <v>139456.30989999999</v>
      </c>
      <c r="Q36" s="4"/>
      <c r="R36" s="4"/>
    </row>
    <row r="37" spans="1:18" ht="14.4">
      <c r="A37" s="100"/>
      <c r="B37" s="65">
        <v>44562</v>
      </c>
      <c r="C37" s="65">
        <v>44592</v>
      </c>
      <c r="D37" s="13">
        <v>16197.75</v>
      </c>
      <c r="E37" s="13">
        <v>0</v>
      </c>
      <c r="F37" s="13">
        <f>D37-E37</f>
        <v>16197.75</v>
      </c>
      <c r="G37" s="56">
        <f t="shared" si="5"/>
        <v>7476.8814000000002</v>
      </c>
      <c r="H37" s="13">
        <v>0</v>
      </c>
      <c r="I37" s="13">
        <v>0</v>
      </c>
      <c r="J37" s="60">
        <f t="shared" si="6"/>
        <v>7476.8814000000002</v>
      </c>
      <c r="K37" s="100"/>
      <c r="L37" s="65">
        <v>44562</v>
      </c>
      <c r="M37" s="65">
        <v>44592</v>
      </c>
      <c r="N37" s="13">
        <v>16197.75</v>
      </c>
      <c r="O37" s="13">
        <v>0</v>
      </c>
      <c r="P37" s="13">
        <f t="shared" si="7"/>
        <v>16197.75</v>
      </c>
      <c r="Q37" s="4"/>
      <c r="R37" s="4"/>
    </row>
    <row r="38" spans="1:18" ht="14.4">
      <c r="A38" s="100"/>
      <c r="B38" s="65">
        <v>44593</v>
      </c>
      <c r="C38" s="65">
        <v>44620</v>
      </c>
      <c r="D38" s="13">
        <v>15467.93</v>
      </c>
      <c r="E38" s="13">
        <v>0</v>
      </c>
      <c r="F38" s="13">
        <f>D38-E38</f>
        <v>15467.93</v>
      </c>
      <c r="G38" s="56">
        <f t="shared" si="5"/>
        <v>7139.9964880000007</v>
      </c>
      <c r="H38" s="13">
        <v>0</v>
      </c>
      <c r="I38" s="13">
        <v>0</v>
      </c>
      <c r="J38" s="60">
        <f t="shared" si="6"/>
        <v>7139.9964880000007</v>
      </c>
      <c r="K38" s="100"/>
      <c r="L38" s="65">
        <v>44593</v>
      </c>
      <c r="M38" s="65">
        <v>44620</v>
      </c>
      <c r="N38" s="13">
        <v>15467.93</v>
      </c>
      <c r="O38" s="13">
        <v>0</v>
      </c>
      <c r="P38" s="13">
        <f t="shared" si="7"/>
        <v>15467.93</v>
      </c>
      <c r="Q38" s="4"/>
      <c r="R38" s="4"/>
    </row>
    <row r="39" spans="1:18" ht="14.4">
      <c r="A39" s="100"/>
      <c r="B39" s="65">
        <v>44621</v>
      </c>
      <c r="C39" s="65">
        <v>44651</v>
      </c>
      <c r="D39" s="13">
        <v>17517.16</v>
      </c>
      <c r="E39" s="13">
        <v>0</v>
      </c>
      <c r="F39" s="13">
        <f>D39-E39</f>
        <v>17517.16</v>
      </c>
      <c r="G39" s="56">
        <f t="shared" si="5"/>
        <v>8085.9210560000001</v>
      </c>
      <c r="H39" s="13">
        <v>0</v>
      </c>
      <c r="I39" s="13">
        <v>0</v>
      </c>
      <c r="J39" s="60">
        <f t="shared" si="6"/>
        <v>8085.9210560000001</v>
      </c>
      <c r="K39" s="100"/>
      <c r="L39" s="65">
        <v>44621</v>
      </c>
      <c r="M39" s="65">
        <v>44651</v>
      </c>
      <c r="N39" s="13">
        <v>17517.16</v>
      </c>
      <c r="O39" s="13">
        <v>1E-3</v>
      </c>
      <c r="P39" s="13">
        <f t="shared" si="7"/>
        <v>17517.159</v>
      </c>
      <c r="Q39" s="4"/>
      <c r="R39" s="4"/>
    </row>
    <row r="40" spans="1:18" ht="14.4">
      <c r="A40" s="100"/>
      <c r="B40" s="65">
        <v>44652</v>
      </c>
      <c r="C40" s="65">
        <v>44681</v>
      </c>
      <c r="D40" s="13">
        <v>31535.35</v>
      </c>
      <c r="E40" s="13">
        <v>0</v>
      </c>
      <c r="F40" s="13">
        <f>D40-E40</f>
        <v>31535.35</v>
      </c>
      <c r="G40" s="56">
        <f t="shared" si="5"/>
        <v>14556.717559999999</v>
      </c>
      <c r="H40" s="13">
        <v>0</v>
      </c>
      <c r="I40" s="13">
        <v>0</v>
      </c>
      <c r="J40" s="60">
        <f t="shared" si="6"/>
        <v>14556.717559999999</v>
      </c>
      <c r="K40" s="100"/>
      <c r="L40" s="65">
        <v>44652</v>
      </c>
      <c r="M40" s="65">
        <v>44681</v>
      </c>
      <c r="N40" s="13">
        <v>31535.35</v>
      </c>
      <c r="O40" s="13">
        <v>0</v>
      </c>
      <c r="P40" s="13">
        <f t="shared" si="7"/>
        <v>31535.35</v>
      </c>
      <c r="Q40" s="4"/>
      <c r="R40" s="4"/>
    </row>
    <row r="41" spans="1:18" ht="14.4">
      <c r="A41" s="100"/>
      <c r="B41" s="65">
        <v>44712</v>
      </c>
      <c r="C41" s="65">
        <v>44712</v>
      </c>
      <c r="D41" s="13">
        <v>31946.61</v>
      </c>
      <c r="E41" s="13">
        <v>0</v>
      </c>
      <c r="F41" s="13">
        <f>D41-E41</f>
        <v>31946.61</v>
      </c>
      <c r="G41" s="56">
        <f t="shared" si="5"/>
        <v>14746.555176</v>
      </c>
      <c r="H41" s="13">
        <v>0</v>
      </c>
      <c r="I41" s="13">
        <v>0</v>
      </c>
      <c r="J41" s="60">
        <f t="shared" si="6"/>
        <v>14746.555176</v>
      </c>
      <c r="K41" s="100"/>
      <c r="L41" s="65">
        <v>44712</v>
      </c>
      <c r="M41" s="65">
        <v>44712</v>
      </c>
      <c r="N41" s="13">
        <v>31946.61</v>
      </c>
      <c r="O41" s="13">
        <v>0</v>
      </c>
      <c r="P41" s="13">
        <f t="shared" si="7"/>
        <v>31946.61</v>
      </c>
      <c r="Q41" s="4"/>
      <c r="R41" s="4"/>
    </row>
    <row r="42" spans="1:18" ht="14.4">
      <c r="A42" s="100"/>
      <c r="B42" s="103" t="s">
        <v>23</v>
      </c>
      <c r="C42" s="104"/>
      <c r="D42" s="14">
        <f>SUM(D37:D41)</f>
        <v>112664.8</v>
      </c>
      <c r="E42" s="14">
        <f>SUM(E37:E41)</f>
        <v>0</v>
      </c>
      <c r="F42" s="14">
        <f>SUM(F37:F41)</f>
        <v>112664.8</v>
      </c>
      <c r="G42" s="54">
        <f>ROUNDDOWN(SUM(G37:G41),0)</f>
        <v>52006</v>
      </c>
      <c r="H42" s="14">
        <f>ROUNDDOWN(SUM(H37:H41),0)</f>
        <v>0</v>
      </c>
      <c r="I42" s="14">
        <f>ROUNDDOWN(SUM(I37:I41),0)</f>
        <v>0</v>
      </c>
      <c r="J42" s="58">
        <f>G42</f>
        <v>52006</v>
      </c>
      <c r="K42" s="100"/>
      <c r="L42" s="103" t="s">
        <v>23</v>
      </c>
      <c r="M42" s="104"/>
      <c r="N42" s="14">
        <f>SUM(N37:N41)</f>
        <v>112664.8</v>
      </c>
      <c r="O42" s="14">
        <f>SUM(O37:O41)</f>
        <v>1E-3</v>
      </c>
      <c r="P42" s="14">
        <f>SUM(P37:P41)</f>
        <v>112664.799</v>
      </c>
      <c r="Q42" s="4"/>
      <c r="R42" s="4"/>
    </row>
    <row r="43" spans="1:18" ht="13.65" customHeight="1">
      <c r="B43" s="121" t="s">
        <v>17</v>
      </c>
      <c r="C43" s="122"/>
      <c r="D43" s="19">
        <f>SUM(D9,D22,D36,D42)</f>
        <v>476982.739</v>
      </c>
      <c r="E43" s="19">
        <f>SUM(E9,E22,E36,E42)</f>
        <v>0.48000000000000009</v>
      </c>
      <c r="F43" s="20">
        <f>(SUM(F9,F22,F36,F42))</f>
        <v>476982.25900000002</v>
      </c>
      <c r="G43" s="21">
        <f>ROUNDDOWN(SUM(G9,G22,G36,G42),0)</f>
        <v>244723</v>
      </c>
      <c r="H43" s="19">
        <f>SUM(H9,H22,H36)</f>
        <v>0</v>
      </c>
      <c r="I43" s="19">
        <f>SUM(I9,I22,I36)</f>
        <v>0</v>
      </c>
      <c r="J43" s="61">
        <f>SUM(J9,J22,J36,J42)</f>
        <v>244723</v>
      </c>
      <c r="L43" s="121" t="s">
        <v>17</v>
      </c>
      <c r="M43" s="122"/>
      <c r="N43" s="19">
        <f>SUM(N9,N22,N36,N42)</f>
        <v>476982.739</v>
      </c>
      <c r="O43" s="19">
        <f>SUM(O9,O22,O36,O42)</f>
        <v>0.52210000000000012</v>
      </c>
      <c r="P43" s="51">
        <f>SUM(P9,P22,P36,P42)</f>
        <v>476982.2169</v>
      </c>
      <c r="Q43" s="4"/>
      <c r="R43" s="4"/>
    </row>
    <row r="44" spans="1:18" ht="17.399999999999999" customHeight="1">
      <c r="A44" s="1"/>
      <c r="B44" s="2"/>
      <c r="C44" s="2"/>
      <c r="G44" s="22"/>
      <c r="J44" s="23"/>
      <c r="K44" s="24"/>
      <c r="N44" s="4"/>
      <c r="O44" s="4"/>
      <c r="P44" s="4"/>
      <c r="Q44" s="4"/>
      <c r="R44" s="4"/>
    </row>
    <row r="45" spans="1:18" ht="13.8">
      <c r="A45" s="1"/>
      <c r="C45" s="90" t="s">
        <v>38</v>
      </c>
      <c r="D45" s="118" t="s">
        <v>39</v>
      </c>
      <c r="E45" s="118"/>
      <c r="F45" s="118"/>
      <c r="G45" s="118"/>
      <c r="H45" s="118"/>
      <c r="I45" s="118"/>
      <c r="J45" s="118"/>
      <c r="K45" s="118"/>
      <c r="L45" s="118"/>
    </row>
    <row r="46" spans="1:18" ht="13.35" customHeight="1">
      <c r="A46" s="1"/>
      <c r="B46" s="2"/>
      <c r="C46" s="2"/>
    </row>
    <row r="47" spans="1:18" ht="13.35" customHeight="1">
      <c r="A47" s="1"/>
      <c r="D47" s="25"/>
      <c r="E47" s="3"/>
      <c r="F47" s="3"/>
    </row>
    <row r="48" spans="1:18" ht="13.8">
      <c r="A48" s="1"/>
      <c r="E48" s="8" t="s">
        <v>24</v>
      </c>
      <c r="F48" s="26">
        <v>0.54910000000000003</v>
      </c>
      <c r="G48" s="6" t="s">
        <v>2</v>
      </c>
      <c r="H48" s="7"/>
      <c r="I48" s="7"/>
      <c r="J48" s="7"/>
    </row>
    <row r="49" spans="1:17" ht="13.8">
      <c r="A49" s="1"/>
      <c r="E49" s="8" t="s">
        <v>25</v>
      </c>
      <c r="F49" s="52">
        <v>0.46160000000000001</v>
      </c>
      <c r="G49" s="6" t="s">
        <v>2</v>
      </c>
      <c r="H49" s="7"/>
      <c r="I49" s="7"/>
      <c r="J49" s="7"/>
    </row>
    <row r="50" spans="1:17" ht="13.8">
      <c r="E50" s="7"/>
      <c r="F50" s="7"/>
      <c r="G50" s="7"/>
      <c r="H50" s="7"/>
      <c r="I50" s="7"/>
      <c r="J50" s="7"/>
    </row>
    <row r="51" spans="1:17" ht="15.6">
      <c r="E51" s="114" t="s">
        <v>9</v>
      </c>
      <c r="F51" s="115"/>
      <c r="G51" s="92" t="s">
        <v>16</v>
      </c>
      <c r="H51" s="93" t="s">
        <v>14</v>
      </c>
      <c r="I51" s="92" t="s">
        <v>15</v>
      </c>
      <c r="J51" s="92" t="s">
        <v>9</v>
      </c>
      <c r="K51" s="27" t="s">
        <v>26</v>
      </c>
    </row>
    <row r="52" spans="1:17" ht="15">
      <c r="D52" s="99" t="s">
        <v>21</v>
      </c>
      <c r="E52" s="68">
        <v>43678</v>
      </c>
      <c r="F52" s="68">
        <v>43830</v>
      </c>
      <c r="G52" s="6">
        <f t="shared" ref="G52:G58" si="8">F52-E52+1</f>
        <v>153</v>
      </c>
      <c r="H52" s="28">
        <f>ROUNDDOWN(G9,0)</f>
        <v>21907</v>
      </c>
      <c r="I52" s="29">
        <f>$G$64*(G52/365)</f>
        <v>51560.161643835614</v>
      </c>
      <c r="J52" s="91">
        <v>2019</v>
      </c>
      <c r="K52" s="30">
        <f>(H52-I52)/I52</f>
        <v>-0.57511770131118012</v>
      </c>
      <c r="O52" s="49"/>
      <c r="P52" s="49"/>
    </row>
    <row r="53" spans="1:17" ht="15">
      <c r="D53" s="99"/>
      <c r="E53" s="68">
        <v>43831</v>
      </c>
      <c r="F53" s="68">
        <v>44196</v>
      </c>
      <c r="G53" s="6">
        <f t="shared" si="8"/>
        <v>366</v>
      </c>
      <c r="H53" s="28">
        <f>ROUNDDOWN(G22,0)</f>
        <v>101563</v>
      </c>
      <c r="I53" s="29">
        <f>$G$64*(G53/365)</f>
        <v>123339.99452054796</v>
      </c>
      <c r="J53" s="91">
        <v>2020</v>
      </c>
      <c r="K53" s="30">
        <f>(H53-I53)/I53</f>
        <v>-0.17656068986544343</v>
      </c>
      <c r="P53" s="49"/>
    </row>
    <row r="54" spans="1:17" ht="15">
      <c r="D54" s="99"/>
      <c r="E54" s="71">
        <v>44197</v>
      </c>
      <c r="F54" s="71">
        <v>44292</v>
      </c>
      <c r="G54" s="6">
        <f t="shared" si="8"/>
        <v>96</v>
      </c>
      <c r="H54" s="28">
        <f>ROUNDDOWN(SUM(G23:G26),0)</f>
        <v>30589</v>
      </c>
      <c r="I54" s="29">
        <f>$G$64*(G54/365)</f>
        <v>32351.473972602736</v>
      </c>
      <c r="J54" s="95">
        <v>2021</v>
      </c>
      <c r="K54" s="96">
        <f>(SUM(H54+H55)-SUM(I54+I55))/(SUM(I54+I55))</f>
        <v>-0.39110571224138374</v>
      </c>
    </row>
    <row r="55" spans="1:17" ht="15">
      <c r="D55" s="100" t="s">
        <v>22</v>
      </c>
      <c r="E55" s="71">
        <v>44293</v>
      </c>
      <c r="F55" s="71">
        <v>44561</v>
      </c>
      <c r="G55" s="6">
        <f t="shared" si="8"/>
        <v>269</v>
      </c>
      <c r="H55" s="28">
        <f>ROUNDDOWN(SUM(G27:G35),0)</f>
        <v>38658</v>
      </c>
      <c r="I55" s="29">
        <f>$G$65*(G55/365)</f>
        <v>81374.34246575342</v>
      </c>
      <c r="J55" s="95"/>
      <c r="K55" s="97"/>
    </row>
    <row r="56" spans="1:17" ht="15.6" thickBot="1">
      <c r="D56" s="116"/>
      <c r="E56" s="69">
        <v>44562</v>
      </c>
      <c r="F56" s="69">
        <v>44712</v>
      </c>
      <c r="G56" s="31">
        <f t="shared" si="8"/>
        <v>151</v>
      </c>
      <c r="H56" s="32">
        <f>ROUNDDOWN(G42,0)</f>
        <v>52006</v>
      </c>
      <c r="I56" s="33">
        <f>$G$65*(G56/365)</f>
        <v>45678.534246575342</v>
      </c>
      <c r="J56" s="94">
        <v>2022</v>
      </c>
      <c r="K56" s="34">
        <f>(H56-I56)/I56</f>
        <v>0.13852164605958317</v>
      </c>
    </row>
    <row r="57" spans="1:17" ht="15">
      <c r="D57" s="75" t="s">
        <v>36</v>
      </c>
      <c r="E57" s="68">
        <v>43678</v>
      </c>
      <c r="F57" s="71">
        <v>44292</v>
      </c>
      <c r="G57" s="6">
        <f t="shared" si="8"/>
        <v>615</v>
      </c>
      <c r="H57" s="36">
        <f>SUM(H52:H54)</f>
        <v>154059</v>
      </c>
      <c r="I57" s="36">
        <f>SUM(I52:I54)</f>
        <v>207251.63013698632</v>
      </c>
    </row>
    <row r="58" spans="1:17" ht="15">
      <c r="D58" s="74" t="s">
        <v>37</v>
      </c>
      <c r="E58" s="71">
        <v>44293</v>
      </c>
      <c r="F58" s="71">
        <v>44712</v>
      </c>
      <c r="G58" s="6">
        <f t="shared" si="8"/>
        <v>420</v>
      </c>
      <c r="H58" s="36">
        <f>SUM(H55:H56)</f>
        <v>90664</v>
      </c>
      <c r="I58" s="36">
        <f>SUM(I55:I56)</f>
        <v>127052.87671232875</v>
      </c>
    </row>
    <row r="59" spans="1:17" ht="17.399999999999999">
      <c r="E59" s="117" t="s">
        <v>10</v>
      </c>
      <c r="F59" s="117"/>
      <c r="G59" s="117"/>
      <c r="H59" s="38">
        <f>SUM(H57:H58)</f>
        <v>244723</v>
      </c>
      <c r="I59" s="39">
        <f>SUM(I57:I58)</f>
        <v>334304.50684931508</v>
      </c>
    </row>
    <row r="60" spans="1:17" ht="15.6">
      <c r="E60" s="7"/>
      <c r="F60" s="7"/>
      <c r="G60" s="7"/>
      <c r="H60" s="7"/>
      <c r="I60" s="7"/>
      <c r="J60" s="5"/>
      <c r="Q60" s="4"/>
    </row>
    <row r="61" spans="1:17" ht="15.6">
      <c r="E61" s="105" t="s">
        <v>11</v>
      </c>
      <c r="F61" s="106"/>
      <c r="G61" s="72">
        <v>43678</v>
      </c>
      <c r="H61" s="7"/>
      <c r="I61" s="7"/>
      <c r="J61" s="5"/>
      <c r="O61" s="64"/>
      <c r="Q61" s="4"/>
    </row>
    <row r="62" spans="1:17" ht="15">
      <c r="E62" s="105" t="s">
        <v>12</v>
      </c>
      <c r="F62" s="106"/>
      <c r="G62" s="73">
        <v>44712</v>
      </c>
      <c r="H62" s="7"/>
      <c r="I62" s="7"/>
      <c r="J62" s="7"/>
      <c r="K62" s="5"/>
    </row>
    <row r="63" spans="1:17" ht="15">
      <c r="E63" s="105" t="s">
        <v>13</v>
      </c>
      <c r="F63" s="106"/>
      <c r="G63" s="10">
        <f>G62-G61+1</f>
        <v>1035</v>
      </c>
      <c r="H63" s="7"/>
      <c r="I63" s="7"/>
      <c r="J63" s="7"/>
      <c r="K63" s="5"/>
    </row>
    <row r="64" spans="1:17" ht="15">
      <c r="E64" s="105" t="s">
        <v>27</v>
      </c>
      <c r="F64" s="106"/>
      <c r="G64" s="10">
        <v>123003</v>
      </c>
      <c r="H64" s="7"/>
      <c r="I64" s="7"/>
      <c r="J64" s="7"/>
      <c r="K64" s="5"/>
    </row>
    <row r="65" spans="4:11" ht="15">
      <c r="E65" s="105" t="s">
        <v>28</v>
      </c>
      <c r="F65" s="106"/>
      <c r="G65" s="10">
        <v>110415</v>
      </c>
      <c r="H65" s="7"/>
      <c r="I65" s="7"/>
      <c r="J65" s="7"/>
      <c r="K65" s="5"/>
    </row>
    <row r="66" spans="4:11" ht="15">
      <c r="E66" s="7"/>
      <c r="F66" s="7"/>
      <c r="G66" s="40"/>
      <c r="H66" s="7"/>
      <c r="I66" s="7"/>
      <c r="J66" s="7"/>
      <c r="K66" s="5"/>
    </row>
    <row r="67" spans="4:11" ht="15">
      <c r="D67" s="109"/>
      <c r="E67" s="109"/>
      <c r="F67" s="109"/>
      <c r="G67" s="109"/>
      <c r="H67" s="109"/>
      <c r="I67" s="109"/>
      <c r="J67" s="109"/>
      <c r="K67" s="5"/>
    </row>
    <row r="68" spans="4:11" ht="15">
      <c r="E68" s="7"/>
      <c r="F68" s="7"/>
      <c r="G68" s="40"/>
      <c r="H68" s="7"/>
      <c r="I68" s="7"/>
      <c r="J68" s="7"/>
      <c r="K68" s="5"/>
    </row>
    <row r="69" spans="4:11" ht="13.8">
      <c r="E69" s="110" t="s">
        <v>29</v>
      </c>
      <c r="F69" s="111"/>
      <c r="G69" s="8" t="s">
        <v>16</v>
      </c>
      <c r="H69" s="9" t="s">
        <v>30</v>
      </c>
      <c r="I69" s="9" t="s">
        <v>31</v>
      </c>
      <c r="J69" s="8" t="s">
        <v>26</v>
      </c>
    </row>
    <row r="70" spans="4:11" ht="15">
      <c r="D70" s="99" t="s">
        <v>21</v>
      </c>
      <c r="E70" s="68">
        <v>43678</v>
      </c>
      <c r="F70" s="68">
        <v>43830</v>
      </c>
      <c r="G70" s="6">
        <f t="shared" ref="G70:G76" si="9">F70-E70+1</f>
        <v>153</v>
      </c>
      <c r="H70" s="41">
        <f>F9</f>
        <v>39896.94</v>
      </c>
      <c r="I70" s="42">
        <f>$G$82*(G70/365)</f>
        <v>93895.890410958906</v>
      </c>
      <c r="J70" s="30">
        <f t="shared" ref="J70:J77" si="10">(H70-I70)/I70</f>
        <v>-0.57509386379551819</v>
      </c>
    </row>
    <row r="71" spans="4:11" ht="15">
      <c r="D71" s="99"/>
      <c r="E71" s="68">
        <v>43831</v>
      </c>
      <c r="F71" s="68">
        <v>44196</v>
      </c>
      <c r="G71" s="6">
        <f t="shared" si="9"/>
        <v>366</v>
      </c>
      <c r="H71" s="41">
        <f>F22</f>
        <v>184964.19900000002</v>
      </c>
      <c r="I71" s="42">
        <f>$G$82*(G71/365)</f>
        <v>224613.69863013702</v>
      </c>
      <c r="J71" s="30">
        <f t="shared" si="10"/>
        <v>-0.17652306992827871</v>
      </c>
    </row>
    <row r="72" spans="4:11" ht="15">
      <c r="D72" s="99"/>
      <c r="E72" s="71">
        <v>44197</v>
      </c>
      <c r="F72" s="71">
        <v>44292</v>
      </c>
      <c r="G72" s="6">
        <f t="shared" si="9"/>
        <v>96</v>
      </c>
      <c r="H72" s="41">
        <f>SUM(F23:F26)</f>
        <v>55708.030000000006</v>
      </c>
      <c r="I72" s="42">
        <f>$G$82*(G72/365)</f>
        <v>58915.068493150677</v>
      </c>
      <c r="J72" s="30">
        <f t="shared" si="10"/>
        <v>-5.4434944661458096E-2</v>
      </c>
    </row>
    <row r="73" spans="4:11" ht="15">
      <c r="D73" s="112" t="s">
        <v>22</v>
      </c>
      <c r="E73" s="76">
        <v>44293</v>
      </c>
      <c r="F73" s="76">
        <v>44561</v>
      </c>
      <c r="G73" s="78">
        <f t="shared" si="9"/>
        <v>269</v>
      </c>
      <c r="H73" s="79">
        <f>SUM(F27:F35)</f>
        <v>83748.289999999994</v>
      </c>
      <c r="I73" s="80">
        <f>$G$82*(G73/365)</f>
        <v>165084.9315068493</v>
      </c>
      <c r="J73" s="81">
        <f t="shared" si="10"/>
        <v>-0.49269573403478489</v>
      </c>
    </row>
    <row r="74" spans="4:11" ht="15.6" thickBot="1">
      <c r="D74" s="113"/>
      <c r="E74" s="82">
        <v>44562</v>
      </c>
      <c r="F74" s="82">
        <v>44712</v>
      </c>
      <c r="G74" s="83">
        <f t="shared" si="9"/>
        <v>151</v>
      </c>
      <c r="H74" s="84">
        <f>F42</f>
        <v>112664.8</v>
      </c>
      <c r="I74" s="85">
        <f>$G$82*(G74/365)</f>
        <v>92668.493150684939</v>
      </c>
      <c r="J74" s="86">
        <f t="shared" si="10"/>
        <v>0.21578323084200562</v>
      </c>
    </row>
    <row r="75" spans="4:11" ht="15.6" thickTop="1">
      <c r="D75" s="75" t="s">
        <v>36</v>
      </c>
      <c r="E75" s="77">
        <v>43678</v>
      </c>
      <c r="F75" s="70">
        <v>44292</v>
      </c>
      <c r="G75" s="35">
        <f t="shared" si="9"/>
        <v>615</v>
      </c>
      <c r="H75" s="43">
        <f>SUM(H70:H72)</f>
        <v>280569.16900000005</v>
      </c>
      <c r="I75" s="43">
        <f>SUM(I70:I72)</f>
        <v>377424.65753424662</v>
      </c>
      <c r="J75" s="37">
        <f t="shared" si="10"/>
        <v>-0.2566220478731126</v>
      </c>
    </row>
    <row r="76" spans="4:11" ht="15">
      <c r="D76" s="74" t="s">
        <v>37</v>
      </c>
      <c r="E76" s="71">
        <v>44293</v>
      </c>
      <c r="F76" s="71">
        <v>44712</v>
      </c>
      <c r="G76" s="6">
        <f t="shared" si="9"/>
        <v>420</v>
      </c>
      <c r="H76" s="43">
        <f>SUM(H73:H74)</f>
        <v>196413.09</v>
      </c>
      <c r="I76" s="43">
        <f>SUM(I73:I74)</f>
        <v>257753.42465753423</v>
      </c>
      <c r="J76" s="30">
        <f t="shared" si="10"/>
        <v>-0.23798067761479588</v>
      </c>
    </row>
    <row r="77" spans="4:11" ht="15.6">
      <c r="E77" s="44" t="s">
        <v>10</v>
      </c>
      <c r="F77" s="45"/>
      <c r="G77" s="46"/>
      <c r="H77" s="47">
        <f>SUM(H75:H76)</f>
        <v>476982.25900000008</v>
      </c>
      <c r="I77" s="48">
        <f>SUM(I75:I76)</f>
        <v>635178.08219178091</v>
      </c>
      <c r="J77" s="30">
        <f t="shared" si="10"/>
        <v>-0.24905743385524498</v>
      </c>
    </row>
    <row r="79" spans="4:11" ht="13.8">
      <c r="E79" s="105" t="s">
        <v>11</v>
      </c>
      <c r="F79" s="106"/>
      <c r="G79" s="72">
        <v>43678</v>
      </c>
    </row>
    <row r="80" spans="4:11" ht="13.8">
      <c r="E80" s="105" t="s">
        <v>12</v>
      </c>
      <c r="F80" s="106"/>
      <c r="G80" s="73">
        <v>44712</v>
      </c>
    </row>
    <row r="81" spans="5:9" ht="13.8">
      <c r="E81" s="105" t="s">
        <v>13</v>
      </c>
      <c r="F81" s="106"/>
      <c r="G81" s="10">
        <f>G80-G79+1</f>
        <v>1035</v>
      </c>
    </row>
    <row r="82" spans="5:9" ht="13.8">
      <c r="E82" s="105" t="s">
        <v>32</v>
      </c>
      <c r="F82" s="106"/>
      <c r="G82" s="89">
        <v>224000</v>
      </c>
      <c r="I82" s="49"/>
    </row>
    <row r="83" spans="5:9" ht="13.8">
      <c r="E83" s="107" t="s">
        <v>33</v>
      </c>
      <c r="F83" s="108"/>
      <c r="G83" s="89">
        <f>(G82/365*G81)</f>
        <v>635178.08219178079</v>
      </c>
    </row>
    <row r="112" ht="18.75" customHeight="1"/>
  </sheetData>
  <mergeCells count="42">
    <mergeCell ref="L3:M3"/>
    <mergeCell ref="L9:M9"/>
    <mergeCell ref="E62:F62"/>
    <mergeCell ref="L36:M36"/>
    <mergeCell ref="D45:L45"/>
    <mergeCell ref="B3:C3"/>
    <mergeCell ref="B36:C36"/>
    <mergeCell ref="B22:C22"/>
    <mergeCell ref="B42:C42"/>
    <mergeCell ref="B43:C43"/>
    <mergeCell ref="L42:M42"/>
    <mergeCell ref="L43:M43"/>
    <mergeCell ref="E69:F69"/>
    <mergeCell ref="D70:D72"/>
    <mergeCell ref="L22:M22"/>
    <mergeCell ref="D73:D74"/>
    <mergeCell ref="E79:F79"/>
    <mergeCell ref="E51:F51"/>
    <mergeCell ref="D52:D54"/>
    <mergeCell ref="D55:D56"/>
    <mergeCell ref="E59:G59"/>
    <mergeCell ref="E61:F61"/>
    <mergeCell ref="N26:N27"/>
    <mergeCell ref="B9:C9"/>
    <mergeCell ref="E80:F80"/>
    <mergeCell ref="E81:F81"/>
    <mergeCell ref="E82:F82"/>
    <mergeCell ref="E83:F83"/>
    <mergeCell ref="E63:F63"/>
    <mergeCell ref="E64:F64"/>
    <mergeCell ref="E65:F65"/>
    <mergeCell ref="D67:J67"/>
    <mergeCell ref="J54:J55"/>
    <mergeCell ref="K54:K55"/>
    <mergeCell ref="B2:J2"/>
    <mergeCell ref="L2:P2"/>
    <mergeCell ref="A4:A26"/>
    <mergeCell ref="K4:K26"/>
    <mergeCell ref="A27:A42"/>
    <mergeCell ref="K27:K42"/>
    <mergeCell ref="P26:P27"/>
    <mergeCell ref="O26:O27"/>
  </mergeCells>
  <phoneticPr fontId="1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 of Otluca HPP</vt:lpstr>
    </vt:vector>
  </TitlesOfParts>
  <Company>dost enerji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emre_samsun</dc:creator>
  <cp:lastModifiedBy>Kerem Aslan</cp:lastModifiedBy>
  <cp:lastPrinted>2010-05-24T07:04:16Z</cp:lastPrinted>
  <dcterms:created xsi:type="dcterms:W3CDTF">2009-04-30T12:28:30Z</dcterms:created>
  <dcterms:modified xsi:type="dcterms:W3CDTF">2023-03-24T06:46:21Z</dcterms:modified>
</cp:coreProperties>
</file>