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e3594db1b17a3548/Área de Trabalho/CDM/Applus/VCS Pichacay 5th Verification/Evidence/TR Package/"/>
    </mc:Choice>
  </mc:AlternateContent>
  <xr:revisionPtr revIDLastSave="25" documentId="8_{BCFC21B1-2224-4CF5-A498-94E44DA69E74}" xr6:coauthVersionLast="47" xr6:coauthVersionMax="47" xr10:uidLastSave="{C430E5F1-8188-4048-8B37-D969400A6627}"/>
  <bookViews>
    <workbookView xWindow="-120" yWindow="-120" windowWidth="20730" windowHeight="11160" tabRatio="817" xr2:uid="{D2A368DF-A3A7-4B8F-A017-4C080990A2FF}"/>
  </bookViews>
  <sheets>
    <sheet name="ER calc 1Jan2024 to 31Dec 2024" sheetId="10" r:id="rId1"/>
    <sheet name="Electricity generation 2024" sheetId="1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7" i="10" l="1"/>
  <c r="F128" i="10"/>
  <c r="D128" i="10"/>
  <c r="X45" i="10"/>
  <c r="W45" i="10"/>
  <c r="V45" i="10"/>
  <c r="P21" i="10"/>
  <c r="P10" i="10" l="1"/>
  <c r="P20" i="10"/>
  <c r="P19" i="10"/>
  <c r="P18" i="10"/>
  <c r="P17" i="10"/>
  <c r="P16" i="10"/>
  <c r="P15" i="10"/>
  <c r="P14" i="10"/>
  <c r="P13" i="10"/>
  <c r="P12" i="10"/>
  <c r="P11" i="10"/>
  <c r="P9" i="10"/>
  <c r="R68" i="10"/>
  <c r="R62" i="10"/>
  <c r="R61" i="10"/>
  <c r="R60" i="10"/>
  <c r="R59" i="10"/>
  <c r="X44" i="10"/>
  <c r="W44" i="10"/>
  <c r="V44" i="10"/>
  <c r="R67" i="10"/>
  <c r="R66" i="10"/>
  <c r="R65" i="10"/>
  <c r="R64" i="10"/>
  <c r="R63" i="10"/>
  <c r="R58" i="10"/>
  <c r="R57" i="10"/>
  <c r="X43" i="10"/>
  <c r="W43" i="10"/>
  <c r="V43" i="10"/>
  <c r="X42" i="10"/>
  <c r="W42" i="10"/>
  <c r="V42" i="10"/>
  <c r="X41" i="10"/>
  <c r="W41" i="10"/>
  <c r="V41" i="10"/>
  <c r="X40" i="10"/>
  <c r="W40" i="10"/>
  <c r="V40" i="10"/>
  <c r="X39" i="10"/>
  <c r="W39" i="10"/>
  <c r="V39" i="10"/>
  <c r="X38" i="10"/>
  <c r="W38" i="10"/>
  <c r="V38" i="10"/>
  <c r="X37" i="10"/>
  <c r="W37" i="10"/>
  <c r="V37" i="10"/>
  <c r="X36" i="10"/>
  <c r="W36" i="10"/>
  <c r="V36" i="10"/>
  <c r="X35" i="10"/>
  <c r="W35" i="10"/>
  <c r="V35" i="10"/>
  <c r="X34" i="10"/>
  <c r="W34" i="10"/>
  <c r="V34" i="10"/>
  <c r="X33" i="10"/>
  <c r="W33" i="10"/>
  <c r="V33" i="10"/>
  <c r="S45" i="10"/>
  <c r="R45" i="10"/>
  <c r="Q45" i="10"/>
  <c r="N45" i="10"/>
  <c r="M45" i="10"/>
  <c r="L45" i="10"/>
  <c r="L21" i="10" l="1"/>
  <c r="D229" i="10"/>
  <c r="N37" i="17" l="1"/>
  <c r="E20" i="10" s="1"/>
  <c r="M37" i="17"/>
  <c r="E19" i="10" s="1"/>
  <c r="L37" i="17"/>
  <c r="E18" i="10" s="1"/>
  <c r="K37" i="17"/>
  <c r="E17" i="10" s="1"/>
  <c r="J37" i="17"/>
  <c r="E16" i="10" s="1"/>
  <c r="I37" i="17"/>
  <c r="E15" i="10" s="1"/>
  <c r="H37" i="17"/>
  <c r="E14" i="10" s="1"/>
  <c r="G37" i="17"/>
  <c r="E13" i="10" s="1"/>
  <c r="F37" i="17"/>
  <c r="E12" i="10" s="1"/>
  <c r="E37" i="17"/>
  <c r="E11" i="10" s="1"/>
  <c r="D37" i="17"/>
  <c r="E10" i="10" s="1"/>
  <c r="C37" i="17"/>
  <c r="E9" i="10" s="1"/>
  <c r="F221" i="10"/>
  <c r="E69" i="10"/>
  <c r="H44" i="10"/>
  <c r="I44" i="10" s="1"/>
  <c r="E87" i="10" s="1"/>
  <c r="H43" i="10"/>
  <c r="I43" i="10" s="1"/>
  <c r="E86" i="10" s="1"/>
  <c r="H42" i="10"/>
  <c r="I42" i="10" s="1"/>
  <c r="E85" i="10" s="1"/>
  <c r="H41" i="10"/>
  <c r="I41" i="10" s="1"/>
  <c r="E84" i="10" s="1"/>
  <c r="E21" i="10" l="1"/>
  <c r="F20" i="10"/>
  <c r="F19" i="10"/>
  <c r="F18" i="10"/>
  <c r="F17" i="10"/>
  <c r="D153" i="10"/>
  <c r="F16" i="10" l="1"/>
  <c r="F15" i="10"/>
  <c r="F14" i="10"/>
  <c r="F13" i="10"/>
  <c r="F12" i="10"/>
  <c r="F11" i="10"/>
  <c r="F10" i="10"/>
  <c r="F9" i="10"/>
  <c r="H34" i="10"/>
  <c r="I34" i="10" s="1"/>
  <c r="E77" i="10" s="1"/>
  <c r="H35" i="10"/>
  <c r="I35" i="10" s="1"/>
  <c r="E78" i="10" s="1"/>
  <c r="H33" i="10"/>
  <c r="I33" i="10" s="1"/>
  <c r="E76" i="10" s="1"/>
  <c r="H38" i="10"/>
  <c r="I38" i="10" s="1"/>
  <c r="E81" i="10" s="1"/>
  <c r="H36" i="10"/>
  <c r="I36" i="10" s="1"/>
  <c r="E79" i="10" s="1"/>
  <c r="F21" i="10" l="1"/>
  <c r="H37" i="10"/>
  <c r="I37" i="10" s="1"/>
  <c r="E80" i="10" s="1"/>
  <c r="E208" i="10"/>
  <c r="E157" i="10"/>
  <c r="H39" i="10" l="1"/>
  <c r="I39" i="10" s="1"/>
  <c r="E82" i="10" s="1"/>
  <c r="H40" i="10"/>
  <c r="I40" i="10" s="1"/>
  <c r="E83" i="10" s="1"/>
  <c r="E88" i="10" l="1"/>
  <c r="H45" i="10"/>
  <c r="D157" i="10" l="1"/>
  <c r="E167" i="10" s="1"/>
  <c r="I45" i="10"/>
  <c r="E220" i="10" l="1"/>
  <c r="E221" i="10" s="1"/>
  <c r="F160" i="10"/>
  <c r="D160" i="10"/>
  <c r="E192" i="10" l="1"/>
  <c r="D192" i="10" l="1"/>
  <c r="F192" i="10" l="1"/>
  <c r="D208" i="10" s="1"/>
  <c r="E128" i="10"/>
  <c r="D195" i="10"/>
  <c r="D131" i="10"/>
  <c r="F131" i="10" l="1"/>
  <c r="D167" i="10"/>
  <c r="D220" i="10" s="1"/>
  <c r="F195" i="10"/>
  <c r="F208" i="10"/>
  <c r="F211" i="10" s="1"/>
  <c r="D211" i="10"/>
  <c r="D170" i="10" l="1"/>
  <c r="D221" i="10"/>
  <c r="F167" i="10"/>
  <c r="F170" i="10" s="1"/>
  <c r="G220" i="10" l="1"/>
  <c r="G221" i="10" l="1"/>
  <c r="I221" i="10" s="1"/>
  <c r="I220" i="10"/>
  <c r="E228" i="10" s="1"/>
  <c r="F228" i="10" l="1"/>
  <c r="F229" i="10" s="1"/>
  <c r="E229" i="10"/>
</calcChain>
</file>

<file path=xl/sharedStrings.xml><?xml version="1.0" encoding="utf-8"?>
<sst xmlns="http://schemas.openxmlformats.org/spreadsheetml/2006/main" count="334" uniqueCount="210">
  <si>
    <t>Year</t>
  </si>
  <si>
    <t>Total</t>
  </si>
  <si>
    <t>Value</t>
  </si>
  <si>
    <t>Unit</t>
  </si>
  <si>
    <t>-</t>
  </si>
  <si>
    <t>Source</t>
  </si>
  <si>
    <t>OX</t>
  </si>
  <si>
    <t>Default value</t>
  </si>
  <si>
    <t>kWh</t>
  </si>
  <si>
    <t>MWh</t>
  </si>
  <si>
    <t>Aug</t>
  </si>
  <si>
    <t>Apr</t>
  </si>
  <si>
    <t>May</t>
  </si>
  <si>
    <t>Jun</t>
  </si>
  <si>
    <t>Jul</t>
  </si>
  <si>
    <t>EEy</t>
  </si>
  <si>
    <t>ACM0001</t>
  </si>
  <si>
    <t>Parameter</t>
  </si>
  <si>
    <r>
      <t>EG</t>
    </r>
    <r>
      <rPr>
        <vertAlign val="subscript"/>
        <sz val="11"/>
        <color theme="1"/>
        <rFont val="Calibri"/>
        <family val="2"/>
        <scheme val="minor"/>
      </rPr>
      <t>PJ,facility</t>
    </r>
  </si>
  <si>
    <r>
      <t>EF</t>
    </r>
    <r>
      <rPr>
        <vertAlign val="subscript"/>
        <sz val="11"/>
        <color theme="1"/>
        <rFont val="Calibri"/>
        <family val="2"/>
        <scheme val="minor"/>
      </rPr>
      <t>grid,y</t>
    </r>
  </si>
  <si>
    <t>Monitoring data</t>
  </si>
  <si>
    <t>Emission reduction landfill methane recovery</t>
  </si>
  <si>
    <r>
      <t>F</t>
    </r>
    <r>
      <rPr>
        <b/>
        <vertAlign val="subscript"/>
        <sz val="11"/>
        <color theme="1"/>
        <rFont val="Calibri"/>
        <family val="2"/>
        <scheme val="minor"/>
      </rPr>
      <t>CH4,PJ</t>
    </r>
  </si>
  <si>
    <r>
      <t>EG</t>
    </r>
    <r>
      <rPr>
        <b/>
        <vertAlign val="subscript"/>
        <sz val="11"/>
        <color theme="1"/>
        <rFont val="Calibri"/>
        <family val="2"/>
        <scheme val="minor"/>
      </rPr>
      <t>PJ,facility</t>
    </r>
  </si>
  <si>
    <r>
      <t>EF</t>
    </r>
    <r>
      <rPr>
        <b/>
        <vertAlign val="subscript"/>
        <sz val="11"/>
        <color theme="1"/>
        <rFont val="Calibri"/>
        <family val="2"/>
        <scheme val="minor"/>
      </rPr>
      <t>grid,y</t>
    </r>
  </si>
  <si>
    <r>
      <t>BE</t>
    </r>
    <r>
      <rPr>
        <b/>
        <vertAlign val="subscript"/>
        <sz val="11"/>
        <color theme="1"/>
        <rFont val="Calibri"/>
        <family val="2"/>
        <scheme val="minor"/>
      </rPr>
      <t>electricity,y</t>
    </r>
  </si>
  <si>
    <r>
      <t>PE</t>
    </r>
    <r>
      <rPr>
        <b/>
        <vertAlign val="subscript"/>
        <sz val="11"/>
        <color theme="1"/>
        <rFont val="Calibri"/>
        <family val="2"/>
        <scheme val="minor"/>
      </rPr>
      <t>electricity,y</t>
    </r>
  </si>
  <si>
    <r>
      <t>ER</t>
    </r>
    <r>
      <rPr>
        <b/>
        <vertAlign val="subscript"/>
        <sz val="11"/>
        <color theme="1"/>
        <rFont val="Calibri"/>
        <family val="2"/>
        <scheme val="minor"/>
      </rPr>
      <t>electricity,y</t>
    </r>
  </si>
  <si>
    <r>
      <t>PE</t>
    </r>
    <r>
      <rPr>
        <b/>
        <vertAlign val="subscript"/>
        <sz val="11"/>
        <color theme="1"/>
        <rFont val="Calibri"/>
        <family val="2"/>
        <scheme val="minor"/>
      </rPr>
      <t>CH4,y</t>
    </r>
  </si>
  <si>
    <r>
      <t>EC</t>
    </r>
    <r>
      <rPr>
        <vertAlign val="subscript"/>
        <sz val="11"/>
        <color theme="1"/>
        <rFont val="Calibri"/>
        <family val="2"/>
        <scheme val="minor"/>
      </rPr>
      <t>project</t>
    </r>
  </si>
  <si>
    <t>Parameters determined at validation not monitored</t>
  </si>
  <si>
    <r>
      <t>Baseline emissions or removals (tCO</t>
    </r>
    <r>
      <rPr>
        <vertAlign val="subscript"/>
        <sz val="11"/>
        <color theme="1"/>
        <rFont val="Arial"/>
        <family val="2"/>
      </rPr>
      <t>2</t>
    </r>
    <r>
      <rPr>
        <sz val="11"/>
        <color theme="1"/>
        <rFont val="Arial"/>
        <family val="2"/>
      </rPr>
      <t>e)</t>
    </r>
  </si>
  <si>
    <r>
      <t>Project emissions or removals (tCO</t>
    </r>
    <r>
      <rPr>
        <vertAlign val="subscript"/>
        <sz val="11"/>
        <color theme="1"/>
        <rFont val="Arial"/>
        <family val="2"/>
      </rPr>
      <t>2</t>
    </r>
    <r>
      <rPr>
        <sz val="11"/>
        <color theme="1"/>
        <rFont val="Arial"/>
        <family val="2"/>
      </rPr>
      <t>e)</t>
    </r>
  </si>
  <si>
    <r>
      <t>Leakage emissions (tCO</t>
    </r>
    <r>
      <rPr>
        <vertAlign val="subscript"/>
        <sz val="11"/>
        <color theme="1"/>
        <rFont val="Arial"/>
        <family val="2"/>
      </rPr>
      <t>2</t>
    </r>
    <r>
      <rPr>
        <sz val="11"/>
        <color theme="1"/>
        <rFont val="Arial"/>
        <family val="2"/>
      </rPr>
      <t>e)</t>
    </r>
  </si>
  <si>
    <t xml:space="preserve">Total </t>
  </si>
  <si>
    <t>B (18h00 - 22h00)</t>
  </si>
  <si>
    <t>Baseline emissions landfill methane recovery</t>
  </si>
  <si>
    <t>3.1</t>
  </si>
  <si>
    <t>3.3</t>
  </si>
  <si>
    <t>3.2</t>
  </si>
  <si>
    <r>
      <t>EC</t>
    </r>
    <r>
      <rPr>
        <b/>
        <vertAlign val="subscript"/>
        <sz val="11"/>
        <color theme="1"/>
        <rFont val="Calibri"/>
        <family val="2"/>
        <scheme val="minor"/>
      </rPr>
      <t>project,y</t>
    </r>
  </si>
  <si>
    <r>
      <t>PE</t>
    </r>
    <r>
      <rPr>
        <b/>
        <vertAlign val="subscript"/>
        <sz val="11"/>
        <color theme="1"/>
        <rFont val="Calibri"/>
        <family val="2"/>
        <scheme val="minor"/>
      </rPr>
      <t>power,y</t>
    </r>
  </si>
  <si>
    <r>
      <t>ER</t>
    </r>
    <r>
      <rPr>
        <b/>
        <vertAlign val="subscript"/>
        <sz val="11"/>
        <color theme="1"/>
        <rFont val="Calibri"/>
        <family val="2"/>
        <scheme val="minor"/>
      </rPr>
      <t>CH4,y</t>
    </r>
  </si>
  <si>
    <t>t CO2e/MWh</t>
  </si>
  <si>
    <t>t CO2e</t>
  </si>
  <si>
    <r>
      <t>PE</t>
    </r>
    <r>
      <rPr>
        <vertAlign val="subscript"/>
        <sz val="11"/>
        <color theme="1"/>
        <rFont val="Calibri"/>
        <family val="2"/>
        <scheme val="minor"/>
      </rPr>
      <t>flare,y</t>
    </r>
    <r>
      <rPr>
        <sz val="11"/>
        <color theme="1"/>
        <rFont val="Calibri"/>
        <family val="2"/>
        <scheme val="minor"/>
      </rPr>
      <t>=0</t>
    </r>
  </si>
  <si>
    <t>Emission reduction calculation - landfill methane recovery</t>
  </si>
  <si>
    <t>4.</t>
  </si>
  <si>
    <t>Project emissions landfill methane recovery</t>
  </si>
  <si>
    <t>4.1</t>
  </si>
  <si>
    <t>Emission reduction calculation - grid connected renewable electricity generation</t>
  </si>
  <si>
    <t>Baseline emissions - grid connected renewable electricity generation</t>
  </si>
  <si>
    <t>4.2</t>
  </si>
  <si>
    <t>Project emissions - grid connected renewable electricity generation</t>
  </si>
  <si>
    <t>=</t>
  </si>
  <si>
    <t>4.3</t>
  </si>
  <si>
    <t>Emission reduction - grid connected renewable electricity generation</t>
  </si>
  <si>
    <t>Total emission reduction calculation</t>
  </si>
  <si>
    <r>
      <t>The quantity of electricity used for the operation of the installed facilities (EC</t>
    </r>
    <r>
      <rPr>
        <b/>
        <vertAlign val="subscript"/>
        <sz val="10"/>
        <color theme="1"/>
        <rFont val="Arial"/>
        <family val="2"/>
      </rPr>
      <t>project,y</t>
    </r>
    <r>
      <rPr>
        <b/>
        <sz val="10"/>
        <color theme="1"/>
        <rFont val="Arial"/>
        <family val="2"/>
      </rPr>
      <t>)</t>
    </r>
  </si>
  <si>
    <t>Source: monthly electricity bills of Empresa Eléctrica Regional Centro Sur C.A.</t>
  </si>
  <si>
    <t>TDL,j,y</t>
  </si>
  <si>
    <t xml:space="preserve">               MONTH                     DAY</t>
  </si>
  <si>
    <t>APRIL</t>
  </si>
  <si>
    <t>MAY</t>
  </si>
  <si>
    <t>JUNE</t>
  </si>
  <si>
    <t>JULY</t>
  </si>
  <si>
    <t>AUGUST</t>
  </si>
  <si>
    <t>Summary electricity consumption</t>
  </si>
  <si>
    <t>Total (kWh)</t>
  </si>
  <si>
    <t>Month</t>
  </si>
  <si>
    <t>Month*</t>
  </si>
  <si>
    <t>Electricity consumed by the genset in mid voltage (22.000 V: substation and 480 V equipment)</t>
  </si>
  <si>
    <t>* Please note that all monthly bills start on the second day of the month and end on the first day of the next month.</t>
  </si>
  <si>
    <t>Jan</t>
  </si>
  <si>
    <t>Feb</t>
  </si>
  <si>
    <t>March</t>
  </si>
  <si>
    <t>JANUARY</t>
  </si>
  <si>
    <t>FEBRUARY</t>
  </si>
  <si>
    <t>MARCH</t>
  </si>
  <si>
    <t xml:space="preserve">Technical distribution losses </t>
  </si>
  <si>
    <t>Transmission losses</t>
  </si>
  <si>
    <t>See details Engine-generator-1 (SFGM560, with electrical efficiency of 36.0%) and Engine-generator 2 (SGE-565SM, with electrical efficiency of 36.1%). Higest value selected as conservative approach.</t>
  </si>
  <si>
    <t>Engine-generator 1 &amp; 2</t>
  </si>
  <si>
    <t>Calculated combination of technical and transmission losses</t>
  </si>
  <si>
    <r>
      <t>BE</t>
    </r>
    <r>
      <rPr>
        <b/>
        <vertAlign val="subscript"/>
        <sz val="11"/>
        <color theme="1"/>
        <rFont val="Calibri"/>
        <family val="2"/>
        <scheme val="minor"/>
      </rPr>
      <t>CH4,PJ,y</t>
    </r>
  </si>
  <si>
    <r>
      <t>D</t>
    </r>
    <r>
      <rPr>
        <vertAlign val="subscript"/>
        <sz val="11"/>
        <color theme="1"/>
        <rFont val="Calibri"/>
        <family val="2"/>
        <scheme val="minor"/>
      </rPr>
      <t>CH4</t>
    </r>
  </si>
  <si>
    <r>
      <t>NCV</t>
    </r>
    <r>
      <rPr>
        <vertAlign val="subscript"/>
        <sz val="11"/>
        <color theme="1"/>
        <rFont val="Calibri"/>
        <family val="2"/>
        <scheme val="minor"/>
      </rPr>
      <t>CH4</t>
    </r>
  </si>
  <si>
    <r>
      <t>GWP</t>
    </r>
    <r>
      <rPr>
        <vertAlign val="subscript"/>
        <sz val="11"/>
        <color theme="1"/>
        <rFont val="Calibri"/>
        <family val="2"/>
        <scheme val="minor"/>
      </rPr>
      <t>CH4</t>
    </r>
  </si>
  <si>
    <r>
      <t>PE</t>
    </r>
    <r>
      <rPr>
        <vertAlign val="subscript"/>
        <sz val="11"/>
        <color theme="1"/>
        <rFont val="Calibri"/>
        <family val="2"/>
        <scheme val="minor"/>
      </rPr>
      <t>y</t>
    </r>
    <r>
      <rPr>
        <sz val="11"/>
        <color theme="1"/>
        <rFont val="Calibri"/>
        <family val="2"/>
        <scheme val="minor"/>
      </rPr>
      <t>=EC</t>
    </r>
    <r>
      <rPr>
        <vertAlign val="subscript"/>
        <sz val="11"/>
        <color theme="1"/>
        <rFont val="Calibri"/>
        <family val="2"/>
        <scheme val="minor"/>
      </rPr>
      <t>project,y</t>
    </r>
    <r>
      <rPr>
        <sz val="11"/>
        <color theme="1"/>
        <rFont val="Calibri"/>
        <family val="2"/>
        <scheme val="minor"/>
      </rPr>
      <t xml:space="preserve"> x EF</t>
    </r>
    <r>
      <rPr>
        <vertAlign val="subscript"/>
        <sz val="11"/>
        <color theme="1"/>
        <rFont val="Calibri"/>
        <family val="2"/>
        <scheme val="minor"/>
      </rPr>
      <t>grid,y</t>
    </r>
  </si>
  <si>
    <r>
      <t>Quantity of net electricity that is generated and exported through the electricity grid (EG</t>
    </r>
    <r>
      <rPr>
        <b/>
        <vertAlign val="subscript"/>
        <sz val="11"/>
        <color theme="1"/>
        <rFont val="Calibri"/>
        <family val="2"/>
        <scheme val="minor"/>
      </rPr>
      <t>PJ, facility</t>
    </r>
    <r>
      <rPr>
        <b/>
        <sz val="11"/>
        <color theme="1"/>
        <rFont val="Calibri"/>
        <family val="2"/>
        <scheme val="minor"/>
      </rPr>
      <t>)</t>
    </r>
  </si>
  <si>
    <r>
      <t>CO</t>
    </r>
    <r>
      <rPr>
        <vertAlign val="subscript"/>
        <sz val="11"/>
        <color theme="1"/>
        <rFont val="Abadi"/>
        <family val="2"/>
      </rPr>
      <t xml:space="preserve">2 </t>
    </r>
    <r>
      <rPr>
        <sz val="11"/>
        <color theme="1"/>
        <rFont val="Calibri"/>
        <family val="2"/>
        <scheme val="minor"/>
      </rPr>
      <t>emission factor of the national Interconnected system determined by the Technical Commission for Determination of Greenhouse Gas Emission Factors.</t>
    </r>
  </si>
  <si>
    <t>GWP_ch4 IPCC AR5 value</t>
  </si>
  <si>
    <t>Sept</t>
  </si>
  <si>
    <t xml:space="preserve">Oct </t>
  </si>
  <si>
    <t>Nov</t>
  </si>
  <si>
    <t>Dec</t>
  </si>
  <si>
    <t>Oct</t>
  </si>
  <si>
    <t>SEPTEMBER</t>
  </si>
  <si>
    <t>OCTOBER</t>
  </si>
  <si>
    <t>NOVEMBER</t>
  </si>
  <si>
    <t>DECEMBER</t>
  </si>
  <si>
    <t>A (08h00 - 18h00)</t>
  </si>
  <si>
    <t>C (22h00 - 08h00)</t>
  </si>
  <si>
    <t>Mar</t>
  </si>
  <si>
    <t>Comparison with ex-ante determined emission reductions</t>
  </si>
  <si>
    <t>Vintage period</t>
  </si>
  <si>
    <r>
      <t>Reduction VCUs (tCO</t>
    </r>
    <r>
      <rPr>
        <vertAlign val="subscript"/>
        <sz val="11"/>
        <color theme="1"/>
        <rFont val="Arial"/>
        <family val="2"/>
      </rPr>
      <t>2</t>
    </r>
    <r>
      <rPr>
        <sz val="11"/>
        <color theme="1"/>
        <rFont val="Arial"/>
        <family val="2"/>
      </rPr>
      <t>e)</t>
    </r>
  </si>
  <si>
    <r>
      <t>Removal VCUs (tCO</t>
    </r>
    <r>
      <rPr>
        <vertAlign val="subscript"/>
        <sz val="11"/>
        <color theme="1"/>
        <rFont val="Arial"/>
        <family val="2"/>
      </rPr>
      <t>2</t>
    </r>
    <r>
      <rPr>
        <sz val="11"/>
        <color theme="1"/>
        <rFont val="Arial"/>
        <family val="2"/>
      </rPr>
      <t>e)</t>
    </r>
  </si>
  <si>
    <r>
      <t>Total VCUs (tCO</t>
    </r>
    <r>
      <rPr>
        <vertAlign val="subscript"/>
        <sz val="11"/>
        <color theme="1"/>
        <rFont val="Arial"/>
        <family val="2"/>
      </rPr>
      <t>2</t>
    </r>
    <r>
      <rPr>
        <sz val="11"/>
        <color theme="1"/>
        <rFont val="Arial"/>
        <family val="2"/>
      </rPr>
      <t>e)</t>
    </r>
  </si>
  <si>
    <t>Ex-ante estimated reductions/</t>
  </si>
  <si>
    <t>Achieved reductions/</t>
  </si>
  <si>
    <t>Percent difference</t>
  </si>
  <si>
    <t>Electricity consumed from the grid (low voltage)</t>
  </si>
  <si>
    <t>Unit: kWh</t>
  </si>
  <si>
    <t>Total (MWh)</t>
  </si>
  <si>
    <t>Achieved GHG emission reductions in the monitoring period: 1 Jan 2024 - 31 Dec 2024</t>
  </si>
  <si>
    <t>1 Jan 2024 - 31 Dec 2024</t>
  </si>
  <si>
    <t>https://controlelectrico.gob.ec/wp-content/uploads/downloads/2025/04/Estadistica2024_abr.pdf</t>
  </si>
  <si>
    <r>
      <t>EC</t>
    </r>
    <r>
      <rPr>
        <b/>
        <vertAlign val="subscript"/>
        <sz val="11"/>
        <color theme="1"/>
        <rFont val="Calibri"/>
        <family val="2"/>
        <scheme val="minor"/>
      </rPr>
      <t>project, 2024</t>
    </r>
  </si>
  <si>
    <t>Table 4 page 22 of Annual and Multi-annual Statistics of the Ecuadorian Electricity Sector</t>
  </si>
  <si>
    <t xml:space="preserve">Energy conversion efficiency of the project equipment </t>
  </si>
  <si>
    <t xml:space="preserve">Daily reports with hourly electricity generation data are stored and provided to the auditor. </t>
  </si>
  <si>
    <t>Electricity consumption data is based on the monthly invoices issued by Empresa Elèctrica Regional Centro Sur C.A. (CENTROSUR)</t>
  </si>
  <si>
    <t>Electricity consumption data is based on the monthly invoices issued by Empresa Elèctrica Regional Centro Sur C.A. (CENTROSUR), which are stored as pdf files.</t>
  </si>
  <si>
    <t xml:space="preserve">File </t>
  </si>
  <si>
    <t>1. JAN 2024 M1.pdf</t>
  </si>
  <si>
    <t>2. FEB 2024 M1.pdf</t>
  </si>
  <si>
    <t>3. MAR 2024 M1.pdf</t>
  </si>
  <si>
    <t>4. APR 2024 M1.pdf</t>
  </si>
  <si>
    <t>5. MAY 2024 M1.pdf</t>
  </si>
  <si>
    <t>6. JUN 2024 M1.pdf</t>
  </si>
  <si>
    <t>7. JUL 2024 M1.pdf</t>
  </si>
  <si>
    <t>8. AUG 2024 M1.pdf</t>
  </si>
  <si>
    <t>9. SEP 2024 M1.pdf</t>
  </si>
  <si>
    <t>10. OCT 2024 M1.pdf</t>
  </si>
  <si>
    <t>12. DEC 2024 M1.pdf</t>
  </si>
  <si>
    <t>11. NOV 2024 M1.pdf</t>
  </si>
  <si>
    <t>File</t>
  </si>
  <si>
    <t>1. JAN 2024 M2.pdf</t>
  </si>
  <si>
    <t>2. FEB 2024 M2.pdf</t>
  </si>
  <si>
    <t>3. MAR 2024 M2.pdf</t>
  </si>
  <si>
    <t>4. APR 2024 M2.pdf</t>
  </si>
  <si>
    <t>5. MAY 2024 M2.pdf</t>
  </si>
  <si>
    <t>6. JUN 2024 M2.pdf</t>
  </si>
  <si>
    <t>7. JUL 2024 M2.pdf</t>
  </si>
  <si>
    <t>8. AUG 2024 M2.pdf</t>
  </si>
  <si>
    <t>9. SEP 2024 M2.pdf</t>
  </si>
  <si>
    <t>10. OCT 2024 M2.pdf</t>
  </si>
  <si>
    <t>11. NOV 2024 M2.pdf</t>
  </si>
  <si>
    <t>12. DEC 2024 M2.pdf</t>
  </si>
  <si>
    <t>1. MEMO Referencia EBE - LIQUIDACIÓN ENERO 2024-signed.pdf</t>
  </si>
  <si>
    <t>2. MEMO Referencia EBE - LIQUIDACIÓN FEBRERO 2024-signed.pdf</t>
  </si>
  <si>
    <t>3. MEMO Referencia EBE - LIQUIDACIÓN MARZO 2024-signed.pdf</t>
  </si>
  <si>
    <t>4. MEMO Referencia EBE - LIQUIDACIÓN ABRIL 2024-signed.pdf</t>
  </si>
  <si>
    <t>5. MEMO Referencia EBE - LIQUIDACIÓN MAYO 2024-signed.pdf</t>
  </si>
  <si>
    <t>6. MEMO Referencia EBE - LIQUIDACIÓN JUNIO 2024-signed.pdf</t>
  </si>
  <si>
    <t>7. MEMO Referencia EBE - LIQUIDACIÓN JULIO 2024-signed.pdf</t>
  </si>
  <si>
    <t>8. MEMO Referencia EBE - LIQUIDACIÓN AGOSTO 2024-signed.pdf</t>
  </si>
  <si>
    <t>9. MEMO Referencia EBE - LIQUIDACIÓN SEPTIEMBRE 2024-signed.pdf</t>
  </si>
  <si>
    <t>10. MEMO Referencia EBE - LIQUIDACIÓN OCTUBRE 2024-signed.pdf</t>
  </si>
  <si>
    <t>11. MEMO Referencia EBE - LIQUIDACIÓN NOVIEMBRE 2024-signed.pdf</t>
  </si>
  <si>
    <t>12. Oficio EBE-GG-005-2025_Liquidacion Dic2024-signed.pdf</t>
  </si>
  <si>
    <t>Only for the purpose of cross-checking</t>
  </si>
  <si>
    <t>Difference</t>
  </si>
  <si>
    <t>USD</t>
  </si>
  <si>
    <t>1. M#1 ene-2024.pdf</t>
  </si>
  <si>
    <t>2. M#1 feb-2024.pdf</t>
  </si>
  <si>
    <t>3. M#1 mar-2024.pdf</t>
  </si>
  <si>
    <t>4. M#1 abr-2024.pdf</t>
  </si>
  <si>
    <t>5. M#1 may-2024.pdf</t>
  </si>
  <si>
    <t>6. M#1 jun-2024.pdf</t>
  </si>
  <si>
    <t>7. M#1 jul-2024.pdf</t>
  </si>
  <si>
    <t>8. M#1 aug-2024.pdf</t>
  </si>
  <si>
    <t>9. M#1 sep-2024.pdf</t>
  </si>
  <si>
    <t>10. M#1 oct-2024.pdf</t>
  </si>
  <si>
    <t>11. M#1 nov-2024.pdf</t>
  </si>
  <si>
    <t>1. M#2 ene-2024.pdf</t>
  </si>
  <si>
    <t>2. M#2 feb-2024.pdf</t>
  </si>
  <si>
    <t>3. M#2 mar-2024.pdf</t>
  </si>
  <si>
    <t>4. M#2 abr-2024.pdf</t>
  </si>
  <si>
    <t>5. M#2 may-2024.pdf</t>
  </si>
  <si>
    <t>6. M#2 jun-2024.pdf</t>
  </si>
  <si>
    <t>7. M#2 jul-2024.pdf</t>
  </si>
  <si>
    <t>8. M#2 ago-2024.pdf</t>
  </si>
  <si>
    <t>9. M#2 sep-2024.pdf</t>
  </si>
  <si>
    <t>10. M#2 oct-2024.pdf</t>
  </si>
  <si>
    <t>11. M#2 nov-2024.pdf</t>
  </si>
  <si>
    <t>12. M#1 dic-2024.pdf</t>
  </si>
  <si>
    <t>12. M#2 dic-2024.pdf</t>
  </si>
  <si>
    <t>Cross check with electricity generation as found in EBE's monthly energy production reports (MEMO Referencia EBE - Liquidación) *</t>
  </si>
  <si>
    <t>* Each month, within the first 15 days, CENACE publishes the “Liquidación Singularizada de Energía” (Detailed Energy Settlement Report), which outlines the .</t>
  </si>
  <si>
    <t xml:space="preserve">payments that major consumers and distribution companies must make to generation companies. It’s a comprehensive report that EBE uses to prepare the monthly </t>
  </si>
  <si>
    <t>Energy Production Report, which forms the basis for issuing and sending invoices to EBE's buyers. Each report contains a graph (p1) and a screenshot (p3)</t>
  </si>
  <si>
    <r>
      <t>that can be used to cross check with the monitored electricity generation (EG</t>
    </r>
    <r>
      <rPr>
        <vertAlign val="subscript"/>
        <sz val="11"/>
        <color theme="1"/>
        <rFont val="Calibri"/>
        <family val="2"/>
        <scheme val="minor"/>
      </rPr>
      <t>PJ, facility</t>
    </r>
    <r>
      <rPr>
        <sz val="11"/>
        <color theme="1"/>
        <rFont val="Calibri"/>
        <family val="2"/>
        <scheme val="minor"/>
      </rPr>
      <t>)</t>
    </r>
  </si>
  <si>
    <t>Monthly electricity generation values are found in second column of the first table (screenshot) on page 3 of each monthly report</t>
  </si>
  <si>
    <t>Cross-checking by comparison of the amounts (USD per month) associated with the electricity consumption during period A, B and C as found on the invoices of Centrosur, with the amounts found in the monthly reports downloadable from the  SRI (Ecuadorian Internal Revenue Service), (USD per month)</t>
  </si>
  <si>
    <t>Amounts (USD/month) associated with the electricity consumption during period A, B, and C as found in the invoices of Centrosur.</t>
  </si>
  <si>
    <t>Amounts (USD/month) associated with the electricity consumption during period A, B, and C as</t>
  </si>
  <si>
    <t>found in the monthly reports downloadable from the SRI (Ecuadorian Internal Revenue Service</t>
  </si>
  <si>
    <t>Cross-checking by comparison of the amounts (USD per month) associated with the electricity consumption as found on the invoices of Centrosur, with the amounts found in the monthly reports downloadable from the  SRI (Ecuadorian Internal Revenue Service), (USD per month)</t>
  </si>
  <si>
    <t xml:space="preserve">Amounts (USD/month) associated with the electricity consumption </t>
  </si>
  <si>
    <t>"Energía activa total" as found in the invoices of Centrosur.</t>
  </si>
  <si>
    <t>Amounts (USD/month) associated with the electricity consumption "ZENERG - Energía total"</t>
  </si>
  <si>
    <t>Difference (kWh)</t>
  </si>
  <si>
    <t>Explanation</t>
  </si>
  <si>
    <t>For cross-check process see cells L5 to Q21</t>
  </si>
  <si>
    <t>For cross-check process see cells L28 to X45</t>
  </si>
  <si>
    <t>For cross-check process see cells L28 to R68</t>
  </si>
  <si>
    <t>Minor difference in rounding off</t>
  </si>
  <si>
    <t xml:space="preserve">The difference equals the electricity consumption of 31-October-2024 (See tab "Electricity generation 2024" cell L36). This day was accidentally not taken into account in the summation in the first table on p3 of EBE's monthly energy production report of October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</si>
</sst>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0000"/>
    <numFmt numFmtId="168" formatCode="#,##0.000"/>
  </numFmts>
  <fonts count="19">
    <font>
      <sz val="11"/>
      <color theme="1"/>
      <name val="Calibri"/>
      <family val="2"/>
      <scheme val="minor"/>
    </font>
    <font>
      <vertAlign val="subscript"/>
      <sz val="11"/>
      <color theme="1"/>
      <name val="Calibri"/>
      <family val="2"/>
      <scheme val="minor"/>
    </font>
    <font>
      <b/>
      <sz val="11"/>
      <color theme="1"/>
      <name val="Calibri"/>
      <family val="2"/>
      <scheme val="minor"/>
    </font>
    <font>
      <sz val="10"/>
      <color theme="1"/>
      <name val="Arial"/>
      <family val="2"/>
    </font>
    <font>
      <b/>
      <vertAlign val="subscript"/>
      <sz val="11"/>
      <color theme="1"/>
      <name val="Calibri"/>
      <family val="2"/>
      <scheme val="minor"/>
    </font>
    <font>
      <b/>
      <sz val="14"/>
      <color theme="1"/>
      <name val="Calibri"/>
      <family val="2"/>
      <scheme val="minor"/>
    </font>
    <font>
      <b/>
      <sz val="10"/>
      <color theme="1"/>
      <name val="Arial"/>
      <family val="2"/>
    </font>
    <font>
      <sz val="11"/>
      <color theme="1"/>
      <name val="Arial"/>
      <family val="2"/>
    </font>
    <font>
      <vertAlign val="subscript"/>
      <sz val="11"/>
      <color theme="1"/>
      <name val="Arial"/>
      <family val="2"/>
    </font>
    <font>
      <b/>
      <sz val="20"/>
      <color theme="1"/>
      <name val="Calibri"/>
      <family val="2"/>
      <scheme val="minor"/>
    </font>
    <font>
      <b/>
      <vertAlign val="subscript"/>
      <sz val="10"/>
      <color theme="1"/>
      <name val="Arial"/>
      <family val="2"/>
    </font>
    <font>
      <u/>
      <sz val="11"/>
      <color theme="10"/>
      <name val="Calibri"/>
      <family val="2"/>
      <scheme val="minor"/>
    </font>
    <font>
      <sz val="11"/>
      <color theme="1"/>
      <name val="Calibri"/>
      <family val="2"/>
      <scheme val="minor"/>
    </font>
    <font>
      <vertAlign val="subscript"/>
      <sz val="11"/>
      <color theme="1"/>
      <name val="Abadi"/>
      <family val="2"/>
    </font>
    <font>
      <b/>
      <u/>
      <sz val="11"/>
      <color theme="1"/>
      <name val="Calibri"/>
      <family val="2"/>
      <scheme val="minor"/>
    </font>
    <font>
      <sz val="11"/>
      <name val="Calibri"/>
      <family val="2"/>
      <scheme val="minor"/>
    </font>
    <font>
      <sz val="9"/>
      <name val="Calibri"/>
      <family val="3"/>
      <charset val="134"/>
      <scheme val="minor"/>
    </font>
    <font>
      <b/>
      <i/>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C2D7E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1" fillId="0" borderId="0" applyNumberFormat="0" applyFill="0" applyBorder="0" applyAlignment="0" applyProtection="0"/>
    <xf numFmtId="9" fontId="12" fillId="0" borderId="0" applyFont="0" applyFill="0" applyBorder="0" applyAlignment="0" applyProtection="0"/>
  </cellStyleXfs>
  <cellXfs count="71">
    <xf numFmtId="0" fontId="0" fillId="0" borderId="0" xfId="0"/>
    <xf numFmtId="0" fontId="0" fillId="0" borderId="0" xfId="0" applyAlignment="1">
      <alignment horizontal="right"/>
    </xf>
    <xf numFmtId="164" fontId="0" fillId="0" borderId="0" xfId="0" applyNumberFormat="1"/>
    <xf numFmtId="1" fontId="0" fillId="0" borderId="0" xfId="0" applyNumberFormat="1"/>
    <xf numFmtId="0" fontId="0" fillId="0" borderId="0" xfId="0" quotePrefix="1"/>
    <xf numFmtId="17" fontId="0" fillId="0" borderId="0" xfId="0" applyNumberFormat="1"/>
    <xf numFmtId="4" fontId="0" fillId="0" borderId="0" xfId="0" applyNumberFormat="1"/>
    <xf numFmtId="0" fontId="2" fillId="0" borderId="0" xfId="0" applyFont="1"/>
    <xf numFmtId="1" fontId="2" fillId="0" borderId="0" xfId="0" applyNumberFormat="1" applyFont="1"/>
    <xf numFmtId="0" fontId="2" fillId="0" borderId="0" xfId="0" applyFont="1" applyAlignment="1">
      <alignment horizontal="right"/>
    </xf>
    <xf numFmtId="17" fontId="2" fillId="0" borderId="0" xfId="0" applyNumberFormat="1" applyFont="1"/>
    <xf numFmtId="3" fontId="2" fillId="0" borderId="0" xfId="0" applyNumberFormat="1" applyFont="1"/>
    <xf numFmtId="0" fontId="0" fillId="0" borderId="0" xfId="0" applyAlignment="1">
      <alignment horizontal="left"/>
    </xf>
    <xf numFmtId="0" fontId="2" fillId="0" borderId="0" xfId="0" applyFont="1" applyAlignment="1">
      <alignment horizontal="left"/>
    </xf>
    <xf numFmtId="2" fontId="2" fillId="0" borderId="0" xfId="0" applyNumberFormat="1" applyFont="1"/>
    <xf numFmtId="4" fontId="2" fillId="0" borderId="0" xfId="0" applyNumberFormat="1" applyFont="1"/>
    <xf numFmtId="0" fontId="0" fillId="0" borderId="0" xfId="0" quotePrefix="1" applyAlignment="1">
      <alignment horizontal="left"/>
    </xf>
    <xf numFmtId="2" fontId="0" fillId="0" borderId="0" xfId="0" applyNumberFormat="1"/>
    <xf numFmtId="0" fontId="5" fillId="0" borderId="0" xfId="0" applyFont="1"/>
    <xf numFmtId="0" fontId="6" fillId="0" borderId="0" xfId="0" applyFont="1"/>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3" fillId="0" borderId="4" xfId="0" applyFont="1" applyBorder="1" applyAlignment="1">
      <alignment horizontal="right" vertical="center" wrapText="1"/>
    </xf>
    <xf numFmtId="0" fontId="6" fillId="0" borderId="3" xfId="0" applyFont="1" applyBorder="1" applyAlignment="1">
      <alignment vertical="center" wrapText="1"/>
    </xf>
    <xf numFmtId="1" fontId="3" fillId="0" borderId="4" xfId="0" applyNumberFormat="1" applyFont="1" applyBorder="1" applyAlignment="1">
      <alignment horizontal="right" vertical="center" wrapText="1"/>
    </xf>
    <xf numFmtId="0" fontId="9" fillId="0" borderId="0" xfId="0" applyFont="1"/>
    <xf numFmtId="0" fontId="5" fillId="0" borderId="0" xfId="0" applyFont="1" applyAlignment="1">
      <alignment horizontal="right"/>
    </xf>
    <xf numFmtId="165" fontId="0" fillId="0" borderId="0" xfId="0" applyNumberFormat="1"/>
    <xf numFmtId="0" fontId="0" fillId="3" borderId="0" xfId="0" applyFill="1"/>
    <xf numFmtId="10" fontId="0" fillId="0" borderId="0" xfId="0" applyNumberFormat="1"/>
    <xf numFmtId="0" fontId="0" fillId="0" borderId="0" xfId="0" applyAlignment="1">
      <alignment horizont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0" fillId="5" borderId="8" xfId="0" applyFill="1" applyBorder="1" applyAlignment="1">
      <alignment horizontal="center"/>
    </xf>
    <xf numFmtId="0" fontId="0" fillId="5" borderId="11" xfId="0" applyFill="1" applyBorder="1" applyAlignment="1">
      <alignment horizontal="center"/>
    </xf>
    <xf numFmtId="4" fontId="2" fillId="6" borderId="12" xfId="0" applyNumberFormat="1" applyFont="1" applyFill="1" applyBorder="1"/>
    <xf numFmtId="4" fontId="0" fillId="0" borderId="0" xfId="0" applyNumberFormat="1" applyAlignment="1">
      <alignment horizontal="right"/>
    </xf>
    <xf numFmtId="0" fontId="11" fillId="0" borderId="0" xfId="1"/>
    <xf numFmtId="2" fontId="0" fillId="0" borderId="0" xfId="0" applyNumberFormat="1" applyAlignment="1">
      <alignment horizontal="right"/>
    </xf>
    <xf numFmtId="1" fontId="6" fillId="0" borderId="4" xfId="0" applyNumberFormat="1" applyFont="1" applyBorder="1" applyAlignment="1">
      <alignment horizontal="right" vertical="center" wrapText="1"/>
    </xf>
    <xf numFmtId="164" fontId="0" fillId="0" borderId="0" xfId="2" applyNumberFormat="1" applyFont="1"/>
    <xf numFmtId="10" fontId="0" fillId="0" borderId="0" xfId="2" applyNumberFormat="1" applyFont="1"/>
    <xf numFmtId="1" fontId="2" fillId="0" borderId="0" xfId="0" applyNumberFormat="1" applyFont="1" applyAlignment="1">
      <alignment horizontal="right"/>
    </xf>
    <xf numFmtId="166" fontId="0" fillId="0" borderId="0" xfId="0" applyNumberFormat="1"/>
    <xf numFmtId="0" fontId="2" fillId="4" borderId="15" xfId="0" applyFont="1" applyFill="1" applyBorder="1" applyAlignment="1">
      <alignment horizontal="center" vertical="center"/>
    </xf>
    <xf numFmtId="4" fontId="2" fillId="6" borderId="16" xfId="0" applyNumberFormat="1" applyFont="1" applyFill="1" applyBorder="1"/>
    <xf numFmtId="4" fontId="2" fillId="6" borderId="17" xfId="0" applyNumberFormat="1" applyFont="1" applyFill="1" applyBorder="1"/>
    <xf numFmtId="9" fontId="6" fillId="0" borderId="4" xfId="2" applyFont="1" applyBorder="1" applyAlignment="1">
      <alignment horizontal="right" vertical="center" wrapText="1"/>
    </xf>
    <xf numFmtId="9" fontId="3" fillId="0" borderId="4" xfId="2" applyFont="1" applyBorder="1" applyAlignment="1">
      <alignment horizontal="right" vertical="center" wrapText="1"/>
    </xf>
    <xf numFmtId="0" fontId="14" fillId="0" borderId="0" xfId="0" applyFont="1"/>
    <xf numFmtId="0" fontId="3" fillId="0" borderId="3" xfId="0" applyFont="1" applyBorder="1" applyAlignment="1">
      <alignment vertical="center" wrapText="1"/>
    </xf>
    <xf numFmtId="0" fontId="2" fillId="0" borderId="0" xfId="0" applyFont="1" applyAlignment="1">
      <alignment horizontal="center"/>
    </xf>
    <xf numFmtId="2" fontId="0" fillId="0" borderId="0" xfId="0" quotePrefix="1" applyNumberFormat="1" applyAlignment="1">
      <alignment horizontal="right"/>
    </xf>
    <xf numFmtId="2" fontId="2" fillId="0" borderId="0" xfId="0" quotePrefix="1" applyNumberFormat="1" applyFont="1" applyAlignment="1">
      <alignment horizontal="right"/>
    </xf>
    <xf numFmtId="2" fontId="0" fillId="0" borderId="0" xfId="0" applyNumberFormat="1" applyAlignment="1">
      <alignment horizontal="center"/>
    </xf>
    <xf numFmtId="10" fontId="0" fillId="0" borderId="0" xfId="0" applyNumberFormat="1" applyAlignment="1">
      <alignment horizontal="center"/>
    </xf>
    <xf numFmtId="167" fontId="0" fillId="0" borderId="0" xfId="0" applyNumberFormat="1"/>
    <xf numFmtId="4" fontId="15" fillId="0" borderId="9" xfId="0" applyNumberFormat="1" applyFont="1" applyBorder="1" applyAlignment="1">
      <alignment horizontal="center"/>
    </xf>
    <xf numFmtId="4" fontId="15" fillId="0" borderId="10" xfId="0" applyNumberFormat="1" applyFont="1" applyBorder="1" applyAlignment="1">
      <alignment horizontal="center"/>
    </xf>
    <xf numFmtId="4" fontId="15" fillId="0" borderId="13" xfId="0" applyNumberFormat="1" applyFont="1" applyBorder="1" applyAlignment="1">
      <alignment horizontal="center"/>
    </xf>
    <xf numFmtId="4" fontId="15" fillId="0" borderId="14" xfId="0" applyNumberFormat="1" applyFont="1" applyBorder="1" applyAlignment="1">
      <alignment horizontal="center"/>
    </xf>
    <xf numFmtId="0" fontId="0" fillId="0" borderId="0" xfId="0" quotePrefix="1" applyAlignment="1">
      <alignment horizontal="right"/>
    </xf>
    <xf numFmtId="0" fontId="17" fillId="0" borderId="0" xfId="0" applyFont="1"/>
    <xf numFmtId="0" fontId="18" fillId="0" borderId="0" xfId="0" applyFont="1"/>
    <xf numFmtId="0" fontId="17" fillId="7" borderId="0" xfId="0" applyFont="1" applyFill="1"/>
    <xf numFmtId="0" fontId="0" fillId="7" borderId="0" xfId="0" applyFill="1"/>
    <xf numFmtId="168" fontId="0" fillId="0" borderId="0" xfId="0" applyNumberFormat="1" applyAlignment="1">
      <alignment horizontal="right"/>
    </xf>
    <xf numFmtId="168" fontId="2" fillId="0" borderId="0" xfId="0" applyNumberFormat="1" applyFont="1"/>
    <xf numFmtId="2" fontId="0" fillId="7" borderId="0" xfId="0" applyNumberFormat="1" applyFill="1"/>
    <xf numFmtId="2" fontId="2" fillId="0" borderId="0" xfId="0" applyNumberFormat="1" applyFont="1" applyAlignment="1">
      <alignment horizontal="right"/>
    </xf>
  </cellXfs>
  <cellStyles count="3">
    <cellStyle name="Hiperlink" xfId="1" builtinId="8"/>
    <cellStyle name="Normal" xfId="0" builtinId="0"/>
    <cellStyle name="Porcentagem" xfId="2" builtinId="5"/>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177</xdr:row>
      <xdr:rowOff>57150</xdr:rowOff>
    </xdr:from>
    <xdr:to>
      <xdr:col>2</xdr:col>
      <xdr:colOff>1634152</xdr:colOff>
      <xdr:row>178</xdr:row>
      <xdr:rowOff>114270</xdr:rowOff>
    </xdr:to>
    <xdr:pic>
      <xdr:nvPicPr>
        <xdr:cNvPr id="5" name="Picture 4">
          <a:extLst>
            <a:ext uri="{FF2B5EF4-FFF2-40B4-BE49-F238E27FC236}">
              <a16:creationId xmlns:a16="http://schemas.microsoft.com/office/drawing/2014/main" id="{D143C881-7F7E-400A-B5DE-9D701F6EE2DA}"/>
            </a:ext>
          </a:extLst>
        </xdr:cNvPr>
        <xdr:cNvPicPr>
          <a:picLocks noChangeAspect="1"/>
        </xdr:cNvPicPr>
      </xdr:nvPicPr>
      <xdr:blipFill>
        <a:blip xmlns:r="http://schemas.openxmlformats.org/officeDocument/2006/relationships" r:embed="rId1"/>
        <a:stretch>
          <a:fillRect/>
        </a:stretch>
      </xdr:blipFill>
      <xdr:spPr>
        <a:xfrm>
          <a:off x="2514600" y="26812875"/>
          <a:ext cx="1580952" cy="238095"/>
        </a:xfrm>
        <a:prstGeom prst="rect">
          <a:avLst/>
        </a:prstGeom>
      </xdr:spPr>
    </xdr:pic>
    <xdr:clientData/>
  </xdr:twoCellAnchor>
  <xdr:twoCellAnchor editAs="oneCell">
    <xdr:from>
      <xdr:col>2</xdr:col>
      <xdr:colOff>9526</xdr:colOff>
      <xdr:row>179</xdr:row>
      <xdr:rowOff>1</xdr:rowOff>
    </xdr:from>
    <xdr:to>
      <xdr:col>4</xdr:col>
      <xdr:colOff>1139934</xdr:colOff>
      <xdr:row>187</xdr:row>
      <xdr:rowOff>35022</xdr:rowOff>
    </xdr:to>
    <xdr:pic>
      <xdr:nvPicPr>
        <xdr:cNvPr id="6" name="Picture 5">
          <a:extLst>
            <a:ext uri="{FF2B5EF4-FFF2-40B4-BE49-F238E27FC236}">
              <a16:creationId xmlns:a16="http://schemas.microsoft.com/office/drawing/2014/main" id="{566837F2-8B8B-42B2-AD67-2E13D5189FBE}"/>
            </a:ext>
          </a:extLst>
        </xdr:cNvPr>
        <xdr:cNvPicPr>
          <a:picLocks noChangeAspect="1"/>
        </xdr:cNvPicPr>
      </xdr:nvPicPr>
      <xdr:blipFill>
        <a:blip xmlns:r="http://schemas.openxmlformats.org/officeDocument/2006/relationships" r:embed="rId2"/>
        <a:stretch>
          <a:fillRect/>
        </a:stretch>
      </xdr:blipFill>
      <xdr:spPr>
        <a:xfrm>
          <a:off x="2486026" y="27117676"/>
          <a:ext cx="4953000" cy="1517109"/>
        </a:xfrm>
        <a:prstGeom prst="rect">
          <a:avLst/>
        </a:prstGeom>
      </xdr:spPr>
    </xdr:pic>
    <xdr:clientData/>
  </xdr:twoCellAnchor>
  <xdr:twoCellAnchor editAs="oneCell">
    <xdr:from>
      <xdr:col>2</xdr:col>
      <xdr:colOff>34925</xdr:colOff>
      <xdr:row>104</xdr:row>
      <xdr:rowOff>57150</xdr:rowOff>
    </xdr:from>
    <xdr:to>
      <xdr:col>3</xdr:col>
      <xdr:colOff>1862595</xdr:colOff>
      <xdr:row>106</xdr:row>
      <xdr:rowOff>33420</xdr:rowOff>
    </xdr:to>
    <xdr:pic>
      <xdr:nvPicPr>
        <xdr:cNvPr id="8" name="Picture 7">
          <a:extLst>
            <a:ext uri="{FF2B5EF4-FFF2-40B4-BE49-F238E27FC236}">
              <a16:creationId xmlns:a16="http://schemas.microsoft.com/office/drawing/2014/main" id="{B45EBEBC-CEC1-427F-8632-5BE20F546B9E}"/>
            </a:ext>
          </a:extLst>
        </xdr:cNvPr>
        <xdr:cNvPicPr>
          <a:picLocks noChangeAspect="1"/>
        </xdr:cNvPicPr>
      </xdr:nvPicPr>
      <xdr:blipFill>
        <a:blip xmlns:r="http://schemas.openxmlformats.org/officeDocument/2006/relationships" r:embed="rId3"/>
        <a:stretch>
          <a:fillRect/>
        </a:stretch>
      </xdr:blipFill>
      <xdr:spPr>
        <a:xfrm>
          <a:off x="2511425" y="13563600"/>
          <a:ext cx="3547885" cy="333142"/>
        </a:xfrm>
        <a:prstGeom prst="rect">
          <a:avLst/>
        </a:prstGeom>
      </xdr:spPr>
    </xdr:pic>
    <xdr:clientData/>
  </xdr:twoCellAnchor>
  <xdr:twoCellAnchor editAs="oneCell">
    <xdr:from>
      <xdr:col>2</xdr:col>
      <xdr:colOff>66675</xdr:colOff>
      <xdr:row>111</xdr:row>
      <xdr:rowOff>133350</xdr:rowOff>
    </xdr:from>
    <xdr:to>
      <xdr:col>4</xdr:col>
      <xdr:colOff>681283</xdr:colOff>
      <xdr:row>121</xdr:row>
      <xdr:rowOff>149454</xdr:rowOff>
    </xdr:to>
    <xdr:pic>
      <xdr:nvPicPr>
        <xdr:cNvPr id="10" name="Picture 9">
          <a:extLst>
            <a:ext uri="{FF2B5EF4-FFF2-40B4-BE49-F238E27FC236}">
              <a16:creationId xmlns:a16="http://schemas.microsoft.com/office/drawing/2014/main" id="{149FB39E-41AF-4E8E-AD3A-9AF184B9691D}"/>
            </a:ext>
          </a:extLst>
        </xdr:cNvPr>
        <xdr:cNvPicPr>
          <a:picLocks noChangeAspect="1"/>
        </xdr:cNvPicPr>
      </xdr:nvPicPr>
      <xdr:blipFill>
        <a:blip xmlns:r="http://schemas.openxmlformats.org/officeDocument/2006/relationships" r:embed="rId4"/>
        <a:stretch>
          <a:fillRect/>
        </a:stretch>
      </xdr:blipFill>
      <xdr:spPr>
        <a:xfrm>
          <a:off x="2543175" y="14744700"/>
          <a:ext cx="4448175" cy="1796643"/>
        </a:xfrm>
        <a:prstGeom prst="rect">
          <a:avLst/>
        </a:prstGeom>
      </xdr:spPr>
    </xdr:pic>
    <xdr:clientData/>
  </xdr:twoCellAnchor>
  <xdr:twoCellAnchor editAs="oneCell">
    <xdr:from>
      <xdr:col>2</xdr:col>
      <xdr:colOff>19051</xdr:colOff>
      <xdr:row>133</xdr:row>
      <xdr:rowOff>63501</xdr:rowOff>
    </xdr:from>
    <xdr:to>
      <xdr:col>3</xdr:col>
      <xdr:colOff>189796</xdr:colOff>
      <xdr:row>135</xdr:row>
      <xdr:rowOff>72487</xdr:rowOff>
    </xdr:to>
    <xdr:pic>
      <xdr:nvPicPr>
        <xdr:cNvPr id="3" name="Picture 2">
          <a:extLst>
            <a:ext uri="{FF2B5EF4-FFF2-40B4-BE49-F238E27FC236}">
              <a16:creationId xmlns:a16="http://schemas.microsoft.com/office/drawing/2014/main" id="{2F16637F-736F-45BA-8D91-DD20B468F8C1}"/>
            </a:ext>
          </a:extLst>
        </xdr:cNvPr>
        <xdr:cNvPicPr>
          <a:picLocks noChangeAspect="1"/>
        </xdr:cNvPicPr>
      </xdr:nvPicPr>
      <xdr:blipFill>
        <a:blip xmlns:r="http://schemas.openxmlformats.org/officeDocument/2006/relationships" r:embed="rId5"/>
        <a:stretch>
          <a:fillRect/>
        </a:stretch>
      </xdr:blipFill>
      <xdr:spPr>
        <a:xfrm>
          <a:off x="2495551" y="19465926"/>
          <a:ext cx="1901824" cy="348075"/>
        </a:xfrm>
        <a:prstGeom prst="rect">
          <a:avLst/>
        </a:prstGeom>
      </xdr:spPr>
    </xdr:pic>
    <xdr:clientData/>
  </xdr:twoCellAnchor>
  <xdr:twoCellAnchor editAs="oneCell">
    <xdr:from>
      <xdr:col>2</xdr:col>
      <xdr:colOff>38101</xdr:colOff>
      <xdr:row>137</xdr:row>
      <xdr:rowOff>38100</xdr:rowOff>
    </xdr:from>
    <xdr:to>
      <xdr:col>4</xdr:col>
      <xdr:colOff>113947</xdr:colOff>
      <xdr:row>149</xdr:row>
      <xdr:rowOff>151186</xdr:rowOff>
    </xdr:to>
    <xdr:pic>
      <xdr:nvPicPr>
        <xdr:cNvPr id="11" name="Picture 10">
          <a:extLst>
            <a:ext uri="{FF2B5EF4-FFF2-40B4-BE49-F238E27FC236}">
              <a16:creationId xmlns:a16="http://schemas.microsoft.com/office/drawing/2014/main" id="{DDE084E9-9937-4CA1-94AA-9B3BF72EE003}"/>
            </a:ext>
          </a:extLst>
        </xdr:cNvPr>
        <xdr:cNvPicPr>
          <a:picLocks noChangeAspect="1"/>
        </xdr:cNvPicPr>
      </xdr:nvPicPr>
      <xdr:blipFill>
        <a:blip xmlns:r="http://schemas.openxmlformats.org/officeDocument/2006/relationships" r:embed="rId6"/>
        <a:stretch>
          <a:fillRect/>
        </a:stretch>
      </xdr:blipFill>
      <xdr:spPr>
        <a:xfrm>
          <a:off x="2514601" y="19364325"/>
          <a:ext cx="3921125" cy="2284787"/>
        </a:xfrm>
        <a:prstGeom prst="rect">
          <a:avLst/>
        </a:prstGeom>
      </xdr:spPr>
    </xdr:pic>
    <xdr:clientData/>
  </xdr:twoCellAnchor>
  <xdr:twoCellAnchor editAs="oneCell">
    <xdr:from>
      <xdr:col>2</xdr:col>
      <xdr:colOff>19050</xdr:colOff>
      <xdr:row>107</xdr:row>
      <xdr:rowOff>47625</xdr:rowOff>
    </xdr:from>
    <xdr:to>
      <xdr:col>3</xdr:col>
      <xdr:colOff>339090</xdr:colOff>
      <xdr:row>109</xdr:row>
      <xdr:rowOff>147972</xdr:rowOff>
    </xdr:to>
    <xdr:pic>
      <xdr:nvPicPr>
        <xdr:cNvPr id="2" name="Picture 1">
          <a:extLst>
            <a:ext uri="{FF2B5EF4-FFF2-40B4-BE49-F238E27FC236}">
              <a16:creationId xmlns:a16="http://schemas.microsoft.com/office/drawing/2014/main" id="{8EE4D5A1-4923-4FD0-86EF-5462D2A4D120}"/>
            </a:ext>
          </a:extLst>
        </xdr:cNvPr>
        <xdr:cNvPicPr>
          <a:picLocks noChangeAspect="1"/>
        </xdr:cNvPicPr>
      </xdr:nvPicPr>
      <xdr:blipFill>
        <a:blip xmlns:r="http://schemas.openxmlformats.org/officeDocument/2006/relationships" r:embed="rId7"/>
        <a:stretch>
          <a:fillRect/>
        </a:stretch>
      </xdr:blipFill>
      <xdr:spPr>
        <a:xfrm>
          <a:off x="2495550" y="14097000"/>
          <a:ext cx="2025650" cy="4489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13578</xdr:colOff>
      <xdr:row>4</xdr:row>
      <xdr:rowOff>4053</xdr:rowOff>
    </xdr:from>
    <xdr:to>
      <xdr:col>1</xdr:col>
      <xdr:colOff>1090613</xdr:colOff>
      <xdr:row>4</xdr:row>
      <xdr:rowOff>378619</xdr:rowOff>
    </xdr:to>
    <xdr:sp macro="" textlink="">
      <xdr:nvSpPr>
        <xdr:cNvPr id="2" name="Triángulo rectángulo 1">
          <a:extLst>
            <a:ext uri="{FF2B5EF4-FFF2-40B4-BE49-F238E27FC236}">
              <a16:creationId xmlns:a16="http://schemas.microsoft.com/office/drawing/2014/main" id="{FD9BD3CC-DF93-4138-8DF0-EA06E62D6BAA}"/>
            </a:ext>
          </a:extLst>
        </xdr:cNvPr>
        <xdr:cNvSpPr/>
      </xdr:nvSpPr>
      <xdr:spPr>
        <a:xfrm>
          <a:off x="628893" y="202173"/>
          <a:ext cx="1080845" cy="374566"/>
        </a:xfrm>
        <a:prstGeom prst="rtTriangle">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xdr:col>
      <xdr:colOff>8110</xdr:colOff>
      <xdr:row>4</xdr:row>
      <xdr:rowOff>149968</xdr:rowOff>
    </xdr:from>
    <xdr:to>
      <xdr:col>1</xdr:col>
      <xdr:colOff>447675</xdr:colOff>
      <xdr:row>4</xdr:row>
      <xdr:rowOff>361950</xdr:rowOff>
    </xdr:to>
    <xdr:sp macro="" textlink="">
      <xdr:nvSpPr>
        <xdr:cNvPr id="3" name="CuadroTexto 2">
          <a:extLst>
            <a:ext uri="{FF2B5EF4-FFF2-40B4-BE49-F238E27FC236}">
              <a16:creationId xmlns:a16="http://schemas.microsoft.com/office/drawing/2014/main" id="{5CD8B4E6-7E67-4B3B-A1E6-732FC45CA715}"/>
            </a:ext>
          </a:extLst>
        </xdr:cNvPr>
        <xdr:cNvSpPr txBox="1"/>
      </xdr:nvSpPr>
      <xdr:spPr>
        <a:xfrm>
          <a:off x="623425" y="348088"/>
          <a:ext cx="443375" cy="215792"/>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1"/>
            <a:t>DAY</a:t>
          </a:r>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olelectrico.gob.ec/wp-content/uploads/downloads/2025/04/Estadistica2024_abr.pdf" TargetMode="External"/><Relationship Id="rId1" Type="http://schemas.openxmlformats.org/officeDocument/2006/relationships/hyperlink" Target="https://controlelectrico.gob.ec/wp-content/uploads/downloads/2025/04/Estadistica2024_abr.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8F6C-7C35-4DD9-82C3-4FA39A82AFFD}">
  <dimension ref="B2:AB229"/>
  <sheetViews>
    <sheetView tabSelected="1" topLeftCell="A117" zoomScale="90" zoomScaleNormal="90" workbookViewId="0">
      <selection activeCell="D167" sqref="D167"/>
    </sheetView>
  </sheetViews>
  <sheetFormatPr defaultColWidth="9.140625" defaultRowHeight="15"/>
  <cols>
    <col min="1" max="1" width="8.7109375" customWidth="1"/>
    <col min="3" max="3" width="24.7109375" customWidth="1"/>
    <col min="4" max="4" width="30.28515625" customWidth="1"/>
    <col min="5" max="5" width="20" customWidth="1"/>
    <col min="6" max="6" width="23.28515625" customWidth="1"/>
    <col min="7" max="7" width="18.5703125" customWidth="1"/>
    <col min="8" max="8" width="13.28515625" customWidth="1"/>
    <col min="9" max="9" width="24.7109375" customWidth="1"/>
    <col min="10" max="10" width="21.28515625" customWidth="1"/>
    <col min="11" max="11" width="15.42578125" customWidth="1"/>
    <col min="12" max="12" width="20.28515625" customWidth="1"/>
    <col min="13" max="13" width="31.7109375" customWidth="1"/>
    <col min="14" max="14" width="22.42578125" customWidth="1"/>
    <col min="15" max="15" width="42" customWidth="1"/>
    <col min="16" max="16" width="19.7109375" customWidth="1"/>
    <col min="17" max="17" width="19.42578125" customWidth="1"/>
    <col min="18" max="18" width="18" customWidth="1"/>
    <col min="19" max="19" width="20.5703125" customWidth="1"/>
    <col min="20" max="20" width="19.5703125" customWidth="1"/>
    <col min="21" max="21" width="7.85546875" customWidth="1"/>
    <col min="22" max="22" width="19.5703125" customWidth="1"/>
    <col min="23" max="23" width="17.42578125" customWidth="1"/>
    <col min="24" max="24" width="20.140625" customWidth="1"/>
    <col min="26" max="26" width="17.7109375" customWidth="1"/>
    <col min="27" max="27" width="19.7109375" customWidth="1"/>
    <col min="28" max="28" width="17.28515625" customWidth="1"/>
  </cols>
  <sheetData>
    <row r="2" spans="2:20" ht="26.25">
      <c r="C2" s="25" t="s">
        <v>115</v>
      </c>
    </row>
    <row r="4" spans="2:20" ht="18.75">
      <c r="B4" s="18">
        <v>1</v>
      </c>
      <c r="C4" s="18" t="s">
        <v>20</v>
      </c>
    </row>
    <row r="5" spans="2:20" ht="18">
      <c r="C5" s="7" t="s">
        <v>89</v>
      </c>
      <c r="L5" s="65" t="s">
        <v>162</v>
      </c>
      <c r="M5" s="66"/>
      <c r="N5" s="66"/>
      <c r="O5" s="66"/>
      <c r="P5" s="66"/>
      <c r="Q5" s="66"/>
    </row>
    <row r="6" spans="2:20">
      <c r="C6" s="7"/>
      <c r="E6" t="s">
        <v>82</v>
      </c>
      <c r="L6" s="63" t="s">
        <v>189</v>
      </c>
    </row>
    <row r="7" spans="2:20" ht="18">
      <c r="E7" t="s">
        <v>18</v>
      </c>
      <c r="F7" s="1" t="s">
        <v>18</v>
      </c>
      <c r="L7" t="s">
        <v>194</v>
      </c>
    </row>
    <row r="8" spans="2:20">
      <c r="C8" s="11" t="s">
        <v>0</v>
      </c>
      <c r="D8" s="10" t="s">
        <v>69</v>
      </c>
      <c r="E8" s="9" t="s">
        <v>8</v>
      </c>
      <c r="F8" s="9" t="s">
        <v>9</v>
      </c>
      <c r="H8" s="43"/>
      <c r="L8" s="9" t="s">
        <v>8</v>
      </c>
      <c r="M8" s="7" t="s">
        <v>137</v>
      </c>
      <c r="P8" s="9" t="s">
        <v>203</v>
      </c>
      <c r="Q8" s="7" t="s">
        <v>204</v>
      </c>
    </row>
    <row r="9" spans="2:20">
      <c r="C9" s="12">
        <v>2024</v>
      </c>
      <c r="D9" s="5" t="s">
        <v>73</v>
      </c>
      <c r="E9" s="37">
        <f>+'Electricity generation 2024'!C37</f>
        <v>458935.75</v>
      </c>
      <c r="F9" s="17">
        <f t="shared" ref="F9:F21" si="0">+E9/1000</f>
        <v>458.93574999999998</v>
      </c>
      <c r="L9" s="67">
        <v>458935.72100000002</v>
      </c>
      <c r="M9" t="s">
        <v>150</v>
      </c>
      <c r="P9" s="6">
        <f>E9-L9</f>
        <v>2.8999999980442226E-2</v>
      </c>
      <c r="Q9" t="s">
        <v>208</v>
      </c>
    </row>
    <row r="10" spans="2:20">
      <c r="C10" s="12">
        <v>2024</v>
      </c>
      <c r="D10" s="5" t="s">
        <v>74</v>
      </c>
      <c r="E10" s="37">
        <f>+'Electricity generation 2024'!D37</f>
        <v>323706.67000000004</v>
      </c>
      <c r="F10" s="17">
        <f t="shared" si="0"/>
        <v>323.70667000000003</v>
      </c>
      <c r="L10" s="67">
        <v>323706.66700000002</v>
      </c>
      <c r="M10" t="s">
        <v>151</v>
      </c>
      <c r="P10" s="6">
        <f t="shared" ref="P10:P20" si="1">E10-L10</f>
        <v>3.0000000260770321E-3</v>
      </c>
    </row>
    <row r="11" spans="2:20">
      <c r="C11" s="12">
        <v>2024</v>
      </c>
      <c r="D11" s="5" t="s">
        <v>75</v>
      </c>
      <c r="E11" s="37">
        <f>+'Electricity generation 2024'!E37</f>
        <v>566134.09</v>
      </c>
      <c r="F11" s="17">
        <f t="shared" si="0"/>
        <v>566.13409000000001</v>
      </c>
      <c r="L11" s="67">
        <v>566134.06000000006</v>
      </c>
      <c r="M11" t="s">
        <v>152</v>
      </c>
      <c r="P11" s="6">
        <f t="shared" si="1"/>
        <v>2.9999999911524355E-2</v>
      </c>
      <c r="Q11" t="s">
        <v>208</v>
      </c>
    </row>
    <row r="12" spans="2:20">
      <c r="C12" s="12">
        <v>2024</v>
      </c>
      <c r="D12" s="5" t="s">
        <v>11</v>
      </c>
      <c r="E12" s="37">
        <f>+'Electricity generation 2024'!F37</f>
        <v>581147.61999999988</v>
      </c>
      <c r="F12" s="17">
        <f t="shared" si="0"/>
        <v>581.14761999999985</v>
      </c>
      <c r="L12" s="67">
        <v>581147.59499999997</v>
      </c>
      <c r="M12" t="s">
        <v>153</v>
      </c>
      <c r="P12" s="6">
        <f t="shared" si="1"/>
        <v>2.4999999906867743E-2</v>
      </c>
      <c r="Q12" t="s">
        <v>208</v>
      </c>
    </row>
    <row r="13" spans="2:20">
      <c r="C13" s="12">
        <v>2024</v>
      </c>
      <c r="D13" s="5" t="s">
        <v>12</v>
      </c>
      <c r="E13" s="37">
        <f>+'Electricity generation 2024'!G37</f>
        <v>516992.08799999987</v>
      </c>
      <c r="F13" s="17">
        <f t="shared" si="0"/>
        <v>516.99208799999985</v>
      </c>
      <c r="L13" s="67">
        <v>516992.05499999999</v>
      </c>
      <c r="M13" t="s">
        <v>154</v>
      </c>
      <c r="P13" s="6">
        <f t="shared" si="1"/>
        <v>3.2999999879393727E-2</v>
      </c>
      <c r="Q13" t="s">
        <v>208</v>
      </c>
    </row>
    <row r="14" spans="2:20">
      <c r="C14" s="12">
        <v>2024</v>
      </c>
      <c r="D14" s="5" t="s">
        <v>13</v>
      </c>
      <c r="E14" s="37">
        <f>+'Electricity generation 2024'!H37</f>
        <v>575164.92300000018</v>
      </c>
      <c r="F14" s="17">
        <f t="shared" si="0"/>
        <v>575.16492300000016</v>
      </c>
      <c r="L14" s="67">
        <v>575164.92299999995</v>
      </c>
      <c r="M14" t="s">
        <v>155</v>
      </c>
      <c r="P14" s="6">
        <f t="shared" si="1"/>
        <v>0</v>
      </c>
    </row>
    <row r="15" spans="2:20">
      <c r="C15" s="12">
        <v>2024</v>
      </c>
      <c r="D15" s="5" t="s">
        <v>14</v>
      </c>
      <c r="E15" s="37">
        <f>+'Electricity generation 2024'!I37</f>
        <v>425866.89500000008</v>
      </c>
      <c r="F15" s="17">
        <f t="shared" si="0"/>
        <v>425.86689500000006</v>
      </c>
      <c r="L15" s="67">
        <v>425866.89399999997</v>
      </c>
      <c r="M15" t="s">
        <v>156</v>
      </c>
      <c r="P15" s="6">
        <f t="shared" si="1"/>
        <v>1.0000001057051122E-3</v>
      </c>
      <c r="T15" s="6"/>
    </row>
    <row r="16" spans="2:20">
      <c r="C16" s="12">
        <v>2024</v>
      </c>
      <c r="D16" s="5" t="s">
        <v>10</v>
      </c>
      <c r="E16" s="37">
        <f>+'Electricity generation 2024'!J37</f>
        <v>564424.24599999993</v>
      </c>
      <c r="F16" s="17">
        <f t="shared" si="0"/>
        <v>564.42424599999993</v>
      </c>
      <c r="L16" s="67">
        <v>564424.24600000004</v>
      </c>
      <c r="M16" t="s">
        <v>157</v>
      </c>
      <c r="P16" s="6">
        <f t="shared" si="1"/>
        <v>0</v>
      </c>
    </row>
    <row r="17" spans="3:28">
      <c r="C17" s="12">
        <v>2024</v>
      </c>
      <c r="D17" s="5" t="s">
        <v>92</v>
      </c>
      <c r="E17" s="37">
        <f>+'Electricity generation 2024'!K37</f>
        <v>545141.76399999997</v>
      </c>
      <c r="F17" s="17">
        <f t="shared" si="0"/>
        <v>545.14176399999997</v>
      </c>
      <c r="L17" s="67">
        <v>545141.76399999997</v>
      </c>
      <c r="M17" t="s">
        <v>158</v>
      </c>
      <c r="P17" s="6">
        <f t="shared" si="1"/>
        <v>0</v>
      </c>
    </row>
    <row r="18" spans="3:28">
      <c r="C18" s="12">
        <v>2024</v>
      </c>
      <c r="D18" s="5" t="s">
        <v>96</v>
      </c>
      <c r="E18" s="37">
        <f>+'Electricity generation 2024'!L37</f>
        <v>564794.36099999992</v>
      </c>
      <c r="F18" s="17">
        <f t="shared" si="0"/>
        <v>564.79436099999987</v>
      </c>
      <c r="L18" s="67">
        <v>560062.55000000005</v>
      </c>
      <c r="M18" t="s">
        <v>159</v>
      </c>
      <c r="N18" s="44"/>
      <c r="P18" s="6">
        <f t="shared" si="1"/>
        <v>4731.8109999998705</v>
      </c>
      <c r="Q18" t="s">
        <v>209</v>
      </c>
    </row>
    <row r="19" spans="3:28">
      <c r="C19" s="12">
        <v>2024</v>
      </c>
      <c r="D19" s="5" t="s">
        <v>94</v>
      </c>
      <c r="E19" s="37">
        <f>+'Electricity generation 2024'!M37</f>
        <v>526715.30299999996</v>
      </c>
      <c r="F19" s="17">
        <f t="shared" si="0"/>
        <v>526.71530299999995</v>
      </c>
      <c r="L19" s="67">
        <v>526715.30299999996</v>
      </c>
      <c r="M19" t="s">
        <v>160</v>
      </c>
      <c r="N19" s="3"/>
      <c r="P19" s="6">
        <f t="shared" si="1"/>
        <v>0</v>
      </c>
    </row>
    <row r="20" spans="3:28">
      <c r="C20" s="12">
        <v>2024</v>
      </c>
      <c r="D20" s="5" t="s">
        <v>95</v>
      </c>
      <c r="E20" s="37">
        <f>+'Electricity generation 2024'!N37</f>
        <v>571143.67300000007</v>
      </c>
      <c r="F20" s="17">
        <f t="shared" si="0"/>
        <v>571.14367300000004</v>
      </c>
      <c r="L20" s="67">
        <v>571143.67299999995</v>
      </c>
      <c r="M20" t="s">
        <v>161</v>
      </c>
      <c r="N20" s="3"/>
      <c r="P20" s="6">
        <f t="shared" si="1"/>
        <v>0</v>
      </c>
    </row>
    <row r="21" spans="3:28">
      <c r="C21" s="7" t="s">
        <v>1</v>
      </c>
      <c r="D21" s="7"/>
      <c r="E21" s="15">
        <f>SUM(E9:E20)</f>
        <v>6220167.3830000004</v>
      </c>
      <c r="F21" s="14">
        <f t="shared" si="0"/>
        <v>6220.167383</v>
      </c>
      <c r="H21" s="8"/>
      <c r="L21" s="68">
        <f>SUM(L9:L20)</f>
        <v>6215435.4510000013</v>
      </c>
      <c r="P21" s="15">
        <f>SUM(P9:P20)</f>
        <v>4731.9319999996806</v>
      </c>
    </row>
    <row r="22" spans="3:28">
      <c r="E22" s="6"/>
    </row>
    <row r="23" spans="3:28">
      <c r="C23" t="s">
        <v>121</v>
      </c>
      <c r="E23" s="6"/>
      <c r="L23" t="s">
        <v>190</v>
      </c>
    </row>
    <row r="24" spans="3:28">
      <c r="C24" t="s">
        <v>205</v>
      </c>
      <c r="E24" s="6"/>
      <c r="L24" t="s">
        <v>191</v>
      </c>
    </row>
    <row r="25" spans="3:28">
      <c r="E25" s="6"/>
      <c r="L25" t="s">
        <v>192</v>
      </c>
      <c r="M25" s="64"/>
    </row>
    <row r="26" spans="3:28" ht="18">
      <c r="L26" t="s">
        <v>193</v>
      </c>
      <c r="M26" s="64"/>
    </row>
    <row r="27" spans="3:28">
      <c r="C27" s="19" t="s">
        <v>58</v>
      </c>
      <c r="G27" s="50"/>
      <c r="J27" s="64"/>
    </row>
    <row r="28" spans="3:28">
      <c r="C28" t="s">
        <v>59</v>
      </c>
      <c r="L28" s="65" t="s">
        <v>162</v>
      </c>
      <c r="M28" s="66"/>
      <c r="N28" s="66"/>
      <c r="O28" s="66"/>
      <c r="P28" s="66"/>
      <c r="Q28" s="66"/>
      <c r="R28" s="66"/>
      <c r="S28" s="66"/>
      <c r="T28" s="66"/>
      <c r="U28" s="66"/>
      <c r="V28" s="66"/>
      <c r="W28" s="66"/>
      <c r="X28" s="66"/>
    </row>
    <row r="29" spans="3:28">
      <c r="I29" s="4"/>
      <c r="L29" t="s">
        <v>195</v>
      </c>
    </row>
    <row r="30" spans="3:28">
      <c r="C30" s="7" t="s">
        <v>112</v>
      </c>
      <c r="L30" s="7" t="s">
        <v>196</v>
      </c>
      <c r="Q30" s="7" t="s">
        <v>197</v>
      </c>
      <c r="S30" s="3"/>
      <c r="V30" s="7" t="s">
        <v>163</v>
      </c>
      <c r="Z30" s="7"/>
    </row>
    <row r="31" spans="3:28">
      <c r="I31" s="1"/>
      <c r="Q31" s="7" t="s">
        <v>198</v>
      </c>
    </row>
    <row r="32" spans="3:28">
      <c r="C32" s="11" t="s">
        <v>0</v>
      </c>
      <c r="D32" s="10" t="s">
        <v>70</v>
      </c>
      <c r="E32" s="9" t="s">
        <v>101</v>
      </c>
      <c r="F32" s="9" t="s">
        <v>35</v>
      </c>
      <c r="G32" s="9" t="s">
        <v>102</v>
      </c>
      <c r="H32" s="9" t="s">
        <v>68</v>
      </c>
      <c r="I32" s="9" t="s">
        <v>114</v>
      </c>
      <c r="J32" s="9" t="s">
        <v>124</v>
      </c>
      <c r="K32" s="9"/>
      <c r="L32" s="9" t="s">
        <v>101</v>
      </c>
      <c r="M32" s="9" t="s">
        <v>35</v>
      </c>
      <c r="N32" s="9" t="s">
        <v>102</v>
      </c>
      <c r="O32" s="9" t="s">
        <v>124</v>
      </c>
      <c r="P32" s="12"/>
      <c r="Q32" s="9" t="s">
        <v>101</v>
      </c>
      <c r="R32" s="9" t="s">
        <v>35</v>
      </c>
      <c r="S32" s="9" t="s">
        <v>102</v>
      </c>
      <c r="T32" s="9" t="s">
        <v>137</v>
      </c>
      <c r="V32" s="9" t="s">
        <v>101</v>
      </c>
      <c r="W32" s="9" t="s">
        <v>35</v>
      </c>
      <c r="X32" s="9" t="s">
        <v>102</v>
      </c>
      <c r="Z32" s="9"/>
      <c r="AA32" s="9"/>
      <c r="AB32" s="9"/>
    </row>
    <row r="33" spans="3:28">
      <c r="C33" s="12">
        <v>2024</v>
      </c>
      <c r="D33" s="5" t="s">
        <v>73</v>
      </c>
      <c r="E33" s="17">
        <v>5159.16</v>
      </c>
      <c r="F33" s="17">
        <v>2109.36</v>
      </c>
      <c r="G33" s="17">
        <v>5248.92</v>
      </c>
      <c r="H33" s="39">
        <f>SUM(E33:G33)</f>
        <v>12517.44</v>
      </c>
      <c r="I33" s="53">
        <f>+H33/1000</f>
        <v>12.517440000000001</v>
      </c>
      <c r="J33" s="1" t="s">
        <v>125</v>
      </c>
      <c r="K33" s="9"/>
      <c r="L33" s="17">
        <v>366.3</v>
      </c>
      <c r="M33" s="17">
        <v>149.76</v>
      </c>
      <c r="N33" s="17">
        <v>309.69</v>
      </c>
      <c r="O33" s="1" t="s">
        <v>125</v>
      </c>
      <c r="Q33" s="17">
        <v>366.3</v>
      </c>
      <c r="R33" s="17">
        <v>149.76</v>
      </c>
      <c r="S33" s="17">
        <v>309.69</v>
      </c>
      <c r="T33" t="s">
        <v>165</v>
      </c>
      <c r="V33" s="17">
        <f>+L33-Q33</f>
        <v>0</v>
      </c>
      <c r="W33" s="17">
        <f t="shared" ref="W33:W43" si="2">+M33-R33</f>
        <v>0</v>
      </c>
      <c r="X33" s="17">
        <f t="shared" ref="X33:X43" si="3">+N33-S33</f>
        <v>0</v>
      </c>
      <c r="Z33" s="17"/>
      <c r="AA33" s="17"/>
      <c r="AB33" s="17"/>
    </row>
    <row r="34" spans="3:28">
      <c r="C34" s="12">
        <v>2024</v>
      </c>
      <c r="D34" s="5" t="s">
        <v>74</v>
      </c>
      <c r="E34" s="17">
        <v>4378.8599999999997</v>
      </c>
      <c r="F34" s="17">
        <v>1862.52</v>
      </c>
      <c r="G34" s="17">
        <v>4658.34</v>
      </c>
      <c r="H34" s="39">
        <f>SUM(E34:G34)</f>
        <v>10899.72</v>
      </c>
      <c r="I34" s="53">
        <f t="shared" ref="I34:I45" si="4">+H34/1000</f>
        <v>10.899719999999999</v>
      </c>
      <c r="J34" s="62" t="s">
        <v>126</v>
      </c>
      <c r="K34" s="9"/>
      <c r="L34" s="17">
        <v>310.89999999999998</v>
      </c>
      <c r="M34" s="17">
        <v>132.24</v>
      </c>
      <c r="N34" s="17">
        <v>274.83999999999997</v>
      </c>
      <c r="O34" s="62" t="s">
        <v>126</v>
      </c>
      <c r="Q34" s="17">
        <v>310.89999999999998</v>
      </c>
      <c r="R34" s="17">
        <v>132.24</v>
      </c>
      <c r="S34" s="17">
        <v>274.83999999999997</v>
      </c>
      <c r="T34" t="s">
        <v>166</v>
      </c>
      <c r="V34" s="17">
        <f t="shared" ref="V34:V43" si="5">+L34-Q34</f>
        <v>0</v>
      </c>
      <c r="W34" s="17">
        <f t="shared" si="2"/>
        <v>0</v>
      </c>
      <c r="X34" s="17">
        <f t="shared" si="3"/>
        <v>0</v>
      </c>
      <c r="Z34" s="17"/>
      <c r="AA34" s="17"/>
      <c r="AB34" s="17"/>
    </row>
    <row r="35" spans="3:28">
      <c r="C35" s="12">
        <v>2024</v>
      </c>
      <c r="D35" s="5" t="s">
        <v>103</v>
      </c>
      <c r="E35" s="17">
        <v>5386.62</v>
      </c>
      <c r="F35" s="17">
        <v>2330.6999999999998</v>
      </c>
      <c r="G35" s="17">
        <v>5844.6</v>
      </c>
      <c r="H35" s="1">
        <f>SUM(E35:G35)</f>
        <v>13561.92</v>
      </c>
      <c r="I35" s="53">
        <f t="shared" si="4"/>
        <v>13.561920000000001</v>
      </c>
      <c r="J35" s="1" t="s">
        <v>127</v>
      </c>
      <c r="K35" s="9"/>
      <c r="L35">
        <v>382.45</v>
      </c>
      <c r="M35">
        <v>165.48</v>
      </c>
      <c r="N35">
        <v>344.83</v>
      </c>
      <c r="O35" s="1" t="s">
        <v>127</v>
      </c>
      <c r="Q35">
        <v>382.45</v>
      </c>
      <c r="R35">
        <v>165.48</v>
      </c>
      <c r="S35">
        <v>344.83</v>
      </c>
      <c r="T35" t="s">
        <v>167</v>
      </c>
      <c r="V35" s="17">
        <f t="shared" si="5"/>
        <v>0</v>
      </c>
      <c r="W35" s="17">
        <f t="shared" si="2"/>
        <v>0</v>
      </c>
      <c r="X35" s="17">
        <f t="shared" si="3"/>
        <v>0</v>
      </c>
      <c r="Z35" s="17"/>
      <c r="AA35" s="17"/>
      <c r="AB35" s="17"/>
    </row>
    <row r="36" spans="3:28">
      <c r="C36" s="12">
        <v>2024</v>
      </c>
      <c r="D36" s="5" t="s">
        <v>11</v>
      </c>
      <c r="E36" s="17">
        <v>5549.82</v>
      </c>
      <c r="F36" s="17">
        <v>2346</v>
      </c>
      <c r="G36" s="17">
        <v>5778.3</v>
      </c>
      <c r="H36" s="1">
        <f t="shared" ref="H36:H38" si="6">SUM(E36:G36)</f>
        <v>13674.119999999999</v>
      </c>
      <c r="I36" s="53">
        <f t="shared" si="4"/>
        <v>13.674119999999998</v>
      </c>
      <c r="J36" s="1" t="s">
        <v>128</v>
      </c>
      <c r="L36">
        <v>394.04</v>
      </c>
      <c r="M36">
        <v>166.57</v>
      </c>
      <c r="N36">
        <v>340.92</v>
      </c>
      <c r="O36" s="1" t="s">
        <v>128</v>
      </c>
      <c r="Q36">
        <v>394.04</v>
      </c>
      <c r="R36">
        <v>166.57</v>
      </c>
      <c r="S36">
        <v>340.92</v>
      </c>
      <c r="T36" t="s">
        <v>168</v>
      </c>
      <c r="V36" s="17">
        <f t="shared" si="5"/>
        <v>0</v>
      </c>
      <c r="W36" s="17">
        <f t="shared" si="2"/>
        <v>0</v>
      </c>
      <c r="X36" s="17">
        <f t="shared" si="3"/>
        <v>0</v>
      </c>
      <c r="Z36" s="17"/>
      <c r="AA36" s="17"/>
      <c r="AB36" s="17"/>
    </row>
    <row r="37" spans="3:28">
      <c r="C37" s="12">
        <v>2024</v>
      </c>
      <c r="D37" s="5" t="s">
        <v>12</v>
      </c>
      <c r="E37" s="17">
        <v>5199.96</v>
      </c>
      <c r="F37" s="17">
        <v>2169.54</v>
      </c>
      <c r="G37" s="17">
        <v>5364.18</v>
      </c>
      <c r="H37" s="6">
        <f t="shared" si="6"/>
        <v>12733.68</v>
      </c>
      <c r="I37" s="53">
        <f t="shared" si="4"/>
        <v>12.73368</v>
      </c>
      <c r="J37" s="1" t="s">
        <v>129</v>
      </c>
      <c r="L37" s="17">
        <v>369.2</v>
      </c>
      <c r="M37" s="17">
        <v>154.04</v>
      </c>
      <c r="N37" s="17">
        <v>316.49</v>
      </c>
      <c r="O37" s="1" t="s">
        <v>129</v>
      </c>
      <c r="Q37" s="17">
        <v>369.2</v>
      </c>
      <c r="R37" s="17">
        <v>154.04</v>
      </c>
      <c r="S37" s="17">
        <v>316.49</v>
      </c>
      <c r="T37" t="s">
        <v>169</v>
      </c>
      <c r="V37" s="17">
        <f t="shared" si="5"/>
        <v>0</v>
      </c>
      <c r="W37" s="17">
        <f t="shared" si="2"/>
        <v>0</v>
      </c>
      <c r="X37" s="17">
        <f t="shared" si="3"/>
        <v>0</v>
      </c>
      <c r="Z37" s="17"/>
      <c r="AA37" s="17"/>
      <c r="AB37" s="17"/>
    </row>
    <row r="38" spans="3:28">
      <c r="C38" s="12">
        <v>2024</v>
      </c>
      <c r="D38" s="5" t="s">
        <v>13</v>
      </c>
      <c r="E38" s="17">
        <v>5437.62</v>
      </c>
      <c r="F38" s="17">
        <v>2282.7600000000002</v>
      </c>
      <c r="G38" s="17">
        <v>5755.86</v>
      </c>
      <c r="H38" s="6">
        <f t="shared" si="6"/>
        <v>13476.24</v>
      </c>
      <c r="I38" s="53">
        <f t="shared" si="4"/>
        <v>13.476240000000001</v>
      </c>
      <c r="J38" s="1" t="s">
        <v>130</v>
      </c>
      <c r="L38" s="17">
        <v>386.07</v>
      </c>
      <c r="M38" s="17">
        <v>162.08000000000001</v>
      </c>
      <c r="N38" s="17">
        <v>339.6</v>
      </c>
      <c r="O38" s="1" t="s">
        <v>130</v>
      </c>
      <c r="Q38" s="17">
        <v>386.07</v>
      </c>
      <c r="R38" s="17">
        <v>162.08000000000001</v>
      </c>
      <c r="S38" s="17">
        <v>339.6</v>
      </c>
      <c r="T38" t="s">
        <v>170</v>
      </c>
      <c r="V38" s="17">
        <f t="shared" si="5"/>
        <v>0</v>
      </c>
      <c r="W38" s="17">
        <f t="shared" si="2"/>
        <v>0</v>
      </c>
      <c r="X38" s="17">
        <f t="shared" si="3"/>
        <v>0</v>
      </c>
      <c r="Z38" s="17"/>
      <c r="AA38" s="17"/>
      <c r="AB38" s="17"/>
    </row>
    <row r="39" spans="3:28">
      <c r="C39" s="12">
        <v>2024</v>
      </c>
      <c r="D39" s="5" t="s">
        <v>14</v>
      </c>
      <c r="E39" s="17">
        <v>4434.96</v>
      </c>
      <c r="F39" s="17">
        <v>1891.08</v>
      </c>
      <c r="G39" s="17">
        <v>4628.76</v>
      </c>
      <c r="H39" s="6">
        <f>SUM(E39:G39)</f>
        <v>10954.8</v>
      </c>
      <c r="I39" s="53">
        <f t="shared" si="4"/>
        <v>10.954799999999999</v>
      </c>
      <c r="J39" s="1" t="s">
        <v>131</v>
      </c>
      <c r="L39" s="17">
        <v>314.88</v>
      </c>
      <c r="M39" s="17">
        <v>134.27000000000001</v>
      </c>
      <c r="N39" s="17">
        <v>273.10000000000002</v>
      </c>
      <c r="O39" s="1" t="s">
        <v>131</v>
      </c>
      <c r="Q39" s="17">
        <v>314.88</v>
      </c>
      <c r="R39" s="17">
        <v>134.27000000000001</v>
      </c>
      <c r="S39" s="17">
        <v>273.10000000000002</v>
      </c>
      <c r="T39" t="s">
        <v>171</v>
      </c>
      <c r="V39" s="17">
        <f t="shared" si="5"/>
        <v>0</v>
      </c>
      <c r="W39" s="17">
        <f t="shared" si="2"/>
        <v>0</v>
      </c>
      <c r="X39" s="17">
        <f t="shared" si="3"/>
        <v>0</v>
      </c>
      <c r="Z39" s="17"/>
      <c r="AA39" s="17"/>
      <c r="AB39" s="17"/>
    </row>
    <row r="40" spans="3:28">
      <c r="C40" s="12">
        <v>2024</v>
      </c>
      <c r="D40" s="5" t="s">
        <v>10</v>
      </c>
      <c r="E40" s="17">
        <v>5738.52</v>
      </c>
      <c r="F40" s="17">
        <v>2427.6</v>
      </c>
      <c r="G40" s="17">
        <v>5984.34</v>
      </c>
      <c r="H40" s="6">
        <f>SUM(E40:G40)</f>
        <v>14150.460000000001</v>
      </c>
      <c r="I40" s="53">
        <f t="shared" si="4"/>
        <v>14.150460000000001</v>
      </c>
      <c r="J40" s="1" t="s">
        <v>132</v>
      </c>
      <c r="L40" s="17">
        <v>407.43</v>
      </c>
      <c r="M40" s="17">
        <v>172.36</v>
      </c>
      <c r="N40" s="17">
        <v>353.08</v>
      </c>
      <c r="O40" s="1" t="s">
        <v>132</v>
      </c>
      <c r="Q40" s="17">
        <v>407.43</v>
      </c>
      <c r="R40" s="17">
        <v>172.36</v>
      </c>
      <c r="S40" s="17">
        <v>353.08</v>
      </c>
      <c r="T40" t="s">
        <v>172</v>
      </c>
      <c r="V40" s="17">
        <f t="shared" si="5"/>
        <v>0</v>
      </c>
      <c r="W40" s="17">
        <f t="shared" si="2"/>
        <v>0</v>
      </c>
      <c r="X40" s="17">
        <f t="shared" si="3"/>
        <v>0</v>
      </c>
      <c r="Z40" s="17"/>
      <c r="AA40" s="17"/>
      <c r="AB40" s="17"/>
    </row>
    <row r="41" spans="3:28">
      <c r="C41" s="12">
        <v>2024</v>
      </c>
      <c r="D41" s="5" t="s">
        <v>92</v>
      </c>
      <c r="E41" s="17">
        <v>4713.42</v>
      </c>
      <c r="F41" s="17">
        <v>2038.98</v>
      </c>
      <c r="G41" s="17">
        <v>5262.18</v>
      </c>
      <c r="H41" s="6">
        <f t="shared" ref="H41:H44" si="7">SUM(E41:G41)</f>
        <v>12014.58</v>
      </c>
      <c r="I41" s="53">
        <f t="shared" si="4"/>
        <v>12.01458</v>
      </c>
      <c r="J41" s="1" t="s">
        <v>133</v>
      </c>
      <c r="L41" s="17">
        <v>334.65</v>
      </c>
      <c r="M41" s="17">
        <v>144.77000000000001</v>
      </c>
      <c r="N41" s="17">
        <v>310.47000000000003</v>
      </c>
      <c r="O41" s="1" t="s">
        <v>133</v>
      </c>
      <c r="Q41" s="17">
        <v>334.65</v>
      </c>
      <c r="R41" s="17">
        <v>144.77000000000001</v>
      </c>
      <c r="S41" s="17">
        <v>310.47000000000003</v>
      </c>
      <c r="T41" t="s">
        <v>173</v>
      </c>
      <c r="V41" s="17">
        <f t="shared" si="5"/>
        <v>0</v>
      </c>
      <c r="W41" s="17">
        <f t="shared" si="2"/>
        <v>0</v>
      </c>
      <c r="X41" s="17">
        <f t="shared" si="3"/>
        <v>0</v>
      </c>
      <c r="Z41" s="17"/>
      <c r="AA41" s="17"/>
      <c r="AB41" s="17"/>
    </row>
    <row r="42" spans="3:28">
      <c r="C42" s="12">
        <v>2024</v>
      </c>
      <c r="D42" s="5" t="s">
        <v>96</v>
      </c>
      <c r="E42" s="17">
        <v>5429.46</v>
      </c>
      <c r="F42" s="17">
        <v>2318.46</v>
      </c>
      <c r="G42" s="17">
        <v>5868.06</v>
      </c>
      <c r="H42" s="6">
        <f t="shared" si="7"/>
        <v>13615.98</v>
      </c>
      <c r="I42" s="53">
        <f t="shared" si="4"/>
        <v>13.61598</v>
      </c>
      <c r="J42" s="1" t="s">
        <v>134</v>
      </c>
      <c r="L42" s="17">
        <v>385.49</v>
      </c>
      <c r="M42" s="17">
        <v>164.61</v>
      </c>
      <c r="N42" s="17">
        <v>346.22</v>
      </c>
      <c r="O42" s="1" t="s">
        <v>134</v>
      </c>
      <c r="Q42" s="17">
        <v>385.49</v>
      </c>
      <c r="R42" s="17">
        <v>164.61</v>
      </c>
      <c r="S42" s="17">
        <v>346.22</v>
      </c>
      <c r="T42" t="s">
        <v>174</v>
      </c>
      <c r="V42" s="17">
        <f t="shared" si="5"/>
        <v>0</v>
      </c>
      <c r="W42" s="17">
        <f t="shared" si="2"/>
        <v>0</v>
      </c>
      <c r="X42" s="17">
        <f t="shared" si="3"/>
        <v>0</v>
      </c>
      <c r="Z42" s="17"/>
      <c r="AA42" s="17"/>
      <c r="AB42" s="17"/>
    </row>
    <row r="43" spans="3:28">
      <c r="C43" s="12">
        <v>2024</v>
      </c>
      <c r="D43" s="5" t="s">
        <v>94</v>
      </c>
      <c r="E43" s="17">
        <v>5467.2</v>
      </c>
      <c r="F43" s="17">
        <v>2329.6799999999998</v>
      </c>
      <c r="G43" s="17">
        <v>5479.44</v>
      </c>
      <c r="H43" s="6">
        <f t="shared" si="7"/>
        <v>13276.32</v>
      </c>
      <c r="I43" s="53">
        <f t="shared" si="4"/>
        <v>13.27632</v>
      </c>
      <c r="J43" s="1" t="s">
        <v>136</v>
      </c>
      <c r="L43" s="17">
        <v>388.17</v>
      </c>
      <c r="M43" s="17">
        <v>165.41</v>
      </c>
      <c r="N43" s="17">
        <v>323.29000000000002</v>
      </c>
      <c r="O43" s="1" t="s">
        <v>136</v>
      </c>
      <c r="Q43" s="17">
        <v>388.17</v>
      </c>
      <c r="R43" s="17">
        <v>165.41</v>
      </c>
      <c r="S43" s="17">
        <v>323.29000000000002</v>
      </c>
      <c r="T43" t="s">
        <v>175</v>
      </c>
      <c r="V43" s="17">
        <f t="shared" si="5"/>
        <v>0</v>
      </c>
      <c r="W43" s="17">
        <f t="shared" si="2"/>
        <v>0</v>
      </c>
      <c r="X43" s="17">
        <f t="shared" si="3"/>
        <v>0</v>
      </c>
      <c r="Z43" s="17"/>
      <c r="AA43" s="17"/>
      <c r="AB43" s="17"/>
    </row>
    <row r="44" spans="3:28">
      <c r="C44" s="12">
        <v>2024</v>
      </c>
      <c r="D44" s="5" t="s">
        <v>95</v>
      </c>
      <c r="E44" s="17">
        <v>5910.9</v>
      </c>
      <c r="F44" s="17">
        <v>2485.7399999999998</v>
      </c>
      <c r="G44" s="17">
        <v>6178.14</v>
      </c>
      <c r="H44" s="6">
        <f t="shared" si="7"/>
        <v>14574.779999999999</v>
      </c>
      <c r="I44" s="53">
        <f t="shared" si="4"/>
        <v>14.574779999999999</v>
      </c>
      <c r="J44" s="1" t="s">
        <v>135</v>
      </c>
      <c r="L44">
        <v>419.67</v>
      </c>
      <c r="M44">
        <v>176.49</v>
      </c>
      <c r="N44">
        <v>364.51</v>
      </c>
      <c r="O44" s="1" t="s">
        <v>135</v>
      </c>
      <c r="Q44">
        <v>419.67</v>
      </c>
      <c r="R44">
        <v>176.49</v>
      </c>
      <c r="S44">
        <v>364.51</v>
      </c>
      <c r="T44" t="s">
        <v>187</v>
      </c>
      <c r="V44" s="17">
        <f t="shared" ref="V44" si="8">+L44-Q44</f>
        <v>0</v>
      </c>
      <c r="W44" s="17">
        <f t="shared" ref="W44" si="9">+M44-R44</f>
        <v>0</v>
      </c>
      <c r="X44" s="17">
        <f t="shared" ref="X44" si="10">+N44-S44</f>
        <v>0</v>
      </c>
      <c r="Z44" s="17"/>
      <c r="AA44" s="17"/>
      <c r="AB44" s="17"/>
    </row>
    <row r="45" spans="3:28">
      <c r="C45" s="7" t="s">
        <v>1</v>
      </c>
      <c r="D45" s="7"/>
      <c r="H45" s="15">
        <f>SUM(H33:H44)</f>
        <v>155450.04</v>
      </c>
      <c r="I45" s="54">
        <f t="shared" si="4"/>
        <v>155.45004</v>
      </c>
      <c r="J45" s="4"/>
      <c r="L45" s="14">
        <f>SUM(L33:L44)</f>
        <v>4459.25</v>
      </c>
      <c r="M45" s="14">
        <f t="shared" ref="M45:N45" si="11">SUM(M33:M44)</f>
        <v>1888.0800000000004</v>
      </c>
      <c r="N45" s="14">
        <f t="shared" si="11"/>
        <v>3897.04</v>
      </c>
      <c r="Q45" s="14">
        <f>SUM(Q33:Q44)</f>
        <v>4459.25</v>
      </c>
      <c r="R45" s="14">
        <f t="shared" ref="R45" si="12">SUM(R33:R44)</f>
        <v>1888.0800000000004</v>
      </c>
      <c r="S45" s="14">
        <f t="shared" ref="S45" si="13">SUM(S33:S44)</f>
        <v>3897.04</v>
      </c>
      <c r="V45" s="14">
        <f>SUM(V33:V44)</f>
        <v>0</v>
      </c>
      <c r="W45" s="14">
        <f t="shared" ref="W45:X45" si="14">SUM(W33:W44)</f>
        <v>0</v>
      </c>
      <c r="X45" s="14">
        <f t="shared" si="14"/>
        <v>0</v>
      </c>
      <c r="Z45" s="17"/>
      <c r="AA45" s="17"/>
      <c r="AB45" s="17"/>
    </row>
    <row r="46" spans="3:28">
      <c r="C46" t="s">
        <v>72</v>
      </c>
      <c r="D46" s="7"/>
      <c r="H46" s="14"/>
      <c r="J46" s="6"/>
    </row>
    <row r="47" spans="3:28">
      <c r="D47" s="7"/>
      <c r="H47" s="14"/>
    </row>
    <row r="48" spans="3:28">
      <c r="C48" t="s">
        <v>123</v>
      </c>
      <c r="H48" s="14"/>
      <c r="Q48" s="17"/>
      <c r="R48" s="17"/>
      <c r="S48" s="17"/>
    </row>
    <row r="49" spans="3:19">
      <c r="C49" t="s">
        <v>206</v>
      </c>
      <c r="D49" s="7"/>
      <c r="H49" s="14"/>
      <c r="Q49" s="17"/>
      <c r="R49" s="17"/>
      <c r="S49" s="17"/>
    </row>
    <row r="50" spans="3:19">
      <c r="D50" s="7"/>
      <c r="H50" s="14"/>
      <c r="R50" s="17"/>
      <c r="S50" s="17"/>
    </row>
    <row r="51" spans="3:19">
      <c r="D51" s="7"/>
      <c r="H51" s="14"/>
    </row>
    <row r="52" spans="3:19">
      <c r="D52" s="7"/>
      <c r="H52" s="14"/>
      <c r="L52" s="65" t="s">
        <v>162</v>
      </c>
      <c r="M52" s="66"/>
      <c r="N52" s="66"/>
      <c r="O52" s="66"/>
      <c r="P52" s="66"/>
      <c r="Q52" s="69"/>
      <c r="R52" s="69"/>
      <c r="S52" s="17"/>
    </row>
    <row r="53" spans="3:19">
      <c r="D53" s="7"/>
      <c r="H53" s="14"/>
      <c r="L53" t="s">
        <v>199</v>
      </c>
      <c r="Q53" s="17"/>
      <c r="S53" s="17"/>
    </row>
    <row r="54" spans="3:19">
      <c r="C54" s="7" t="s">
        <v>71</v>
      </c>
      <c r="L54" s="7" t="s">
        <v>200</v>
      </c>
      <c r="O54" s="7" t="s">
        <v>202</v>
      </c>
      <c r="Q54" s="17"/>
      <c r="R54" s="17"/>
      <c r="S54" s="17"/>
    </row>
    <row r="55" spans="3:19" ht="18">
      <c r="E55" t="s">
        <v>29</v>
      </c>
      <c r="L55" s="7" t="s">
        <v>201</v>
      </c>
      <c r="O55" s="7" t="s">
        <v>198</v>
      </c>
      <c r="Q55" s="17"/>
      <c r="R55" s="17"/>
      <c r="S55" s="17"/>
    </row>
    <row r="56" spans="3:19">
      <c r="C56" s="11" t="s">
        <v>0</v>
      </c>
      <c r="D56" s="10" t="s">
        <v>70</v>
      </c>
      <c r="E56" s="9" t="s">
        <v>68</v>
      </c>
      <c r="F56" s="9" t="s">
        <v>137</v>
      </c>
      <c r="G56" s="4"/>
      <c r="L56" s="9" t="s">
        <v>164</v>
      </c>
      <c r="M56" s="9" t="s">
        <v>137</v>
      </c>
      <c r="O56" s="9" t="s">
        <v>164</v>
      </c>
      <c r="P56" s="9" t="s">
        <v>137</v>
      </c>
      <c r="R56" s="70" t="s">
        <v>163</v>
      </c>
      <c r="S56" s="17"/>
    </row>
    <row r="57" spans="3:19">
      <c r="C57" s="12">
        <v>2024</v>
      </c>
      <c r="D57" s="5" t="s">
        <v>73</v>
      </c>
      <c r="E57" s="6">
        <v>687</v>
      </c>
      <c r="F57" s="1" t="s">
        <v>138</v>
      </c>
      <c r="I57" s="17"/>
      <c r="L57" s="39">
        <v>48.78</v>
      </c>
      <c r="M57" s="1" t="s">
        <v>138</v>
      </c>
      <c r="O57">
        <v>48.78</v>
      </c>
      <c r="P57" t="s">
        <v>176</v>
      </c>
      <c r="R57" s="17">
        <f t="shared" ref="R57:R68" si="15">+L57-O57</f>
        <v>0</v>
      </c>
      <c r="S57" s="27"/>
    </row>
    <row r="58" spans="3:19">
      <c r="C58" s="12">
        <v>2024</v>
      </c>
      <c r="D58" s="5" t="s">
        <v>74</v>
      </c>
      <c r="E58" s="6">
        <v>1279</v>
      </c>
      <c r="F58" s="62" t="s">
        <v>139</v>
      </c>
      <c r="I58" s="17"/>
      <c r="L58" s="17">
        <v>90.81</v>
      </c>
      <c r="M58" s="62" t="s">
        <v>139</v>
      </c>
      <c r="N58" s="9"/>
      <c r="O58" s="1">
        <v>90.81</v>
      </c>
      <c r="P58" t="s">
        <v>177</v>
      </c>
      <c r="R58" s="17">
        <f t="shared" si="15"/>
        <v>0</v>
      </c>
      <c r="S58" s="27"/>
    </row>
    <row r="59" spans="3:19">
      <c r="C59" s="12">
        <v>2024</v>
      </c>
      <c r="D59" s="5" t="s">
        <v>75</v>
      </c>
      <c r="E59" s="6">
        <v>305</v>
      </c>
      <c r="F59" s="1" t="s">
        <v>140</v>
      </c>
      <c r="I59" s="17"/>
      <c r="L59" s="17">
        <v>21.66</v>
      </c>
      <c r="M59" s="1" t="s">
        <v>140</v>
      </c>
      <c r="O59" s="17">
        <v>21.66</v>
      </c>
      <c r="P59" t="s">
        <v>178</v>
      </c>
      <c r="R59" s="17">
        <f t="shared" si="15"/>
        <v>0</v>
      </c>
      <c r="S59" s="27"/>
    </row>
    <row r="60" spans="3:19">
      <c r="C60" s="12">
        <v>2024</v>
      </c>
      <c r="D60" s="5" t="s">
        <v>11</v>
      </c>
      <c r="E60" s="6">
        <v>84</v>
      </c>
      <c r="F60" s="1" t="s">
        <v>141</v>
      </c>
      <c r="I60" s="17"/>
      <c r="L60" s="17">
        <v>5.96</v>
      </c>
      <c r="M60" s="1" t="s">
        <v>141</v>
      </c>
      <c r="O60" s="17">
        <v>5.96</v>
      </c>
      <c r="P60" t="s">
        <v>179</v>
      </c>
      <c r="R60" s="17">
        <f t="shared" si="15"/>
        <v>0</v>
      </c>
      <c r="S60" s="27"/>
    </row>
    <row r="61" spans="3:19">
      <c r="C61" s="12">
        <v>2024</v>
      </c>
      <c r="D61" s="5" t="s">
        <v>12</v>
      </c>
      <c r="E61" s="6">
        <v>577</v>
      </c>
      <c r="F61" s="1" t="s">
        <v>142</v>
      </c>
      <c r="I61" s="17"/>
      <c r="L61" s="17">
        <v>40.97</v>
      </c>
      <c r="M61" s="1" t="s">
        <v>142</v>
      </c>
      <c r="O61" s="17">
        <v>40.97</v>
      </c>
      <c r="P61" t="s">
        <v>180</v>
      </c>
      <c r="R61" s="17">
        <f t="shared" si="15"/>
        <v>0</v>
      </c>
      <c r="S61" s="27"/>
    </row>
    <row r="62" spans="3:19">
      <c r="C62" s="12">
        <v>2024</v>
      </c>
      <c r="D62" s="5" t="s">
        <v>13</v>
      </c>
      <c r="E62" s="6">
        <v>159</v>
      </c>
      <c r="F62" s="1" t="s">
        <v>143</v>
      </c>
      <c r="I62" s="17"/>
      <c r="L62" s="17">
        <v>11.29</v>
      </c>
      <c r="M62" s="1" t="s">
        <v>143</v>
      </c>
      <c r="O62" s="17">
        <v>11.29</v>
      </c>
      <c r="P62" t="s">
        <v>181</v>
      </c>
      <c r="R62" s="17">
        <f t="shared" si="15"/>
        <v>0</v>
      </c>
      <c r="S62" s="27"/>
    </row>
    <row r="63" spans="3:19">
      <c r="C63" s="12">
        <v>2024</v>
      </c>
      <c r="D63" s="5" t="s">
        <v>14</v>
      </c>
      <c r="E63" s="6">
        <v>893</v>
      </c>
      <c r="F63" s="1" t="s">
        <v>144</v>
      </c>
      <c r="I63" s="17"/>
      <c r="L63" s="17">
        <v>63.4</v>
      </c>
      <c r="M63" s="1" t="s">
        <v>144</v>
      </c>
      <c r="O63" s="17">
        <v>63.4</v>
      </c>
      <c r="P63" t="s">
        <v>182</v>
      </c>
      <c r="R63" s="17">
        <f t="shared" si="15"/>
        <v>0</v>
      </c>
      <c r="S63" s="27"/>
    </row>
    <row r="64" spans="3:19">
      <c r="C64" s="12">
        <v>2024</v>
      </c>
      <c r="D64" s="5" t="s">
        <v>10</v>
      </c>
      <c r="E64" s="6">
        <v>209</v>
      </c>
      <c r="F64" s="1" t="s">
        <v>145</v>
      </c>
      <c r="I64" s="17"/>
      <c r="L64" s="17">
        <v>14.84</v>
      </c>
      <c r="M64" s="1" t="s">
        <v>145</v>
      </c>
      <c r="O64" s="17">
        <v>14.84</v>
      </c>
      <c r="P64" t="s">
        <v>183</v>
      </c>
      <c r="R64" s="17">
        <f t="shared" si="15"/>
        <v>0</v>
      </c>
      <c r="S64" s="27"/>
    </row>
    <row r="65" spans="2:19">
      <c r="C65" s="12">
        <v>2024</v>
      </c>
      <c r="D65" s="5" t="s">
        <v>92</v>
      </c>
      <c r="E65" s="6">
        <v>396</v>
      </c>
      <c r="F65" s="1" t="s">
        <v>146</v>
      </c>
      <c r="I65" s="17"/>
      <c r="L65" s="17">
        <v>28.12</v>
      </c>
      <c r="M65" s="1" t="s">
        <v>146</v>
      </c>
      <c r="O65" s="17">
        <v>28.12</v>
      </c>
      <c r="P65" t="s">
        <v>184</v>
      </c>
      <c r="R65" s="17">
        <f t="shared" si="15"/>
        <v>0</v>
      </c>
      <c r="S65" s="27"/>
    </row>
    <row r="66" spans="2:19">
      <c r="C66" s="12">
        <v>2024</v>
      </c>
      <c r="D66" s="5" t="s">
        <v>93</v>
      </c>
      <c r="E66" s="6">
        <v>362</v>
      </c>
      <c r="F66" s="1" t="s">
        <v>147</v>
      </c>
      <c r="I66" s="17"/>
      <c r="L66" s="17">
        <v>25.7</v>
      </c>
      <c r="M66" s="1" t="s">
        <v>147</v>
      </c>
      <c r="O66" s="17">
        <v>25.7</v>
      </c>
      <c r="P66" t="s">
        <v>185</v>
      </c>
      <c r="R66" s="17">
        <f t="shared" si="15"/>
        <v>0</v>
      </c>
      <c r="S66" s="27"/>
    </row>
    <row r="67" spans="2:19">
      <c r="C67" s="12">
        <v>2024</v>
      </c>
      <c r="D67" s="5" t="s">
        <v>94</v>
      </c>
      <c r="E67" s="6">
        <v>652</v>
      </c>
      <c r="F67" s="1" t="s">
        <v>148</v>
      </c>
      <c r="I67" s="17"/>
      <c r="L67" s="17">
        <v>46.29</v>
      </c>
      <c r="M67" s="1" t="s">
        <v>148</v>
      </c>
      <c r="O67" s="17">
        <v>46.29</v>
      </c>
      <c r="P67" t="s">
        <v>186</v>
      </c>
      <c r="R67" s="17">
        <f t="shared" si="15"/>
        <v>0</v>
      </c>
      <c r="S67" s="27"/>
    </row>
    <row r="68" spans="2:19">
      <c r="C68" s="12">
        <v>2024</v>
      </c>
      <c r="D68" s="5" t="s">
        <v>95</v>
      </c>
      <c r="E68" s="6">
        <v>339</v>
      </c>
      <c r="F68" s="1" t="s">
        <v>149</v>
      </c>
      <c r="I68" s="17"/>
      <c r="L68" s="17">
        <v>24.07</v>
      </c>
      <c r="M68" s="1" t="s">
        <v>149</v>
      </c>
      <c r="O68" s="17">
        <v>24.07</v>
      </c>
      <c r="P68" t="s">
        <v>188</v>
      </c>
      <c r="R68" s="17">
        <f t="shared" si="15"/>
        <v>0</v>
      </c>
      <c r="S68" s="27"/>
    </row>
    <row r="69" spans="2:19">
      <c r="B69" s="7"/>
      <c r="C69" s="7" t="s">
        <v>1</v>
      </c>
      <c r="E69" s="15">
        <f>SUM(E57:E68)</f>
        <v>5942</v>
      </c>
    </row>
    <row r="70" spans="2:19">
      <c r="B70" s="7"/>
      <c r="C70" t="s">
        <v>72</v>
      </c>
      <c r="E70" s="15"/>
    </row>
    <row r="71" spans="2:19">
      <c r="B71" s="7"/>
      <c r="E71" s="15"/>
    </row>
    <row r="72" spans="2:19">
      <c r="B72" s="7"/>
      <c r="C72" t="s">
        <v>122</v>
      </c>
      <c r="E72" s="15"/>
    </row>
    <row r="73" spans="2:19">
      <c r="B73" s="7"/>
      <c r="C73" t="s">
        <v>207</v>
      </c>
      <c r="E73" s="15"/>
    </row>
    <row r="74" spans="2:19">
      <c r="C74" s="10"/>
      <c r="D74" s="7"/>
      <c r="H74" s="15"/>
    </row>
    <row r="75" spans="2:19">
      <c r="C75" s="10" t="s">
        <v>67</v>
      </c>
      <c r="D75" s="7"/>
      <c r="E75" s="9" t="s">
        <v>9</v>
      </c>
      <c r="H75" s="15"/>
    </row>
    <row r="76" spans="2:19">
      <c r="C76" s="12">
        <v>2024</v>
      </c>
      <c r="D76" s="5" t="s">
        <v>73</v>
      </c>
      <c r="E76" s="17">
        <f t="shared" ref="E76:E87" si="16">+I33+E57/1000</f>
        <v>13.20444</v>
      </c>
      <c r="F76" s="57"/>
      <c r="H76" s="15"/>
    </row>
    <row r="77" spans="2:19">
      <c r="C77" s="12">
        <v>2024</v>
      </c>
      <c r="D77" s="5" t="s">
        <v>74</v>
      </c>
      <c r="E77" s="17">
        <f t="shared" si="16"/>
        <v>12.178719999999998</v>
      </c>
      <c r="H77" s="15"/>
    </row>
    <row r="78" spans="2:19">
      <c r="C78" s="12">
        <v>2024</v>
      </c>
      <c r="D78" s="5" t="s">
        <v>75</v>
      </c>
      <c r="E78" s="17">
        <f t="shared" si="16"/>
        <v>13.86692</v>
      </c>
      <c r="H78" s="15"/>
    </row>
    <row r="79" spans="2:19">
      <c r="C79" s="12">
        <v>2024</v>
      </c>
      <c r="D79" s="5" t="s">
        <v>11</v>
      </c>
      <c r="E79" s="17">
        <f t="shared" si="16"/>
        <v>13.758119999999998</v>
      </c>
      <c r="H79" s="15"/>
    </row>
    <row r="80" spans="2:19">
      <c r="C80" s="12">
        <v>2024</v>
      </c>
      <c r="D80" s="5" t="s">
        <v>12</v>
      </c>
      <c r="E80" s="17">
        <f t="shared" si="16"/>
        <v>13.31068</v>
      </c>
      <c r="H80" s="15"/>
    </row>
    <row r="81" spans="2:8">
      <c r="C81" s="12">
        <v>2024</v>
      </c>
      <c r="D81" s="5" t="s">
        <v>13</v>
      </c>
      <c r="E81" s="17">
        <f t="shared" si="16"/>
        <v>13.635240000000001</v>
      </c>
      <c r="H81" s="15"/>
    </row>
    <row r="82" spans="2:8">
      <c r="C82" s="12">
        <v>2024</v>
      </c>
      <c r="D82" s="5" t="s">
        <v>14</v>
      </c>
      <c r="E82" s="17">
        <f t="shared" si="16"/>
        <v>11.847799999999999</v>
      </c>
      <c r="H82" s="15"/>
    </row>
    <row r="83" spans="2:8">
      <c r="C83" s="12">
        <v>2024</v>
      </c>
      <c r="D83" s="5" t="s">
        <v>10</v>
      </c>
      <c r="E83" s="17">
        <f t="shared" si="16"/>
        <v>14.35946</v>
      </c>
      <c r="H83" s="15"/>
    </row>
    <row r="84" spans="2:8">
      <c r="C84" s="12">
        <v>2024</v>
      </c>
      <c r="D84" s="5" t="s">
        <v>92</v>
      </c>
      <c r="E84" s="17">
        <f t="shared" si="16"/>
        <v>12.410580000000001</v>
      </c>
      <c r="H84" s="15"/>
    </row>
    <row r="85" spans="2:8">
      <c r="C85" s="12">
        <v>2024</v>
      </c>
      <c r="D85" s="5" t="s">
        <v>93</v>
      </c>
      <c r="E85" s="17">
        <f t="shared" si="16"/>
        <v>13.977980000000001</v>
      </c>
      <c r="H85" s="15"/>
    </row>
    <row r="86" spans="2:8">
      <c r="C86" s="12">
        <v>2024</v>
      </c>
      <c r="D86" s="5" t="s">
        <v>94</v>
      </c>
      <c r="E86" s="17">
        <f t="shared" si="16"/>
        <v>13.928319999999999</v>
      </c>
      <c r="H86" s="15"/>
    </row>
    <row r="87" spans="2:8">
      <c r="C87" s="12">
        <v>2024</v>
      </c>
      <c r="D87" s="5" t="s">
        <v>95</v>
      </c>
      <c r="E87" s="17">
        <f t="shared" si="16"/>
        <v>14.913779999999999</v>
      </c>
      <c r="H87" s="15"/>
    </row>
    <row r="88" spans="2:8" ht="18">
      <c r="C88" s="7" t="s">
        <v>118</v>
      </c>
      <c r="E88" s="14">
        <f>SUM(E76:E87)</f>
        <v>161.39203999999998</v>
      </c>
      <c r="F88" t="s">
        <v>9</v>
      </c>
      <c r="H88" s="15"/>
    </row>
    <row r="89" spans="2:8">
      <c r="C89" s="10"/>
      <c r="D89" s="7"/>
      <c r="H89" s="15"/>
    </row>
    <row r="90" spans="2:8">
      <c r="C90" s="10"/>
      <c r="D90" s="7"/>
      <c r="H90" s="15"/>
    </row>
    <row r="91" spans="2:8">
      <c r="C91" s="10" t="s">
        <v>120</v>
      </c>
      <c r="D91" s="7"/>
      <c r="H91" s="15"/>
    </row>
    <row r="92" spans="2:8">
      <c r="C92" t="s">
        <v>15</v>
      </c>
      <c r="D92" s="2">
        <v>0.36099999999999999</v>
      </c>
      <c r="F92" t="s">
        <v>81</v>
      </c>
      <c r="H92" s="15"/>
    </row>
    <row r="93" spans="2:8">
      <c r="C93" s="10"/>
      <c r="D93" s="7"/>
      <c r="H93" s="15"/>
    </row>
    <row r="95" spans="2:8" ht="18.75">
      <c r="B95" s="18">
        <v>2</v>
      </c>
      <c r="C95" s="18" t="s">
        <v>30</v>
      </c>
    </row>
    <row r="96" spans="2:8">
      <c r="C96" t="s">
        <v>17</v>
      </c>
      <c r="D96" t="s">
        <v>2</v>
      </c>
      <c r="E96" t="s">
        <v>3</v>
      </c>
      <c r="F96" t="s">
        <v>5</v>
      </c>
    </row>
    <row r="97" spans="2:14">
      <c r="C97" t="s">
        <v>6</v>
      </c>
      <c r="D97">
        <v>0.1</v>
      </c>
      <c r="E97" t="s">
        <v>4</v>
      </c>
      <c r="F97" t="s">
        <v>7</v>
      </c>
    </row>
    <row r="98" spans="2:14" ht="18">
      <c r="C98" t="s">
        <v>87</v>
      </c>
      <c r="D98">
        <v>28</v>
      </c>
      <c r="F98" t="s">
        <v>91</v>
      </c>
    </row>
    <row r="99" spans="2:14" ht="18">
      <c r="C99" t="s">
        <v>86</v>
      </c>
      <c r="D99">
        <v>35.9</v>
      </c>
      <c r="F99" t="s">
        <v>7</v>
      </c>
    </row>
    <row r="100" spans="2:14" ht="18">
      <c r="C100" t="s">
        <v>85</v>
      </c>
      <c r="D100">
        <v>7.1679999999999997E-4</v>
      </c>
      <c r="F100" t="s">
        <v>16</v>
      </c>
      <c r="H100" s="28"/>
      <c r="I100" s="28"/>
      <c r="J100" s="28"/>
      <c r="K100" s="28"/>
      <c r="L100" s="28"/>
      <c r="M100" s="28"/>
      <c r="N100" s="28"/>
    </row>
    <row r="101" spans="2:14" ht="18">
      <c r="C101" s="12" t="s">
        <v>19</v>
      </c>
      <c r="D101">
        <v>0.33489999999999998</v>
      </c>
      <c r="F101" t="s">
        <v>90</v>
      </c>
    </row>
    <row r="104" spans="2:14" ht="18.75">
      <c r="B104" s="18">
        <v>3</v>
      </c>
      <c r="C104" s="18" t="s">
        <v>46</v>
      </c>
    </row>
    <row r="106" spans="2:14">
      <c r="C106" s="7"/>
    </row>
    <row r="123" spans="2:9" ht="18">
      <c r="C123" t="s">
        <v>88</v>
      </c>
    </row>
    <row r="126" spans="2:9">
      <c r="B126" s="9" t="s">
        <v>37</v>
      </c>
      <c r="C126" s="7" t="s">
        <v>36</v>
      </c>
    </row>
    <row r="127" spans="2:9" ht="18">
      <c r="C127" s="7" t="s">
        <v>0</v>
      </c>
      <c r="D127" s="9" t="s">
        <v>23</v>
      </c>
      <c r="E127" s="9" t="s">
        <v>22</v>
      </c>
      <c r="F127" s="9" t="s">
        <v>84</v>
      </c>
      <c r="I127" s="17"/>
    </row>
    <row r="128" spans="2:9">
      <c r="C128" s="16" t="s">
        <v>116</v>
      </c>
      <c r="D128" s="17">
        <f>+F21</f>
        <v>6220.167383</v>
      </c>
      <c r="E128" s="3">
        <f>+(D128*3600)/($D$99*$D$92)*$D$100</f>
        <v>1238.5139953613716</v>
      </c>
      <c r="F128" s="3">
        <f>ROUNDDOWN((1-$D$97)*E128*$D$98,0)</f>
        <v>31210</v>
      </c>
    </row>
    <row r="129" spans="2:9">
      <c r="C129" s="16"/>
      <c r="D129" s="3"/>
      <c r="E129" s="3"/>
      <c r="F129" s="3"/>
    </row>
    <row r="130" spans="2:9">
      <c r="C130" s="16"/>
      <c r="D130" s="3"/>
      <c r="E130" s="3"/>
      <c r="F130" s="3"/>
      <c r="I130" s="27"/>
    </row>
    <row r="131" spans="2:9">
      <c r="C131" s="13" t="s">
        <v>1</v>
      </c>
      <c r="D131" s="14">
        <f>SUM(D128:D130)</f>
        <v>6220.167383</v>
      </c>
      <c r="F131" s="8">
        <f>ROUNDDOWN(SUM(F128:F130),0)</f>
        <v>31210</v>
      </c>
      <c r="I131" s="27"/>
    </row>
    <row r="132" spans="2:9">
      <c r="I132" s="27"/>
    </row>
    <row r="133" spans="2:9">
      <c r="B133" s="9" t="s">
        <v>39</v>
      </c>
      <c r="C133" s="7" t="s">
        <v>48</v>
      </c>
    </row>
    <row r="137" spans="2:9" ht="18">
      <c r="C137" t="s">
        <v>45</v>
      </c>
    </row>
    <row r="141" spans="2:9">
      <c r="G141" s="29"/>
    </row>
    <row r="143" spans="2:9">
      <c r="G143" s="29"/>
      <c r="H143" s="29"/>
    </row>
    <row r="144" spans="2:9">
      <c r="G144" s="29"/>
    </row>
    <row r="146" spans="3:10">
      <c r="H146" s="29"/>
    </row>
    <row r="149" spans="3:10">
      <c r="G149" s="29"/>
      <c r="H149" s="29"/>
      <c r="J149" s="29"/>
    </row>
    <row r="150" spans="3:10">
      <c r="G150" s="29"/>
      <c r="H150" s="29"/>
      <c r="J150" s="29"/>
    </row>
    <row r="151" spans="3:10">
      <c r="C151" t="s">
        <v>79</v>
      </c>
      <c r="D151" s="29">
        <v>6.3299999999999995E-2</v>
      </c>
      <c r="E151" t="s">
        <v>119</v>
      </c>
      <c r="J151" s="38" t="s">
        <v>117</v>
      </c>
    </row>
    <row r="152" spans="3:10">
      <c r="C152" t="s">
        <v>80</v>
      </c>
      <c r="D152" s="29">
        <v>3.9600000000000003E-2</v>
      </c>
      <c r="E152" t="s">
        <v>119</v>
      </c>
      <c r="J152" s="38" t="s">
        <v>117</v>
      </c>
    </row>
    <row r="153" spans="3:10">
      <c r="C153" t="s">
        <v>60</v>
      </c>
      <c r="D153" s="29">
        <f>1-((1-D151)*(1-D152))</f>
        <v>0.10039332000000001</v>
      </c>
      <c r="E153" t="s">
        <v>83</v>
      </c>
      <c r="F153" s="38"/>
      <c r="G153" s="29"/>
      <c r="H153" s="42"/>
      <c r="J153" s="17"/>
    </row>
    <row r="154" spans="3:10">
      <c r="J154" s="41"/>
    </row>
    <row r="155" spans="3:10" ht="18">
      <c r="D155" s="9" t="s">
        <v>40</v>
      </c>
      <c r="E155" s="9" t="s">
        <v>24</v>
      </c>
      <c r="F155" s="9" t="s">
        <v>41</v>
      </c>
      <c r="G155" s="9"/>
      <c r="I155" s="27"/>
    </row>
    <row r="156" spans="3:10">
      <c r="C156" s="7" t="s">
        <v>0</v>
      </c>
      <c r="D156" s="1" t="s">
        <v>9</v>
      </c>
      <c r="E156" s="1" t="s">
        <v>43</v>
      </c>
      <c r="F156" s="1" t="s">
        <v>44</v>
      </c>
      <c r="G156" s="1"/>
    </row>
    <row r="157" spans="3:10">
      <c r="C157" s="16" t="s">
        <v>116</v>
      </c>
      <c r="D157" s="17">
        <f>+E88</f>
        <v>161.39203999999998</v>
      </c>
      <c r="E157">
        <f>+$D$101</f>
        <v>0.33489999999999998</v>
      </c>
      <c r="F157" s="3">
        <f>ROUNDUP(D157*E157*(1+$D$153),0)</f>
        <v>60</v>
      </c>
      <c r="G157" s="3"/>
    </row>
    <row r="158" spans="3:10">
      <c r="C158" s="16"/>
      <c r="D158" s="17"/>
      <c r="F158" s="3"/>
      <c r="G158" s="3"/>
    </row>
    <row r="159" spans="3:10">
      <c r="C159" s="16"/>
      <c r="D159" s="17"/>
      <c r="F159" s="3"/>
      <c r="G159" s="3"/>
    </row>
    <row r="160" spans="3:10">
      <c r="C160" s="13" t="s">
        <v>1</v>
      </c>
      <c r="D160" s="14">
        <f>SUM(D157:D159)</f>
        <v>161.39203999999998</v>
      </c>
      <c r="F160" s="8">
        <f>SUM(F157:F159)</f>
        <v>60</v>
      </c>
      <c r="G160" s="3"/>
    </row>
    <row r="163" spans="2:6">
      <c r="B163" s="9" t="s">
        <v>38</v>
      </c>
      <c r="C163" s="7" t="s">
        <v>21</v>
      </c>
    </row>
    <row r="166" spans="2:6" ht="18">
      <c r="C166" s="7" t="s">
        <v>0</v>
      </c>
      <c r="D166" s="9" t="s">
        <v>84</v>
      </c>
      <c r="E166" s="9" t="s">
        <v>28</v>
      </c>
      <c r="F166" s="9" t="s">
        <v>42</v>
      </c>
    </row>
    <row r="167" spans="2:6">
      <c r="C167" s="16" t="s">
        <v>116</v>
      </c>
      <c r="D167" s="3">
        <f>ROUNDDOWN(F128,0)</f>
        <v>31210</v>
      </c>
      <c r="E167" s="3">
        <f>ROUNDUP(+F157,0)</f>
        <v>60</v>
      </c>
      <c r="F167" s="3">
        <f>+D167-E167</f>
        <v>31150</v>
      </c>
    </row>
    <row r="168" spans="2:6">
      <c r="C168" s="16"/>
      <c r="D168" s="3"/>
      <c r="E168" s="3"/>
      <c r="F168" s="3"/>
    </row>
    <row r="169" spans="2:6">
      <c r="C169" s="16"/>
      <c r="D169" s="3"/>
      <c r="E169" s="3"/>
      <c r="F169" s="3"/>
    </row>
    <row r="170" spans="2:6">
      <c r="C170" s="13" t="s">
        <v>1</v>
      </c>
      <c r="D170" s="8">
        <f>SUM(D167:D169)</f>
        <v>31210</v>
      </c>
      <c r="E170" s="7"/>
      <c r="F170" s="8">
        <f>SUM(F167:F169)</f>
        <v>31150</v>
      </c>
    </row>
    <row r="174" spans="2:6" ht="18.75">
      <c r="B174" s="26" t="s">
        <v>47</v>
      </c>
      <c r="C174" s="18" t="s">
        <v>50</v>
      </c>
    </row>
    <row r="176" spans="2:6">
      <c r="B176" s="9" t="s">
        <v>49</v>
      </c>
      <c r="C176" s="7" t="s">
        <v>51</v>
      </c>
    </row>
    <row r="185" spans="2:6" ht="18.75">
      <c r="B185" s="18"/>
      <c r="C185" s="18"/>
    </row>
    <row r="190" spans="2:6">
      <c r="C190" s="7"/>
    </row>
    <row r="191" spans="2:6" ht="18">
      <c r="C191" s="13" t="s">
        <v>0</v>
      </c>
      <c r="D191" s="9" t="s">
        <v>23</v>
      </c>
      <c r="E191" s="9" t="s">
        <v>24</v>
      </c>
      <c r="F191" s="9" t="s">
        <v>25</v>
      </c>
    </row>
    <row r="192" spans="2:6">
      <c r="C192" s="16" t="s">
        <v>116</v>
      </c>
      <c r="D192" s="17">
        <f>+F21</f>
        <v>6220.167383</v>
      </c>
      <c r="E192">
        <f>+$D$101</f>
        <v>0.33489999999999998</v>
      </c>
      <c r="F192" s="3">
        <f>ROUNDDOWN(+D192*E192,0)</f>
        <v>2083</v>
      </c>
    </row>
    <row r="193" spans="2:12">
      <c r="C193" s="16"/>
      <c r="D193" s="3"/>
      <c r="F193" s="3"/>
    </row>
    <row r="194" spans="2:12">
      <c r="C194" s="16"/>
      <c r="D194" s="3"/>
      <c r="F194" s="3"/>
    </row>
    <row r="195" spans="2:12">
      <c r="C195" s="13" t="s">
        <v>1</v>
      </c>
      <c r="D195" s="14">
        <f>SUM(D192:D194)</f>
        <v>6220.167383</v>
      </c>
      <c r="E195" s="7"/>
      <c r="F195" s="8">
        <f>SUM(F192:F194)</f>
        <v>2083</v>
      </c>
    </row>
    <row r="197" spans="2:12">
      <c r="I197" s="4"/>
    </row>
    <row r="198" spans="2:12">
      <c r="B198" s="9" t="s">
        <v>52</v>
      </c>
      <c r="C198" s="7" t="s">
        <v>53</v>
      </c>
    </row>
    <row r="200" spans="2:12" ht="18">
      <c r="C200" s="7" t="s">
        <v>26</v>
      </c>
      <c r="D200" t="s">
        <v>54</v>
      </c>
      <c r="E200">
        <v>0</v>
      </c>
    </row>
    <row r="204" spans="2:12">
      <c r="B204" s="9" t="s">
        <v>55</v>
      </c>
      <c r="C204" s="7" t="s">
        <v>56</v>
      </c>
      <c r="L204" s="3"/>
    </row>
    <row r="205" spans="2:12">
      <c r="L205" s="3"/>
    </row>
    <row r="207" spans="2:12" ht="18">
      <c r="C207" s="13" t="s">
        <v>0</v>
      </c>
      <c r="D207" s="9" t="s">
        <v>25</v>
      </c>
      <c r="E207" s="9" t="s">
        <v>26</v>
      </c>
      <c r="F207" s="9" t="s">
        <v>27</v>
      </c>
    </row>
    <row r="208" spans="2:12">
      <c r="C208" s="16" t="s">
        <v>116</v>
      </c>
      <c r="D208" s="3">
        <f>+F192</f>
        <v>2083</v>
      </c>
      <c r="E208">
        <f>+$E$200</f>
        <v>0</v>
      </c>
      <c r="F208" s="3">
        <f>+D208-E208</f>
        <v>2083</v>
      </c>
    </row>
    <row r="209" spans="2:9">
      <c r="C209" s="16"/>
      <c r="D209" s="3"/>
      <c r="F209" s="3"/>
    </row>
    <row r="210" spans="2:9">
      <c r="C210" s="16"/>
      <c r="D210" s="3"/>
      <c r="F210" s="3"/>
    </row>
    <row r="211" spans="2:9">
      <c r="C211" s="13" t="s">
        <v>1</v>
      </c>
      <c r="D211" s="8">
        <f>SUM(D208:D210)</f>
        <v>2083</v>
      </c>
      <c r="E211" s="7"/>
      <c r="F211" s="8">
        <f>SUM(F208:F210)</f>
        <v>2083</v>
      </c>
    </row>
    <row r="214" spans="2:9" ht="18.75">
      <c r="B214" s="18">
        <v>5</v>
      </c>
      <c r="C214" s="18" t="s">
        <v>57</v>
      </c>
    </row>
    <row r="216" spans="2:9">
      <c r="C216" s="13"/>
      <c r="D216" s="8"/>
      <c r="E216" s="8"/>
      <c r="F216" s="8"/>
    </row>
    <row r="218" spans="2:9" ht="15.75" thickBot="1"/>
    <row r="219" spans="2:9" ht="48" thickBot="1">
      <c r="C219" s="20" t="s">
        <v>0</v>
      </c>
      <c r="D219" s="21" t="s">
        <v>31</v>
      </c>
      <c r="E219" s="21" t="s">
        <v>32</v>
      </c>
      <c r="F219" s="21" t="s">
        <v>33</v>
      </c>
      <c r="G219" s="21" t="s">
        <v>106</v>
      </c>
      <c r="H219" s="21" t="s">
        <v>107</v>
      </c>
      <c r="I219" s="21" t="s">
        <v>108</v>
      </c>
    </row>
    <row r="220" spans="2:9" ht="17.100000000000001" customHeight="1" thickBot="1">
      <c r="C220" s="51" t="s">
        <v>116</v>
      </c>
      <c r="D220" s="24">
        <f>+D167+F192</f>
        <v>33293</v>
      </c>
      <c r="E220" s="24">
        <f>+E167+E208</f>
        <v>60</v>
      </c>
      <c r="F220" s="22">
        <v>0</v>
      </c>
      <c r="G220" s="24">
        <f>+D220-E220-F220</f>
        <v>33233</v>
      </c>
      <c r="H220" s="24">
        <v>0</v>
      </c>
      <c r="I220" s="24">
        <f>+G220-H220</f>
        <v>33233</v>
      </c>
    </row>
    <row r="221" spans="2:9" ht="15.75" thickBot="1">
      <c r="C221" s="23" t="s">
        <v>34</v>
      </c>
      <c r="D221" s="40">
        <f>SUM(D220:D220)</f>
        <v>33293</v>
      </c>
      <c r="E221" s="40">
        <f>SUM(E220:E220)</f>
        <v>60</v>
      </c>
      <c r="F221" s="40">
        <f>SUM(F220:F220)</f>
        <v>0</v>
      </c>
      <c r="G221" s="40">
        <f>SUM(G220:G220)</f>
        <v>33233</v>
      </c>
      <c r="H221" s="40">
        <v>0</v>
      </c>
      <c r="I221" s="40">
        <f>+G221-H221</f>
        <v>33233</v>
      </c>
    </row>
    <row r="225" spans="2:6" ht="18.75">
      <c r="B225" s="18">
        <v>7</v>
      </c>
      <c r="C225" s="18" t="s">
        <v>104</v>
      </c>
    </row>
    <row r="226" spans="2:6" ht="15.75" thickBot="1"/>
    <row r="227" spans="2:6" ht="46.5" customHeight="1" thickBot="1">
      <c r="C227" s="20" t="s">
        <v>105</v>
      </c>
      <c r="D227" s="21" t="s">
        <v>109</v>
      </c>
      <c r="E227" s="21" t="s">
        <v>110</v>
      </c>
      <c r="F227" s="21" t="s">
        <v>111</v>
      </c>
    </row>
    <row r="228" spans="2:6" ht="15.75" thickBot="1">
      <c r="C228" s="51" t="s">
        <v>116</v>
      </c>
      <c r="D228" s="24">
        <v>37992</v>
      </c>
      <c r="E228" s="24">
        <f>+I220</f>
        <v>33233</v>
      </c>
      <c r="F228" s="49">
        <f>+(E228-D228)/D228</f>
        <v>-0.12526321330806486</v>
      </c>
    </row>
    <row r="229" spans="2:6" ht="15.75" thickBot="1">
      <c r="C229" s="23" t="s">
        <v>1</v>
      </c>
      <c r="D229" s="40">
        <f>+D228</f>
        <v>37992</v>
      </c>
      <c r="E229" s="40">
        <f>+E228</f>
        <v>33233</v>
      </c>
      <c r="F229" s="48">
        <f>+F228</f>
        <v>-0.12526321330806486</v>
      </c>
    </row>
  </sheetData>
  <phoneticPr fontId="16" type="noConversion"/>
  <hyperlinks>
    <hyperlink ref="J151" r:id="rId1" xr:uid="{ADCCF61D-0455-4CF6-9188-B814F8DA6757}"/>
    <hyperlink ref="J152" r:id="rId2" xr:uid="{AFE0EF50-3EF9-4F86-9DDF-717D8AE42724}"/>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F644-B329-40E7-84F1-F45764AA8D6E}">
  <sheetPr>
    <pageSetUpPr fitToPage="1"/>
  </sheetPr>
  <dimension ref="B2:O56"/>
  <sheetViews>
    <sheetView topLeftCell="A20" zoomScaleNormal="100" workbookViewId="0">
      <selection activeCell="L36" sqref="L36"/>
    </sheetView>
  </sheetViews>
  <sheetFormatPr defaultColWidth="10.85546875" defaultRowHeight="15"/>
  <cols>
    <col min="1" max="1" width="9.28515625" customWidth="1"/>
    <col min="2" max="2" width="16.42578125" style="30" customWidth="1"/>
    <col min="3" max="3" width="14.140625" style="30" customWidth="1"/>
    <col min="4" max="5" width="11.7109375" style="30" customWidth="1"/>
    <col min="6" max="10" width="11.7109375" customWidth="1"/>
    <col min="12" max="12" width="11.28515625" bestFit="1" customWidth="1"/>
    <col min="15" max="15" width="11.85546875" bestFit="1" customWidth="1"/>
  </cols>
  <sheetData>
    <row r="2" spans="2:14">
      <c r="C2" s="12"/>
    </row>
    <row r="3" spans="2:14">
      <c r="C3" s="12"/>
      <c r="D3" s="56"/>
    </row>
    <row r="4" spans="2:14" ht="15.75" thickBot="1">
      <c r="B4" s="52" t="s">
        <v>113</v>
      </c>
    </row>
    <row r="5" spans="2:14" ht="30">
      <c r="B5" s="31" t="s">
        <v>61</v>
      </c>
      <c r="C5" s="32" t="s">
        <v>76</v>
      </c>
      <c r="D5" s="32" t="s">
        <v>77</v>
      </c>
      <c r="E5" s="32" t="s">
        <v>78</v>
      </c>
      <c r="F5" s="32" t="s">
        <v>62</v>
      </c>
      <c r="G5" s="32" t="s">
        <v>63</v>
      </c>
      <c r="H5" s="32" t="s">
        <v>64</v>
      </c>
      <c r="I5" s="32" t="s">
        <v>65</v>
      </c>
      <c r="J5" s="32" t="s">
        <v>66</v>
      </c>
      <c r="K5" s="45" t="s">
        <v>97</v>
      </c>
      <c r="L5" s="32" t="s">
        <v>98</v>
      </c>
      <c r="M5" s="32" t="s">
        <v>99</v>
      </c>
      <c r="N5" s="33" t="s">
        <v>100</v>
      </c>
    </row>
    <row r="6" spans="2:14">
      <c r="B6" s="34">
        <v>1</v>
      </c>
      <c r="C6" s="58">
        <v>18310.66</v>
      </c>
      <c r="D6" s="58">
        <v>19247.080000000002</v>
      </c>
      <c r="E6" s="58">
        <v>18269.150000000001</v>
      </c>
      <c r="F6" s="58">
        <v>19555.12</v>
      </c>
      <c r="G6" s="58">
        <v>18426.931000000004</v>
      </c>
      <c r="H6" s="58">
        <v>19920.899999999998</v>
      </c>
      <c r="I6" s="58">
        <v>19818.908000000003</v>
      </c>
      <c r="J6" s="58">
        <v>18928.381000000001</v>
      </c>
      <c r="K6" s="58">
        <v>19893.939000000002</v>
      </c>
      <c r="L6" s="58">
        <v>19899.473000000002</v>
      </c>
      <c r="M6" s="58">
        <v>19110.065000000002</v>
      </c>
      <c r="N6" s="59">
        <v>19814.012000000002</v>
      </c>
    </row>
    <row r="7" spans="2:14">
      <c r="B7" s="34">
        <v>2</v>
      </c>
      <c r="C7" s="58">
        <v>14226.18</v>
      </c>
      <c r="D7" s="58">
        <v>18376.830000000002</v>
      </c>
      <c r="E7" s="58">
        <v>19861.03</v>
      </c>
      <c r="F7" s="58">
        <v>19712.98</v>
      </c>
      <c r="G7" s="58">
        <v>18757.105</v>
      </c>
      <c r="H7" s="58">
        <v>13342.344000000001</v>
      </c>
      <c r="I7" s="58">
        <v>19927.822</v>
      </c>
      <c r="J7" s="58">
        <v>17856.134999999995</v>
      </c>
      <c r="K7" s="58">
        <v>17477.280999999999</v>
      </c>
      <c r="L7" s="58">
        <v>19502.638999999999</v>
      </c>
      <c r="M7" s="58">
        <v>13118.076999999999</v>
      </c>
      <c r="N7" s="59">
        <v>19709.599000000002</v>
      </c>
    </row>
    <row r="8" spans="2:14">
      <c r="B8" s="34">
        <v>3</v>
      </c>
      <c r="C8" s="58">
        <v>14424.06</v>
      </c>
      <c r="D8" s="58">
        <v>17621.82</v>
      </c>
      <c r="E8" s="58">
        <v>19864.75</v>
      </c>
      <c r="F8" s="58">
        <v>19928.330000000002</v>
      </c>
      <c r="G8" s="58">
        <v>19919.479000000003</v>
      </c>
      <c r="H8" s="58">
        <v>12548.109000000002</v>
      </c>
      <c r="I8" s="58">
        <v>19900.073000000008</v>
      </c>
      <c r="J8" s="58">
        <v>17894.177999999996</v>
      </c>
      <c r="K8" s="58">
        <v>19379.711000000007</v>
      </c>
      <c r="L8" s="58">
        <v>19894.702000000001</v>
      </c>
      <c r="M8" s="58">
        <v>19906.311000000005</v>
      </c>
      <c r="N8" s="59">
        <v>18796.267</v>
      </c>
    </row>
    <row r="9" spans="2:14">
      <c r="B9" s="34">
        <v>4</v>
      </c>
      <c r="C9" s="58">
        <v>19049.2</v>
      </c>
      <c r="D9" s="58">
        <v>19074.259999999998</v>
      </c>
      <c r="E9" s="58">
        <v>19254.71</v>
      </c>
      <c r="F9" s="58">
        <v>19896.21</v>
      </c>
      <c r="G9" s="58">
        <v>17240.248000000003</v>
      </c>
      <c r="H9" s="58">
        <v>19920.488999999998</v>
      </c>
      <c r="I9" s="58">
        <v>19903.489999999998</v>
      </c>
      <c r="J9" s="58">
        <v>18566.537999999997</v>
      </c>
      <c r="K9" s="58">
        <v>19089.182000000001</v>
      </c>
      <c r="L9" s="58">
        <v>19895.43</v>
      </c>
      <c r="M9" s="58">
        <v>19819.102000000003</v>
      </c>
      <c r="N9" s="59">
        <v>18337</v>
      </c>
    </row>
    <row r="10" spans="2:14">
      <c r="B10" s="34">
        <v>5</v>
      </c>
      <c r="C10" s="58">
        <v>19318.419999999998</v>
      </c>
      <c r="D10" s="58">
        <v>19547.28</v>
      </c>
      <c r="E10" s="58">
        <v>8162.62</v>
      </c>
      <c r="F10" s="58">
        <v>19922.990000000002</v>
      </c>
      <c r="G10" s="58">
        <v>12697.631000000001</v>
      </c>
      <c r="H10" s="58">
        <v>19923.074999999997</v>
      </c>
      <c r="I10" s="58">
        <v>19591.255000000001</v>
      </c>
      <c r="J10" s="58">
        <v>18404.098000000002</v>
      </c>
      <c r="K10" s="58">
        <v>18003.759000000002</v>
      </c>
      <c r="L10" s="58">
        <v>19681.084999999999</v>
      </c>
      <c r="M10" s="58">
        <v>19910.663</v>
      </c>
      <c r="N10" s="59">
        <v>19367.903000000002</v>
      </c>
    </row>
    <row r="11" spans="2:14">
      <c r="B11" s="34">
        <v>6</v>
      </c>
      <c r="C11" s="58">
        <v>18818.29</v>
      </c>
      <c r="D11" s="58">
        <v>19369.54</v>
      </c>
      <c r="E11" s="58">
        <v>14933.48</v>
      </c>
      <c r="F11" s="58">
        <v>19880.21</v>
      </c>
      <c r="G11" s="58">
        <v>19753.151999999998</v>
      </c>
      <c r="H11" s="58">
        <v>19923.486000000001</v>
      </c>
      <c r="I11" s="58">
        <v>19857.004000000001</v>
      </c>
      <c r="J11" s="58">
        <v>18815.817999999996</v>
      </c>
      <c r="K11" s="58">
        <v>19895.964000000007</v>
      </c>
      <c r="L11" s="58">
        <v>19887.178999999996</v>
      </c>
      <c r="M11" s="58">
        <v>19515.186999999998</v>
      </c>
      <c r="N11" s="59">
        <v>18890.679999999997</v>
      </c>
    </row>
    <row r="12" spans="2:14">
      <c r="B12" s="34">
        <v>7</v>
      </c>
      <c r="C12" s="58">
        <v>19232.59</v>
      </c>
      <c r="D12" s="58">
        <v>19232.14</v>
      </c>
      <c r="E12" s="58">
        <v>19570.97</v>
      </c>
      <c r="F12" s="58">
        <v>19920.169999999998</v>
      </c>
      <c r="G12" s="58">
        <v>19918.040000000005</v>
      </c>
      <c r="H12" s="58">
        <v>19922.106999999996</v>
      </c>
      <c r="I12" s="58">
        <v>19771.328000000001</v>
      </c>
      <c r="J12" s="58">
        <v>18472.065999999999</v>
      </c>
      <c r="K12" s="58">
        <v>15508.766</v>
      </c>
      <c r="L12" s="58">
        <v>19892.071000000004</v>
      </c>
      <c r="M12" s="58">
        <v>19571.975000000002</v>
      </c>
      <c r="N12" s="59">
        <v>19719.804999999997</v>
      </c>
    </row>
    <row r="13" spans="2:14">
      <c r="B13" s="34">
        <v>8</v>
      </c>
      <c r="C13" s="58">
        <v>19242.82</v>
      </c>
      <c r="D13" s="58">
        <v>4439.6400000000003</v>
      </c>
      <c r="E13" s="58">
        <v>17672.259999999998</v>
      </c>
      <c r="F13" s="58">
        <v>19923.189999999999</v>
      </c>
      <c r="G13" s="58">
        <v>19682.885999999999</v>
      </c>
      <c r="H13" s="58">
        <v>19922.011999999999</v>
      </c>
      <c r="I13" s="58">
        <v>19842.672999999999</v>
      </c>
      <c r="J13" s="58">
        <v>18891.991999999998</v>
      </c>
      <c r="K13" s="58">
        <v>19754.734999999997</v>
      </c>
      <c r="L13" s="58">
        <v>19896.530999999995</v>
      </c>
      <c r="M13" s="58">
        <v>19005.811000000002</v>
      </c>
      <c r="N13" s="59">
        <v>18366.834999999999</v>
      </c>
    </row>
    <row r="14" spans="2:14">
      <c r="B14" s="34">
        <v>9</v>
      </c>
      <c r="C14" s="58">
        <v>5389.4</v>
      </c>
      <c r="D14" s="58">
        <v>17585.95</v>
      </c>
      <c r="E14" s="58">
        <v>19867.04</v>
      </c>
      <c r="F14" s="58">
        <v>19924.05</v>
      </c>
      <c r="G14" s="58">
        <v>19929.359000000008</v>
      </c>
      <c r="H14" s="58">
        <v>19880.319999999996</v>
      </c>
      <c r="I14" s="58">
        <v>19901.435999999998</v>
      </c>
      <c r="J14" s="58">
        <v>18458.019999999997</v>
      </c>
      <c r="K14" s="58">
        <v>19895.063000000006</v>
      </c>
      <c r="L14" s="58">
        <v>19898.495000000003</v>
      </c>
      <c r="M14" s="58">
        <v>19403.609</v>
      </c>
      <c r="N14" s="59">
        <v>14675.159000000001</v>
      </c>
    </row>
    <row r="15" spans="2:14">
      <c r="B15" s="34">
        <v>10</v>
      </c>
      <c r="C15" s="58">
        <v>0</v>
      </c>
      <c r="D15" s="58">
        <v>18722.13</v>
      </c>
      <c r="E15" s="58">
        <v>19866.3</v>
      </c>
      <c r="F15" s="58">
        <v>19930.36</v>
      </c>
      <c r="G15" s="58">
        <v>19923.299999999996</v>
      </c>
      <c r="H15" s="58">
        <v>19923.34</v>
      </c>
      <c r="I15" s="58">
        <v>18078.433000000001</v>
      </c>
      <c r="J15" s="58">
        <v>17181.081000000002</v>
      </c>
      <c r="K15" s="58">
        <v>16386.611000000001</v>
      </c>
      <c r="L15" s="58">
        <v>19906.604000000003</v>
      </c>
      <c r="M15" s="58">
        <v>18345.716</v>
      </c>
      <c r="N15" s="59">
        <v>19827.787999999997</v>
      </c>
    </row>
    <row r="16" spans="2:14">
      <c r="B16" s="34">
        <v>11</v>
      </c>
      <c r="C16" s="58">
        <v>0</v>
      </c>
      <c r="D16" s="58">
        <v>19127.75</v>
      </c>
      <c r="E16" s="58">
        <v>19865.849999999999</v>
      </c>
      <c r="F16" s="58">
        <v>19708.490000000002</v>
      </c>
      <c r="G16" s="58">
        <v>19919.557999999997</v>
      </c>
      <c r="H16" s="58">
        <v>19925.326000000005</v>
      </c>
      <c r="I16" s="58">
        <v>19898.208999999995</v>
      </c>
      <c r="J16" s="58">
        <v>12624.865</v>
      </c>
      <c r="K16" s="58">
        <v>19892.473999999995</v>
      </c>
      <c r="L16" s="58">
        <v>19900.427</v>
      </c>
      <c r="M16" s="58">
        <v>19792.815000000002</v>
      </c>
      <c r="N16" s="59">
        <v>11195.850000000002</v>
      </c>
    </row>
    <row r="17" spans="2:14">
      <c r="B17" s="34">
        <v>12</v>
      </c>
      <c r="C17" s="58">
        <v>0</v>
      </c>
      <c r="D17" s="58">
        <v>18837.330000000002</v>
      </c>
      <c r="E17" s="58">
        <v>19695.43</v>
      </c>
      <c r="F17" s="58">
        <v>19927.77</v>
      </c>
      <c r="G17" s="58">
        <v>19916.512999999995</v>
      </c>
      <c r="H17" s="58">
        <v>19745.868999999999</v>
      </c>
      <c r="I17" s="58">
        <v>18521.976000000002</v>
      </c>
      <c r="J17" s="58">
        <v>16169.663999999997</v>
      </c>
      <c r="K17" s="58">
        <v>19900.118000000002</v>
      </c>
      <c r="L17" s="58">
        <v>19845.516999999996</v>
      </c>
      <c r="M17" s="58">
        <v>19577.596999999998</v>
      </c>
      <c r="N17" s="59">
        <v>19272.134999999998</v>
      </c>
    </row>
    <row r="18" spans="2:14">
      <c r="B18" s="34">
        <v>13</v>
      </c>
      <c r="C18" s="58">
        <v>72.67</v>
      </c>
      <c r="D18" s="58">
        <v>19202.03</v>
      </c>
      <c r="E18" s="58">
        <v>19655.39</v>
      </c>
      <c r="F18" s="58">
        <v>19923.43</v>
      </c>
      <c r="G18" s="58">
        <v>19919.249000000007</v>
      </c>
      <c r="H18" s="58">
        <v>19922.901000000002</v>
      </c>
      <c r="I18" s="58">
        <v>19152.618999999995</v>
      </c>
      <c r="J18" s="58">
        <v>18867.965000000004</v>
      </c>
      <c r="K18" s="58">
        <v>19897.153999999999</v>
      </c>
      <c r="L18" s="58">
        <v>18075.05</v>
      </c>
      <c r="M18" s="58">
        <v>18516.171000000002</v>
      </c>
      <c r="N18" s="59">
        <v>19643.944999999996</v>
      </c>
    </row>
    <row r="19" spans="2:14">
      <c r="B19" s="34">
        <v>14</v>
      </c>
      <c r="C19" s="58">
        <v>6069.54</v>
      </c>
      <c r="D19" s="58">
        <v>6774.78</v>
      </c>
      <c r="E19" s="58">
        <v>19867.150000000001</v>
      </c>
      <c r="F19" s="58">
        <v>19923.21</v>
      </c>
      <c r="G19" s="58">
        <v>13500.891</v>
      </c>
      <c r="H19" s="58">
        <v>19668.299000000003</v>
      </c>
      <c r="I19" s="58">
        <v>19679.652000000002</v>
      </c>
      <c r="J19" s="58">
        <v>17811.450000000004</v>
      </c>
      <c r="K19" s="58">
        <v>19896.261000000002</v>
      </c>
      <c r="L19" s="58">
        <v>19814.344000000001</v>
      </c>
      <c r="M19" s="58">
        <v>19584.363999999998</v>
      </c>
      <c r="N19" s="59">
        <v>19645.554000000004</v>
      </c>
    </row>
    <row r="20" spans="2:14">
      <c r="B20" s="34">
        <v>15</v>
      </c>
      <c r="C20" s="58">
        <v>18163.14</v>
      </c>
      <c r="D20" s="58">
        <v>0</v>
      </c>
      <c r="E20" s="58">
        <v>17117.580000000002</v>
      </c>
      <c r="F20" s="58">
        <v>19927.04</v>
      </c>
      <c r="G20" s="58">
        <v>0</v>
      </c>
      <c r="H20" s="58">
        <v>19923.596999999998</v>
      </c>
      <c r="I20" s="58">
        <v>19885.034000000003</v>
      </c>
      <c r="J20" s="58">
        <v>18437.709000000003</v>
      </c>
      <c r="K20" s="58">
        <v>19893.271000000001</v>
      </c>
      <c r="L20" s="58">
        <v>19416.788</v>
      </c>
      <c r="M20" s="58">
        <v>19743.029999999995</v>
      </c>
      <c r="N20" s="59">
        <v>13187.874000000002</v>
      </c>
    </row>
    <row r="21" spans="2:14">
      <c r="B21" s="34">
        <v>16</v>
      </c>
      <c r="C21" s="58">
        <v>18679.599999999999</v>
      </c>
      <c r="D21" s="58">
        <v>0</v>
      </c>
      <c r="E21" s="58">
        <v>19876.78</v>
      </c>
      <c r="F21" s="58">
        <v>14770.9</v>
      </c>
      <c r="G21" s="58">
        <v>0</v>
      </c>
      <c r="H21" s="58">
        <v>19924.087</v>
      </c>
      <c r="I21" s="58">
        <v>19898.785000000007</v>
      </c>
      <c r="J21" s="58">
        <v>18465.888000000003</v>
      </c>
      <c r="K21" s="58">
        <v>19902.478999999999</v>
      </c>
      <c r="L21" s="58">
        <v>19989.082999999995</v>
      </c>
      <c r="M21" s="58">
        <v>17969.035</v>
      </c>
      <c r="N21" s="59">
        <v>19912.655000000002</v>
      </c>
    </row>
    <row r="22" spans="2:14">
      <c r="B22" s="34">
        <v>17</v>
      </c>
      <c r="C22" s="58">
        <v>19063.23</v>
      </c>
      <c r="D22" s="58">
        <v>0</v>
      </c>
      <c r="E22" s="58">
        <v>19781.13</v>
      </c>
      <c r="F22" s="58">
        <v>14788.11</v>
      </c>
      <c r="G22" s="58">
        <v>2796.7099999999996</v>
      </c>
      <c r="H22" s="58">
        <v>19926.793000000001</v>
      </c>
      <c r="I22" s="58">
        <v>19897.696999999996</v>
      </c>
      <c r="J22" s="58">
        <v>18462.391000000003</v>
      </c>
      <c r="K22" s="58">
        <v>9010.7900000000009</v>
      </c>
      <c r="L22" s="58">
        <v>19187.757000000001</v>
      </c>
      <c r="M22" s="58">
        <v>11983.211000000001</v>
      </c>
      <c r="N22" s="59">
        <v>19912.058000000008</v>
      </c>
    </row>
    <row r="23" spans="2:14">
      <c r="B23" s="34">
        <v>18</v>
      </c>
      <c r="C23" s="58">
        <v>17869.75</v>
      </c>
      <c r="D23" s="58">
        <v>0</v>
      </c>
      <c r="E23" s="58">
        <v>19874.259999999998</v>
      </c>
      <c r="F23" s="58">
        <v>17131.669999999998</v>
      </c>
      <c r="G23" s="58">
        <v>17810.187000000002</v>
      </c>
      <c r="H23" s="58">
        <v>19654.754999999997</v>
      </c>
      <c r="I23" s="58">
        <v>19897.928</v>
      </c>
      <c r="J23" s="58">
        <v>18243.875</v>
      </c>
      <c r="K23" s="58">
        <v>9824.0739999999987</v>
      </c>
      <c r="L23" s="58">
        <v>19842.178</v>
      </c>
      <c r="M23" s="58">
        <v>13042.383</v>
      </c>
      <c r="N23" s="59">
        <v>20132.900000000001</v>
      </c>
    </row>
    <row r="24" spans="2:14">
      <c r="B24" s="34">
        <v>19</v>
      </c>
      <c r="C24" s="58">
        <v>19045.16</v>
      </c>
      <c r="D24" s="58">
        <v>0</v>
      </c>
      <c r="E24" s="58">
        <v>18771.52</v>
      </c>
      <c r="F24" s="58">
        <v>19804.080000000002</v>
      </c>
      <c r="G24" s="58">
        <v>15683.05</v>
      </c>
      <c r="H24" s="58">
        <v>16388.755000000001</v>
      </c>
      <c r="I24" s="58">
        <v>19899.160999999996</v>
      </c>
      <c r="J24" s="58">
        <v>17903.939999999999</v>
      </c>
      <c r="K24" s="58">
        <v>14781.001</v>
      </c>
      <c r="L24" s="58">
        <v>6826.9139999999998</v>
      </c>
      <c r="M24" s="58">
        <v>19919.433000000001</v>
      </c>
      <c r="N24" s="59">
        <v>22461.784</v>
      </c>
    </row>
    <row r="25" spans="2:14">
      <c r="B25" s="34">
        <v>20</v>
      </c>
      <c r="C25" s="58">
        <v>18714.27</v>
      </c>
      <c r="D25" s="58">
        <v>0</v>
      </c>
      <c r="E25" s="58">
        <v>19864.97</v>
      </c>
      <c r="F25" s="58">
        <v>19916.68</v>
      </c>
      <c r="G25" s="58">
        <v>19941.714</v>
      </c>
      <c r="H25" s="58">
        <v>18633.494000000002</v>
      </c>
      <c r="I25" s="58">
        <v>19898.753000000001</v>
      </c>
      <c r="J25" s="58">
        <v>16281.721</v>
      </c>
      <c r="K25" s="58">
        <v>19282.093999999997</v>
      </c>
      <c r="L25" s="58">
        <v>15375.828000000003</v>
      </c>
      <c r="M25" s="58">
        <v>19815.262999999999</v>
      </c>
      <c r="N25" s="59">
        <v>18300.033000000003</v>
      </c>
    </row>
    <row r="26" spans="2:14">
      <c r="B26" s="34">
        <v>21</v>
      </c>
      <c r="C26" s="58">
        <v>19157.55</v>
      </c>
      <c r="D26" s="58">
        <v>0</v>
      </c>
      <c r="E26" s="58">
        <v>19545.990000000002</v>
      </c>
      <c r="F26" s="58">
        <v>19918.11</v>
      </c>
      <c r="G26" s="58">
        <v>19949.650999999998</v>
      </c>
      <c r="H26" s="58">
        <v>19966.450999999997</v>
      </c>
      <c r="I26" s="58">
        <v>19870.026999999995</v>
      </c>
      <c r="J26" s="58">
        <v>15873.728000000003</v>
      </c>
      <c r="K26" s="58">
        <v>18266.492000000002</v>
      </c>
      <c r="L26" s="58">
        <v>13649.053</v>
      </c>
      <c r="M26" s="58">
        <v>19293.954000000002</v>
      </c>
      <c r="N26" s="59">
        <v>10809.332000000002</v>
      </c>
    </row>
    <row r="27" spans="2:14">
      <c r="B27" s="34">
        <v>22</v>
      </c>
      <c r="C27" s="58">
        <v>18915.599999999999</v>
      </c>
      <c r="D27" s="58">
        <v>0</v>
      </c>
      <c r="E27" s="58">
        <v>19862.27</v>
      </c>
      <c r="F27" s="58">
        <v>19378.060000000001</v>
      </c>
      <c r="G27" s="58">
        <v>19953.381999999998</v>
      </c>
      <c r="H27" s="58">
        <v>19933.791000000001</v>
      </c>
      <c r="I27" s="58">
        <v>2726.7840000000001</v>
      </c>
      <c r="J27" s="58">
        <v>19899.019999999997</v>
      </c>
      <c r="K27" s="58">
        <v>17133.584000000003</v>
      </c>
      <c r="L27" s="58">
        <v>19806.775000000001</v>
      </c>
      <c r="M27" s="58">
        <v>19465.112999999998</v>
      </c>
      <c r="N27" s="59">
        <v>18894.232</v>
      </c>
    </row>
    <row r="28" spans="2:14">
      <c r="B28" s="34">
        <v>23</v>
      </c>
      <c r="C28" s="58">
        <v>17962.21</v>
      </c>
      <c r="D28" s="58">
        <v>187.11</v>
      </c>
      <c r="E28" s="58">
        <v>19863.759999999998</v>
      </c>
      <c r="F28" s="58">
        <v>19566.71</v>
      </c>
      <c r="G28" s="58">
        <v>18417.185000000001</v>
      </c>
      <c r="H28" s="58">
        <v>17918.564999999999</v>
      </c>
      <c r="I28" s="58">
        <v>0</v>
      </c>
      <c r="J28" s="58">
        <v>16549.657999999999</v>
      </c>
      <c r="K28" s="58">
        <v>19616.949000000001</v>
      </c>
      <c r="L28" s="58">
        <v>18364.917000000001</v>
      </c>
      <c r="M28" s="58">
        <v>14900.852000000001</v>
      </c>
      <c r="N28" s="59">
        <v>19067.792000000001</v>
      </c>
    </row>
    <row r="29" spans="2:14">
      <c r="B29" s="34">
        <v>24</v>
      </c>
      <c r="C29" s="58">
        <v>18424.919999999998</v>
      </c>
      <c r="D29" s="58">
        <v>2728.37</v>
      </c>
      <c r="E29" s="58">
        <v>10207.1</v>
      </c>
      <c r="F29" s="58">
        <v>18974.88</v>
      </c>
      <c r="G29" s="58">
        <v>17113.064999999999</v>
      </c>
      <c r="H29" s="58">
        <v>19922.93</v>
      </c>
      <c r="I29" s="58">
        <v>0</v>
      </c>
      <c r="J29" s="58">
        <v>19896.001000000004</v>
      </c>
      <c r="K29" s="58">
        <v>17271.420999999998</v>
      </c>
      <c r="L29" s="58">
        <v>19565.355</v>
      </c>
      <c r="M29" s="58">
        <v>13055.966999999999</v>
      </c>
      <c r="N29" s="59">
        <v>19478.971000000001</v>
      </c>
    </row>
    <row r="30" spans="2:14">
      <c r="B30" s="34">
        <v>25</v>
      </c>
      <c r="C30" s="58">
        <v>18314.86</v>
      </c>
      <c r="D30" s="58">
        <v>8559.83</v>
      </c>
      <c r="E30" s="58">
        <v>6530.28</v>
      </c>
      <c r="F30" s="58">
        <v>19919.12</v>
      </c>
      <c r="G30" s="58">
        <v>17218.005000000001</v>
      </c>
      <c r="H30" s="58">
        <v>18873.281999999999</v>
      </c>
      <c r="I30" s="58">
        <v>0</v>
      </c>
      <c r="J30" s="58">
        <v>16084.779</v>
      </c>
      <c r="K30" s="58">
        <v>19829.083000000002</v>
      </c>
      <c r="L30" s="58">
        <v>12459.991000000002</v>
      </c>
      <c r="M30" s="58">
        <v>19754.152000000002</v>
      </c>
      <c r="N30" s="59">
        <v>18377.030000000002</v>
      </c>
    </row>
    <row r="31" spans="2:14">
      <c r="B31" s="34">
        <v>26</v>
      </c>
      <c r="C31" s="58">
        <v>17704.14</v>
      </c>
      <c r="D31" s="58">
        <v>16189.22</v>
      </c>
      <c r="E31" s="58">
        <v>19934.29</v>
      </c>
      <c r="F31" s="58">
        <v>19578.21</v>
      </c>
      <c r="G31" s="58">
        <v>19938.237999999998</v>
      </c>
      <c r="H31" s="58">
        <v>19923.118000000002</v>
      </c>
      <c r="I31" s="58">
        <v>0</v>
      </c>
      <c r="J31" s="58">
        <v>19896.070999999996</v>
      </c>
      <c r="K31" s="58">
        <v>17021.61</v>
      </c>
      <c r="L31" s="58">
        <v>19963.883000000002</v>
      </c>
      <c r="M31" s="58">
        <v>15263.788000000002</v>
      </c>
      <c r="N31" s="59">
        <v>16602.577999999998</v>
      </c>
    </row>
    <row r="32" spans="2:14">
      <c r="B32" s="34">
        <v>27</v>
      </c>
      <c r="C32" s="58">
        <v>14616.91</v>
      </c>
      <c r="D32" s="58">
        <v>19721.34</v>
      </c>
      <c r="E32" s="58">
        <v>19867.09</v>
      </c>
      <c r="F32" s="58">
        <v>19917.3</v>
      </c>
      <c r="G32" s="58">
        <v>19875.546000000002</v>
      </c>
      <c r="H32" s="58">
        <v>19918.810000000001</v>
      </c>
      <c r="I32" s="58">
        <v>0</v>
      </c>
      <c r="J32" s="58">
        <v>19897.489000000005</v>
      </c>
      <c r="K32" s="58">
        <v>19424.807999999997</v>
      </c>
      <c r="L32" s="58">
        <v>19899.876</v>
      </c>
      <c r="M32" s="58">
        <v>19264.146999999994</v>
      </c>
      <c r="N32" s="59">
        <v>19461.454999999998</v>
      </c>
    </row>
    <row r="33" spans="2:15">
      <c r="B33" s="34">
        <v>28</v>
      </c>
      <c r="C33" s="58">
        <v>17836.38</v>
      </c>
      <c r="D33" s="58">
        <v>19738.22</v>
      </c>
      <c r="E33" s="58">
        <v>19931.45</v>
      </c>
      <c r="F33" s="58">
        <v>19649.05</v>
      </c>
      <c r="G33" s="58">
        <v>19936.778000000006</v>
      </c>
      <c r="H33" s="58">
        <v>19923.554000000004</v>
      </c>
      <c r="I33" s="58">
        <v>0</v>
      </c>
      <c r="J33" s="58">
        <v>19898.52</v>
      </c>
      <c r="K33" s="58">
        <v>19230.220999999994</v>
      </c>
      <c r="L33" s="58">
        <v>19908.013000000003</v>
      </c>
      <c r="M33" s="58">
        <v>17769.214999999997</v>
      </c>
      <c r="N33" s="59">
        <v>19472.746999999999</v>
      </c>
    </row>
    <row r="34" spans="2:15">
      <c r="B34" s="34">
        <v>29</v>
      </c>
      <c r="C34" s="58">
        <v>14654.26</v>
      </c>
      <c r="D34" s="58">
        <v>19424.02</v>
      </c>
      <c r="E34" s="58">
        <v>19800.47</v>
      </c>
      <c r="F34" s="58">
        <v>19917.990000000002</v>
      </c>
      <c r="G34" s="58">
        <v>18463.882999999998</v>
      </c>
      <c r="H34" s="58">
        <v>19917.998</v>
      </c>
      <c r="I34" s="58">
        <v>0</v>
      </c>
      <c r="J34" s="58">
        <v>19897.800999999996</v>
      </c>
      <c r="K34" s="58">
        <v>19898.559000000001</v>
      </c>
      <c r="L34" s="58">
        <v>19904.89</v>
      </c>
      <c r="M34" s="58">
        <v>8425.7579999999998</v>
      </c>
      <c r="N34" s="59">
        <v>19558.929</v>
      </c>
    </row>
    <row r="35" spans="2:15">
      <c r="B35" s="34">
        <v>30</v>
      </c>
      <c r="C35" s="58">
        <v>18438.810000000001</v>
      </c>
      <c r="D35" s="58" t="s">
        <v>4</v>
      </c>
      <c r="E35" s="58">
        <v>18986.45</v>
      </c>
      <c r="F35" s="58">
        <v>19913.2</v>
      </c>
      <c r="G35" s="58">
        <v>10457.468999999997</v>
      </c>
      <c r="H35" s="58">
        <v>19926.366000000002</v>
      </c>
      <c r="I35" s="58">
        <v>98.41</v>
      </c>
      <c r="J35" s="58">
        <v>19897.485000000001</v>
      </c>
      <c r="K35" s="58">
        <v>19884.309999999998</v>
      </c>
      <c r="L35" s="58">
        <v>19911.701999999997</v>
      </c>
      <c r="M35" s="58">
        <v>11872.538999999999</v>
      </c>
      <c r="N35" s="59">
        <v>18960.151000000002</v>
      </c>
    </row>
    <row r="36" spans="2:15" ht="15.75" thickBot="1">
      <c r="B36" s="35">
        <v>31</v>
      </c>
      <c r="C36" s="60">
        <v>17221.13</v>
      </c>
      <c r="D36" s="60" t="s">
        <v>4</v>
      </c>
      <c r="E36" s="60">
        <v>19912.57</v>
      </c>
      <c r="F36" s="60" t="s">
        <v>4</v>
      </c>
      <c r="G36" s="60">
        <v>19932.882999999998</v>
      </c>
      <c r="H36" s="60" t="s">
        <v>4</v>
      </c>
      <c r="I36" s="60">
        <v>9949.4380000000001</v>
      </c>
      <c r="J36" s="60">
        <v>19895.919000000002</v>
      </c>
      <c r="K36" s="60" t="s">
        <v>4</v>
      </c>
      <c r="L36" s="60">
        <v>4731.8109999999997</v>
      </c>
      <c r="M36" s="60" t="s">
        <v>4</v>
      </c>
      <c r="N36" s="61">
        <v>19290.620000000003</v>
      </c>
    </row>
    <row r="37" spans="2:15" ht="15.75" thickBot="1">
      <c r="C37" s="46">
        <f t="shared" ref="C37:N37" si="0">SUM(C6:C36)</f>
        <v>458935.75</v>
      </c>
      <c r="D37" s="36">
        <f t="shared" si="0"/>
        <v>323706.67000000004</v>
      </c>
      <c r="E37" s="36">
        <f t="shared" si="0"/>
        <v>566134.09</v>
      </c>
      <c r="F37" s="36">
        <f t="shared" si="0"/>
        <v>581147.61999999988</v>
      </c>
      <c r="G37" s="36">
        <f>SUM(G6:G36)</f>
        <v>516992.08799999987</v>
      </c>
      <c r="H37" s="36">
        <f t="shared" si="0"/>
        <v>575164.92300000018</v>
      </c>
      <c r="I37" s="36">
        <f t="shared" si="0"/>
        <v>425866.89500000008</v>
      </c>
      <c r="J37" s="36">
        <f t="shared" si="0"/>
        <v>564424.24599999993</v>
      </c>
      <c r="K37" s="36">
        <f t="shared" si="0"/>
        <v>545141.76399999997</v>
      </c>
      <c r="L37" s="36">
        <f t="shared" si="0"/>
        <v>564794.36099999992</v>
      </c>
      <c r="M37" s="36">
        <f t="shared" si="0"/>
        <v>526715.30299999996</v>
      </c>
      <c r="N37" s="47">
        <f t="shared" si="0"/>
        <v>571143.67300000007</v>
      </c>
      <c r="O37" s="6"/>
    </row>
    <row r="40" spans="2:15">
      <c r="B40" s="12"/>
      <c r="C40" s="12"/>
      <c r="D40" s="12"/>
      <c r="E40" s="12"/>
    </row>
    <row r="45" spans="2:15">
      <c r="C45" s="1"/>
      <c r="D45" s="55"/>
    </row>
    <row r="46" spans="2:15">
      <c r="C46" s="1"/>
      <c r="D46" s="55"/>
    </row>
    <row r="47" spans="2:15">
      <c r="C47" s="1"/>
      <c r="D47" s="55"/>
    </row>
    <row r="48" spans="2:15">
      <c r="C48" s="1"/>
      <c r="D48" s="55"/>
    </row>
    <row r="49" spans="3:4">
      <c r="C49" s="1"/>
      <c r="D49" s="55"/>
    </row>
    <row r="50" spans="3:4">
      <c r="C50" s="1"/>
      <c r="D50" s="55"/>
    </row>
    <row r="51" spans="3:4">
      <c r="C51" s="1"/>
      <c r="D51" s="55"/>
    </row>
    <row r="52" spans="3:4">
      <c r="C52" s="1"/>
      <c r="D52" s="55"/>
    </row>
    <row r="53" spans="3:4">
      <c r="C53" s="1"/>
      <c r="D53" s="55"/>
    </row>
    <row r="54" spans="3:4">
      <c r="C54" s="1"/>
      <c r="D54" s="55"/>
    </row>
    <row r="55" spans="3:4">
      <c r="C55" s="1"/>
      <c r="D55" s="55"/>
    </row>
    <row r="56" spans="3:4">
      <c r="C56" s="1"/>
      <c r="D56" s="55"/>
    </row>
  </sheetData>
  <phoneticPr fontId="16" type="noConversion"/>
  <pageMargins left="0.25" right="0.25" top="0.75" bottom="0.75" header="0.3" footer="0.3"/>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6181C5F73CC24FB9027AE588B73E1F" ma:contentTypeVersion="19" ma:contentTypeDescription="Create a new document." ma:contentTypeScope="" ma:versionID="7eb8397d0038466076cfcbb998ebee84">
  <xsd:schema xmlns:xsd="http://www.w3.org/2001/XMLSchema" xmlns:xs="http://www.w3.org/2001/XMLSchema" xmlns:p="http://schemas.microsoft.com/office/2006/metadata/properties" xmlns:ns2="06efe966-d0ea-4f3f-b0b9-3a40eeebbaff" xmlns:ns3="147eb411-94ec-4ae9-a940-a40228fe8440" targetNamespace="http://schemas.microsoft.com/office/2006/metadata/properties" ma:root="true" ma:fieldsID="c0d83e312fcfea4c55caba0cabb20700" ns2:_="" ns3:_="">
    <xsd:import namespace="06efe966-d0ea-4f3f-b0b9-3a40eeebbaff"/>
    <xsd:import namespace="147eb411-94ec-4ae9-a940-a40228fe8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fe966-d0ea-4f3f-b0b9-3a40eeebba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fe72aa-8490-4144-8a31-d4862395fa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7eb411-94ec-4ae9-a940-a40228fe8440"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e5d78af7-351e-42c7-94f2-3aa475d3987a}" ma:internalName="TaxCatchAll" ma:showField="CatchAllData" ma:web="147eb411-94ec-4ae9-a940-a40228fe84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fe966-d0ea-4f3f-b0b9-3a40eeebbaff">
      <Terms xmlns="http://schemas.microsoft.com/office/infopath/2007/PartnerControls"/>
    </lcf76f155ced4ddcb4097134ff3c332f>
    <TaxCatchAll xmlns="147eb411-94ec-4ae9-a940-a40228fe8440" xsi:nil="true"/>
  </documentManagement>
</p:properties>
</file>

<file path=customXml/itemProps1.xml><?xml version="1.0" encoding="utf-8"?>
<ds:datastoreItem xmlns:ds="http://schemas.openxmlformats.org/officeDocument/2006/customXml" ds:itemID="{E5243B7A-7EC0-457B-BC2A-6B4F59EC4098}">
  <ds:schemaRefs>
    <ds:schemaRef ds:uri="http://schemas.microsoft.com/sharepoint/v3/contenttype/forms"/>
  </ds:schemaRefs>
</ds:datastoreItem>
</file>

<file path=customXml/itemProps2.xml><?xml version="1.0" encoding="utf-8"?>
<ds:datastoreItem xmlns:ds="http://schemas.openxmlformats.org/officeDocument/2006/customXml" ds:itemID="{8BB7D13A-A4D0-4E69-8EFF-7EACB7C79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efe966-d0ea-4f3f-b0b9-3a40eeebbaff"/>
    <ds:schemaRef ds:uri="147eb411-94ec-4ae9-a940-a40228fe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FB975-97F2-41D1-9729-4078A31FECFA}">
  <ds:schemaRefs>
    <ds:schemaRef ds:uri="http://www.w3.org/XML/1998/namespace"/>
    <ds:schemaRef ds:uri="http://schemas.microsoft.com/office/2006/documentManagement/types"/>
    <ds:schemaRef ds:uri="http://schemas.microsoft.com/office/2006/metadata/properties"/>
    <ds:schemaRef ds:uri="http://purl.org/dc/elements/1.1/"/>
    <ds:schemaRef ds:uri="06efe966-d0ea-4f3f-b0b9-3a40eeebbaff"/>
    <ds:schemaRef ds:uri="http://purl.org/dc/terms/"/>
    <ds:schemaRef ds:uri="147eb411-94ec-4ae9-a940-a40228fe8440"/>
    <ds:schemaRef ds:uri="http://purl.org/dc/dcmityp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ER calc 1Jan2024 to 31Dec 2024</vt:lpstr>
      <vt:lpstr>Electricity generation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Vis</dc:creator>
  <cp:lastModifiedBy>Author</cp:lastModifiedBy>
  <cp:lastPrinted>2025-04-18T08:13:22Z</cp:lastPrinted>
  <dcterms:created xsi:type="dcterms:W3CDTF">2019-01-30T15:43:44Z</dcterms:created>
  <dcterms:modified xsi:type="dcterms:W3CDTF">2025-08-14T11:39:02Z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0x0101006C6181C5F73CC24FB9027AE588B73E1F</vt:lpwstr>
  </property>
  <property fmtid="{D5CDD505-2E9C-101B-9397-08002B2CF9AE}" pid="3" name="AuthorIds_UIVersion_6656">
    <vt:lpwstr>21</vt:lpwstr>
  </property>
  <property fmtid="{D5CDD505-2E9C-101B-9397-08002B2CF9AE}" pid="4" name="MediaServiceImageTags">
    <vt:lpwstr/>
  </property>
</Properties>
</file>