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btgbiomass.sharepoint.com/ProjectsCons/_1900-1999/1930.Nederland.VCS Carbon Ecuador.BGP/Reports/Monitoring &amp; verification 2021/Sent to Applus 25 Oct 2022/"/>
    </mc:Choice>
  </mc:AlternateContent>
  <xr:revisionPtr revIDLastSave="4" documentId="8_{B7BB5B38-3017-48CC-B2E9-63D7CB5397CF}" xr6:coauthVersionLast="47" xr6:coauthVersionMax="47" xr10:uidLastSave="{B97FD3AD-A93A-43C7-91A5-A80191C5278A}"/>
  <bookViews>
    <workbookView xWindow="-110" yWindow="-110" windowWidth="19420" windowHeight="10420" tabRatio="817" xr2:uid="{D2A368DF-A3A7-4B8F-A017-4C080990A2FF}"/>
  </bookViews>
  <sheets>
    <sheet name="ER calc 2021" sheetId="10" r:id="rId1"/>
    <sheet name="Electricity generation 2021" sheetId="1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6" i="10" l="1"/>
  <c r="D120" i="10" l="1"/>
  <c r="F17" i="10" l="1"/>
  <c r="F16" i="10"/>
  <c r="F15" i="10"/>
  <c r="F14" i="10"/>
  <c r="F13" i="10"/>
  <c r="F12" i="10"/>
  <c r="F11" i="10"/>
  <c r="F10" i="10"/>
  <c r="F9" i="10"/>
  <c r="E11" i="10"/>
  <c r="E10" i="10"/>
  <c r="E9" i="10"/>
  <c r="E34" i="16"/>
  <c r="D34" i="16"/>
  <c r="C34" i="16"/>
  <c r="E51" i="10"/>
  <c r="E48" i="10"/>
  <c r="E45" i="10"/>
  <c r="E52" i="10" s="1"/>
  <c r="G28" i="10"/>
  <c r="F28" i="10"/>
  <c r="E28" i="10"/>
  <c r="H28" i="10" s="1"/>
  <c r="G31" i="10"/>
  <c r="F31" i="10"/>
  <c r="E31" i="10"/>
  <c r="H29" i="10"/>
  <c r="H27" i="10"/>
  <c r="E16" i="10"/>
  <c r="J34" i="16"/>
  <c r="I34" i="16"/>
  <c r="E15" i="10" s="1"/>
  <c r="H34" i="16"/>
  <c r="E14" i="10" s="1"/>
  <c r="G34" i="16"/>
  <c r="E13" i="10" s="1"/>
  <c r="F34" i="16"/>
  <c r="E12" i="10" s="1"/>
  <c r="H32" i="10"/>
  <c r="H30" i="10"/>
  <c r="E17" i="10" l="1"/>
  <c r="H31" i="10"/>
  <c r="E172" i="10"/>
  <c r="E124" i="10"/>
  <c r="H33" i="10" l="1"/>
  <c r="H34" i="10"/>
  <c r="H35" i="10" l="1"/>
  <c r="D59" i="10"/>
  <c r="D124" i="10" s="1"/>
  <c r="F184" i="10"/>
  <c r="F124" i="10" l="1"/>
  <c r="E133" i="10" l="1"/>
  <c r="E183" i="10" s="1"/>
  <c r="F126" i="10"/>
  <c r="D126" i="10"/>
  <c r="E184" i="10" l="1"/>
  <c r="E157" i="10"/>
  <c r="D96" i="10" l="1"/>
  <c r="F96" i="10" s="1"/>
  <c r="D133" i="10" s="1"/>
  <c r="D157" i="10"/>
  <c r="F157" i="10" s="1"/>
  <c r="D172" i="10" s="1"/>
  <c r="D159" i="10" l="1"/>
  <c r="D135" i="10"/>
  <c r="F133" i="10"/>
  <c r="D183" i="10"/>
  <c r="G183" i="10" s="1"/>
  <c r="D174" i="10"/>
  <c r="F172" i="10"/>
  <c r="F174" i="10" s="1"/>
  <c r="D98" i="10"/>
  <c r="F98" i="10"/>
  <c r="F159" i="10"/>
  <c r="F135" i="10" l="1"/>
  <c r="D184" i="10"/>
  <c r="G184" i="10" s="1"/>
</calcChain>
</file>

<file path=xl/sharedStrings.xml><?xml version="1.0" encoding="utf-8"?>
<sst xmlns="http://schemas.openxmlformats.org/spreadsheetml/2006/main" count="181" uniqueCount="128">
  <si>
    <t>Year</t>
  </si>
  <si>
    <t>Total</t>
  </si>
  <si>
    <t>Value</t>
  </si>
  <si>
    <t>Unit</t>
  </si>
  <si>
    <t>-</t>
  </si>
  <si>
    <t>Source</t>
  </si>
  <si>
    <t>OX</t>
  </si>
  <si>
    <t>Default value</t>
  </si>
  <si>
    <t>kWh</t>
  </si>
  <si>
    <t>MWh</t>
  </si>
  <si>
    <t>Aug</t>
  </si>
  <si>
    <t>Apr</t>
  </si>
  <si>
    <t>May</t>
  </si>
  <si>
    <t>Jun</t>
  </si>
  <si>
    <t>Jul</t>
  </si>
  <si>
    <t>EEy</t>
  </si>
  <si>
    <t>ACM0001</t>
  </si>
  <si>
    <t>Parameter</t>
  </si>
  <si>
    <r>
      <t>EG</t>
    </r>
    <r>
      <rPr>
        <vertAlign val="subscript"/>
        <sz val="11"/>
        <color theme="1"/>
        <rFont val="Calibri"/>
        <family val="2"/>
        <scheme val="minor"/>
      </rPr>
      <t>PJ,facility</t>
    </r>
  </si>
  <si>
    <r>
      <t>EF</t>
    </r>
    <r>
      <rPr>
        <vertAlign val="subscript"/>
        <sz val="11"/>
        <color theme="1"/>
        <rFont val="Calibri"/>
        <family val="2"/>
        <scheme val="minor"/>
      </rPr>
      <t>grid,y</t>
    </r>
  </si>
  <si>
    <t>Monitoring data</t>
  </si>
  <si>
    <t>Emission reduction landfill methane recovery</t>
  </si>
  <si>
    <r>
      <t>F</t>
    </r>
    <r>
      <rPr>
        <b/>
        <vertAlign val="subscript"/>
        <sz val="11"/>
        <color theme="1"/>
        <rFont val="Calibri"/>
        <family val="2"/>
        <scheme val="minor"/>
      </rPr>
      <t>CH4,PJ</t>
    </r>
  </si>
  <si>
    <r>
      <t>EG</t>
    </r>
    <r>
      <rPr>
        <b/>
        <vertAlign val="subscript"/>
        <sz val="11"/>
        <color theme="1"/>
        <rFont val="Calibri"/>
        <family val="2"/>
        <scheme val="minor"/>
      </rPr>
      <t>PJ,facility</t>
    </r>
  </si>
  <si>
    <r>
      <t>EF</t>
    </r>
    <r>
      <rPr>
        <b/>
        <vertAlign val="subscript"/>
        <sz val="11"/>
        <color theme="1"/>
        <rFont val="Calibri"/>
        <family val="2"/>
        <scheme val="minor"/>
      </rPr>
      <t>grid,y</t>
    </r>
  </si>
  <si>
    <r>
      <t>BE</t>
    </r>
    <r>
      <rPr>
        <b/>
        <vertAlign val="subscript"/>
        <sz val="11"/>
        <color theme="1"/>
        <rFont val="Calibri"/>
        <family val="2"/>
        <scheme val="minor"/>
      </rPr>
      <t>electricity,y</t>
    </r>
  </si>
  <si>
    <r>
      <t>PE</t>
    </r>
    <r>
      <rPr>
        <b/>
        <vertAlign val="subscript"/>
        <sz val="11"/>
        <color theme="1"/>
        <rFont val="Calibri"/>
        <family val="2"/>
        <scheme val="minor"/>
      </rPr>
      <t>electricity,y</t>
    </r>
  </si>
  <si>
    <r>
      <t>ER</t>
    </r>
    <r>
      <rPr>
        <b/>
        <vertAlign val="subscript"/>
        <sz val="11"/>
        <color theme="1"/>
        <rFont val="Calibri"/>
        <family val="2"/>
        <scheme val="minor"/>
      </rPr>
      <t>electricity,y</t>
    </r>
  </si>
  <si>
    <r>
      <t>PE</t>
    </r>
    <r>
      <rPr>
        <b/>
        <vertAlign val="subscript"/>
        <sz val="11"/>
        <color theme="1"/>
        <rFont val="Calibri"/>
        <family val="2"/>
        <scheme val="minor"/>
      </rPr>
      <t>CH4,y</t>
    </r>
  </si>
  <si>
    <r>
      <t>EC</t>
    </r>
    <r>
      <rPr>
        <vertAlign val="subscript"/>
        <sz val="11"/>
        <color theme="1"/>
        <rFont val="Calibri"/>
        <family val="2"/>
        <scheme val="minor"/>
      </rPr>
      <t>project</t>
    </r>
  </si>
  <si>
    <t>Parameters determined at validation not monitored</t>
  </si>
  <si>
    <r>
      <t>Baseline emissions or removals (tCO</t>
    </r>
    <r>
      <rPr>
        <vertAlign val="subscript"/>
        <sz val="11"/>
        <color theme="1"/>
        <rFont val="Arial"/>
        <family val="2"/>
      </rPr>
      <t>2</t>
    </r>
    <r>
      <rPr>
        <sz val="11"/>
        <color theme="1"/>
        <rFont val="Arial"/>
        <family val="2"/>
      </rPr>
      <t>e)</t>
    </r>
  </si>
  <si>
    <r>
      <t>Project emissions or removals (tCO</t>
    </r>
    <r>
      <rPr>
        <vertAlign val="subscript"/>
        <sz val="11"/>
        <color theme="1"/>
        <rFont val="Arial"/>
        <family val="2"/>
      </rPr>
      <t>2</t>
    </r>
    <r>
      <rPr>
        <sz val="11"/>
        <color theme="1"/>
        <rFont val="Arial"/>
        <family val="2"/>
      </rPr>
      <t>e)</t>
    </r>
  </si>
  <si>
    <r>
      <t>Leakage emissions (tCO</t>
    </r>
    <r>
      <rPr>
        <vertAlign val="subscript"/>
        <sz val="11"/>
        <color theme="1"/>
        <rFont val="Arial"/>
        <family val="2"/>
      </rPr>
      <t>2</t>
    </r>
    <r>
      <rPr>
        <sz val="11"/>
        <color theme="1"/>
        <rFont val="Arial"/>
        <family val="2"/>
      </rPr>
      <t>e)</t>
    </r>
  </si>
  <si>
    <r>
      <t>Net GHG emission reductions or removals (tCO</t>
    </r>
    <r>
      <rPr>
        <vertAlign val="subscript"/>
        <sz val="11"/>
        <color theme="1"/>
        <rFont val="Arial"/>
        <family val="2"/>
      </rPr>
      <t>2</t>
    </r>
    <r>
      <rPr>
        <sz val="11"/>
        <color theme="1"/>
        <rFont val="Arial"/>
        <family val="2"/>
      </rPr>
      <t>e)</t>
    </r>
  </si>
  <si>
    <t xml:space="preserve">Total </t>
  </si>
  <si>
    <t>A (07h00 - 18h00)</t>
  </si>
  <si>
    <t>B (18h00 - 22h00)</t>
  </si>
  <si>
    <t>C (22h00 - 07h00)</t>
  </si>
  <si>
    <t>Baseline emissions landfill methane recovery</t>
  </si>
  <si>
    <t>3.1</t>
  </si>
  <si>
    <t>3.3</t>
  </si>
  <si>
    <t>3.2</t>
  </si>
  <si>
    <r>
      <t>EC</t>
    </r>
    <r>
      <rPr>
        <b/>
        <vertAlign val="subscript"/>
        <sz val="11"/>
        <color theme="1"/>
        <rFont val="Calibri"/>
        <family val="2"/>
        <scheme val="minor"/>
      </rPr>
      <t>project,y</t>
    </r>
  </si>
  <si>
    <r>
      <t>PE</t>
    </r>
    <r>
      <rPr>
        <b/>
        <vertAlign val="subscript"/>
        <sz val="11"/>
        <color theme="1"/>
        <rFont val="Calibri"/>
        <family val="2"/>
        <scheme val="minor"/>
      </rPr>
      <t>power,y</t>
    </r>
  </si>
  <si>
    <r>
      <t>ER</t>
    </r>
    <r>
      <rPr>
        <b/>
        <vertAlign val="subscript"/>
        <sz val="11"/>
        <color theme="1"/>
        <rFont val="Calibri"/>
        <family val="2"/>
        <scheme val="minor"/>
      </rPr>
      <t>CH4,y</t>
    </r>
  </si>
  <si>
    <t>t CO2e/MWh</t>
  </si>
  <si>
    <t>t CO2e</t>
  </si>
  <si>
    <r>
      <t>PE</t>
    </r>
    <r>
      <rPr>
        <vertAlign val="subscript"/>
        <sz val="11"/>
        <color theme="1"/>
        <rFont val="Calibri"/>
        <family val="2"/>
        <scheme val="minor"/>
      </rPr>
      <t>flare,y</t>
    </r>
    <r>
      <rPr>
        <sz val="11"/>
        <color theme="1"/>
        <rFont val="Calibri"/>
        <family val="2"/>
        <scheme val="minor"/>
      </rPr>
      <t>=0</t>
    </r>
  </si>
  <si>
    <t>Emission reduction calculation - landfill methane recovery</t>
  </si>
  <si>
    <t>4.</t>
  </si>
  <si>
    <t>Project emissions landfill methane recovery</t>
  </si>
  <si>
    <t>4.1</t>
  </si>
  <si>
    <t>Emission reduction calculation - grid connected renewable electricity generation</t>
  </si>
  <si>
    <t>Baseline emissions - grid connected renewable electricity generation</t>
  </si>
  <si>
    <t>4.2</t>
  </si>
  <si>
    <t>Project emissions - grid connected renewable electricity generation</t>
  </si>
  <si>
    <t>=</t>
  </si>
  <si>
    <t>4.3</t>
  </si>
  <si>
    <t>Emission reduction - grid connected renewable electricity generation</t>
  </si>
  <si>
    <t>Total emission reduction calculation</t>
  </si>
  <si>
    <r>
      <t>The quantity of electricity used for the operation of the installed facilities (EC</t>
    </r>
    <r>
      <rPr>
        <b/>
        <vertAlign val="subscript"/>
        <sz val="10"/>
        <color theme="1"/>
        <rFont val="Arial"/>
        <family val="2"/>
      </rPr>
      <t>project,y</t>
    </r>
    <r>
      <rPr>
        <b/>
        <sz val="10"/>
        <color theme="1"/>
        <rFont val="Arial"/>
        <family val="2"/>
      </rPr>
      <t>)</t>
    </r>
  </si>
  <si>
    <t>Source: monthly electricity bills of Empresa Eléctrica Regional Centro Sur C.A.</t>
  </si>
  <si>
    <t>TDL,j,y</t>
  </si>
  <si>
    <t xml:space="preserve">               MONTH                     DAY</t>
  </si>
  <si>
    <t>APRIL</t>
  </si>
  <si>
    <t>MAY</t>
  </si>
  <si>
    <t>JUNE</t>
  </si>
  <si>
    <t>JULY</t>
  </si>
  <si>
    <t>AUGUST</t>
  </si>
  <si>
    <t>Summary electricity consumption</t>
  </si>
  <si>
    <t>File</t>
  </si>
  <si>
    <t>Total (kWh)</t>
  </si>
  <si>
    <t>* Please note that all monthly bills start on the third day of the month and end on the second day of the next month.</t>
  </si>
  <si>
    <t>Month</t>
  </si>
  <si>
    <t>Month*</t>
  </si>
  <si>
    <t>Electricity consumed by the genset in mid voltage (22.000 V: substation and 480 V equipment)</t>
  </si>
  <si>
    <t xml:space="preserve">Electricity consumed from the grid </t>
  </si>
  <si>
    <t>04-abril-2021-M2.pdf</t>
  </si>
  <si>
    <t>* Please note that all monthly bills start on the second day of the month and end on the first day of the next month.</t>
  </si>
  <si>
    <t>04-abr-2021-M1.pdf</t>
  </si>
  <si>
    <t>06-jun-2021-M1.pdf</t>
  </si>
  <si>
    <t>07-jul-2021-M1.pdf</t>
  </si>
  <si>
    <t>08-ago-2021-M1.pdf</t>
  </si>
  <si>
    <t>1 - 25 Aug</t>
  </si>
  <si>
    <r>
      <t>EC</t>
    </r>
    <r>
      <rPr>
        <vertAlign val="subscript"/>
        <sz val="11"/>
        <color theme="1"/>
        <rFont val="Calibri"/>
        <family val="2"/>
        <scheme val="minor"/>
      </rPr>
      <t>project, 2021</t>
    </r>
  </si>
  <si>
    <t>Jan</t>
  </si>
  <si>
    <t>Feb</t>
  </si>
  <si>
    <t>March</t>
  </si>
  <si>
    <t>03-mar-2021-M1.pdf</t>
  </si>
  <si>
    <t>01-ene-2021-M1.pdf</t>
  </si>
  <si>
    <t>05-may-2021-M1.pdf**</t>
  </si>
  <si>
    <t>In order to calculate the electricity consumption, the costs (ZEHORA, ZEHORB and ZEHORC) have to be divided by the electricity price being 0.071 USD/kWh for ZEHORA (08h00 - 18h00)</t>
  </si>
  <si>
    <t>02-feb-2021-M1.pdf**</t>
  </si>
  <si>
    <t>01-ene-2021-M2.pdf</t>
  </si>
  <si>
    <t>In order to calculate the electricity consumption, the cost (ZENERG) has to be divided by the electricity price being 0.071 USD/kWh.</t>
  </si>
  <si>
    <t>The tariff per kWh can be verified by checking the normal bills that contain both kWh and USD.</t>
  </si>
  <si>
    <t>02-feb-2021-M2.pdf**</t>
  </si>
  <si>
    <t>03-mar-2021-M2.pdf</t>
  </si>
  <si>
    <t>05-may-2021-M2.pdf**</t>
  </si>
  <si>
    <t>08-aug-2021-M2.pdf**</t>
  </si>
  <si>
    <t xml:space="preserve">**The bills of these months did not arrive. EBE could download an electronic bill stored in the Internal Rent Service of Ecuador (SRI) system. This  bill does only contain the costs in USD. </t>
  </si>
  <si>
    <t>1 Jan - 25 Aug 2021</t>
  </si>
  <si>
    <t>2021 (1 Jan - 25 Aug)</t>
  </si>
  <si>
    <t>JANUARY</t>
  </si>
  <si>
    <t>FEBRUARY</t>
  </si>
  <si>
    <t>MARCH</t>
  </si>
  <si>
    <t>Achieved GHG emission reductions in the third monitoring period (1 Jan 2021 - 25 Aug 2021)</t>
  </si>
  <si>
    <t>07-jul-2021-M2 R.pdf</t>
  </si>
  <si>
    <t>06-jun-2021-M2 R.pdf</t>
  </si>
  <si>
    <t>0.071 USD/kWh for ZEHOR B (18h00 - 22h00) and 0.059 USD/kWh for ZEHORC (22h00 - 08h00). The tariff per kWh can be verified by checking the normal bills that contain both kWh and USD.</t>
  </si>
  <si>
    <t xml:space="preserve">Technical distribution losses </t>
  </si>
  <si>
    <t>https://www.controlrecursosyenergia.gob.ec/estadisticas-del-sector-electrico-ecuatoriano-buscar/</t>
  </si>
  <si>
    <t>Table 7 page 14 of Estadistica del sector electrico Ecuatoriano, 2020, Agencia de Rugulacion y Control de Energia y Recursos naturales No Renovables</t>
  </si>
  <si>
    <t>Transmission losses</t>
  </si>
  <si>
    <t>Table 101, page 108 of Estadistica del sector electrico Ecuatoriano, 2020, Agencia de Rugulacion y Control de Energia y Recursos naturales No Renovables</t>
  </si>
  <si>
    <t>See details Engine-generator-1 (SFGM560, with electrical efficiency of 36.0%) and Engine-generator 2 (SGE-565SM, with electrical efficiency of 36.1%). Higest value selected as conservative approach.</t>
  </si>
  <si>
    <t>Engine-generator 1 &amp; 2</t>
  </si>
  <si>
    <t>Calculated combination of technical and transmission losses</t>
  </si>
  <si>
    <t>Electricity generation by the project activity (kWh)</t>
  </si>
  <si>
    <r>
      <t>BE</t>
    </r>
    <r>
      <rPr>
        <b/>
        <vertAlign val="subscript"/>
        <sz val="11"/>
        <color theme="1"/>
        <rFont val="Calibri"/>
        <family val="2"/>
        <scheme val="minor"/>
      </rPr>
      <t>CH4,PJ,y</t>
    </r>
  </si>
  <si>
    <r>
      <t>D</t>
    </r>
    <r>
      <rPr>
        <vertAlign val="subscript"/>
        <sz val="11"/>
        <color theme="1"/>
        <rFont val="Calibri"/>
        <family val="2"/>
        <scheme val="minor"/>
      </rPr>
      <t>CH4</t>
    </r>
  </si>
  <si>
    <r>
      <t>NCV</t>
    </r>
    <r>
      <rPr>
        <vertAlign val="subscript"/>
        <sz val="11"/>
        <color theme="1"/>
        <rFont val="Calibri"/>
        <family val="2"/>
        <scheme val="minor"/>
      </rPr>
      <t>CH4</t>
    </r>
  </si>
  <si>
    <r>
      <t>GWP</t>
    </r>
    <r>
      <rPr>
        <vertAlign val="subscript"/>
        <sz val="11"/>
        <color theme="1"/>
        <rFont val="Calibri"/>
        <family val="2"/>
        <scheme val="minor"/>
      </rPr>
      <t>CH4</t>
    </r>
  </si>
  <si>
    <r>
      <t>PE</t>
    </r>
    <r>
      <rPr>
        <vertAlign val="subscript"/>
        <sz val="11"/>
        <color theme="1"/>
        <rFont val="Calibri"/>
        <family val="2"/>
        <scheme val="minor"/>
      </rPr>
      <t>y</t>
    </r>
    <r>
      <rPr>
        <sz val="11"/>
        <color theme="1"/>
        <rFont val="Calibri"/>
        <family val="2"/>
        <scheme val="minor"/>
      </rPr>
      <t>=EC</t>
    </r>
    <r>
      <rPr>
        <vertAlign val="subscript"/>
        <sz val="11"/>
        <color theme="1"/>
        <rFont val="Calibri"/>
        <family val="2"/>
        <scheme val="minor"/>
      </rPr>
      <t>project,y</t>
    </r>
    <r>
      <rPr>
        <sz val="11"/>
        <color theme="1"/>
        <rFont val="Calibri"/>
        <family val="2"/>
        <scheme val="minor"/>
      </rPr>
      <t xml:space="preserve"> x EF</t>
    </r>
    <r>
      <rPr>
        <vertAlign val="subscript"/>
        <sz val="11"/>
        <color theme="1"/>
        <rFont val="Calibri"/>
        <family val="2"/>
        <scheme val="minor"/>
      </rPr>
      <t>grid,y</t>
    </r>
  </si>
  <si>
    <r>
      <t>Quantity of net electricity that is generated and exported through the electricity grid (EG</t>
    </r>
    <r>
      <rPr>
        <b/>
        <vertAlign val="subscript"/>
        <sz val="11"/>
        <color theme="1"/>
        <rFont val="Calibri"/>
        <family val="2"/>
        <scheme val="minor"/>
      </rPr>
      <t>PJ, facility</t>
    </r>
    <r>
      <rPr>
        <b/>
        <sz val="11"/>
        <color theme="1"/>
        <rFont val="Calibri"/>
        <family val="2"/>
        <scheme val="minor"/>
      </rPr>
      <t>)</t>
    </r>
  </si>
  <si>
    <r>
      <t>CO</t>
    </r>
    <r>
      <rPr>
        <vertAlign val="subscript"/>
        <sz val="11"/>
        <color theme="1"/>
        <rFont val="Abadi"/>
        <family val="2"/>
      </rPr>
      <t xml:space="preserve">2 </t>
    </r>
    <r>
      <rPr>
        <sz val="11"/>
        <color theme="1"/>
        <rFont val="Calibri"/>
        <family val="2"/>
        <scheme val="minor"/>
      </rPr>
      <t>emission factor of the national Interconnected system determined by the Technical Commission for Determination of Greenhouse Gas Emission Factors.</t>
    </r>
  </si>
  <si>
    <t>GWP_ch4 IPCC AR5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</si>
</sst>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vertAlign val="subscript"/>
      <sz val="11"/>
      <color theme="1"/>
      <name val="Calibri"/>
      <family val="2"/>
      <scheme val="minor"/>
    </font>
    <font>
      <b/>
      <sz val="11"/>
      <color theme="1"/>
      <name val="Calibri"/>
      <family val="2"/>
      <scheme val="minor"/>
    </font>
    <font>
      <sz val="10"/>
      <color theme="1"/>
      <name val="Arial"/>
      <family val="2"/>
    </font>
    <font>
      <b/>
      <vertAlign val="subscript"/>
      <sz val="11"/>
      <color theme="1"/>
      <name val="Calibri"/>
      <family val="2"/>
      <scheme val="minor"/>
    </font>
    <font>
      <b/>
      <sz val="14"/>
      <color theme="1"/>
      <name val="Calibri"/>
      <family val="2"/>
      <scheme val="minor"/>
    </font>
    <font>
      <b/>
      <sz val="10"/>
      <color theme="1"/>
      <name val="Arial"/>
      <family val="2"/>
    </font>
    <font>
      <sz val="11"/>
      <color theme="1"/>
      <name val="Arial"/>
      <family val="2"/>
    </font>
    <font>
      <vertAlign val="subscript"/>
      <sz val="11"/>
      <color theme="1"/>
      <name val="Arial"/>
      <family val="2"/>
    </font>
    <font>
      <b/>
      <sz val="20"/>
      <color theme="1"/>
      <name val="Calibri"/>
      <family val="2"/>
      <scheme val="minor"/>
    </font>
    <font>
      <b/>
      <vertAlign val="subscript"/>
      <sz val="10"/>
      <color theme="1"/>
      <name val="Arial"/>
      <family val="2"/>
    </font>
    <font>
      <u/>
      <sz val="11"/>
      <color theme="10"/>
      <name val="Calibri"/>
      <family val="2"/>
      <scheme val="minor"/>
    </font>
    <font>
      <sz val="11"/>
      <color theme="1"/>
      <name val="Calibri"/>
      <family val="2"/>
      <scheme val="minor"/>
    </font>
    <font>
      <vertAlign val="subscript"/>
      <sz val="11"/>
      <color theme="1"/>
      <name val="Abadi"/>
      <family val="2"/>
    </font>
  </fonts>
  <fills count="7">
    <fill>
      <patternFill patternType="none"/>
    </fill>
    <fill>
      <patternFill patternType="gray125"/>
    </fill>
    <fill>
      <patternFill patternType="solid">
        <fgColor rgb="FFC2D7E0"/>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C0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0" fontId="11" fillId="0" borderId="0" applyNumberFormat="0" applyFill="0" applyBorder="0" applyAlignment="0" applyProtection="0"/>
    <xf numFmtId="9" fontId="12" fillId="0" borderId="0" applyFont="0" applyFill="0" applyBorder="0" applyAlignment="0" applyProtection="0"/>
  </cellStyleXfs>
  <cellXfs count="54">
    <xf numFmtId="0" fontId="0" fillId="0" borderId="0" xfId="0"/>
    <xf numFmtId="0" fontId="0" fillId="0" borderId="0" xfId="0" applyAlignment="1">
      <alignment horizontal="right"/>
    </xf>
    <xf numFmtId="164" fontId="0" fillId="0" borderId="0" xfId="0" applyNumberFormat="1"/>
    <xf numFmtId="1" fontId="0" fillId="0" borderId="0" xfId="0" applyNumberFormat="1"/>
    <xf numFmtId="0" fontId="0" fillId="0" borderId="0" xfId="0" quotePrefix="1"/>
    <xf numFmtId="17" fontId="0" fillId="0" borderId="0" xfId="0" applyNumberFormat="1"/>
    <xf numFmtId="4" fontId="0" fillId="0" borderId="0" xfId="0" applyNumberFormat="1"/>
    <xf numFmtId="0" fontId="2" fillId="0" borderId="0" xfId="0" applyFont="1"/>
    <xf numFmtId="1" fontId="2" fillId="0" borderId="0" xfId="0" applyNumberFormat="1" applyFont="1"/>
    <xf numFmtId="0" fontId="2" fillId="0" borderId="0" xfId="0" applyFont="1" applyAlignment="1">
      <alignment horizontal="right"/>
    </xf>
    <xf numFmtId="17" fontId="2" fillId="0" borderId="0" xfId="0" applyNumberFormat="1" applyFont="1"/>
    <xf numFmtId="3" fontId="2" fillId="0" borderId="0" xfId="0" applyNumberFormat="1" applyFont="1"/>
    <xf numFmtId="0" fontId="0" fillId="0" borderId="0" xfId="0" applyAlignment="1">
      <alignment horizontal="left"/>
    </xf>
    <xf numFmtId="0" fontId="2" fillId="0" borderId="0" xfId="0" applyFont="1" applyAlignment="1">
      <alignment horizontal="left"/>
    </xf>
    <xf numFmtId="2" fontId="2" fillId="0" borderId="0" xfId="0" applyNumberFormat="1" applyFont="1"/>
    <xf numFmtId="4" fontId="2" fillId="0" borderId="0" xfId="0" applyNumberFormat="1" applyFont="1"/>
    <xf numFmtId="0" fontId="0" fillId="0" borderId="0" xfId="0" quotePrefix="1" applyAlignment="1">
      <alignment horizontal="left"/>
    </xf>
    <xf numFmtId="2" fontId="0" fillId="0" borderId="0" xfId="0" applyNumberFormat="1"/>
    <xf numFmtId="0" fontId="5" fillId="0" borderId="0" xfId="0" applyFont="1"/>
    <xf numFmtId="0" fontId="6" fillId="0" borderId="0" xfId="0" applyFont="1"/>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3" fillId="0" borderId="4" xfId="0" applyFont="1" applyBorder="1" applyAlignment="1">
      <alignment horizontal="right" vertical="center" wrapText="1"/>
    </xf>
    <xf numFmtId="0" fontId="6" fillId="0" borderId="3" xfId="0" applyFont="1" applyBorder="1" applyAlignment="1">
      <alignment vertical="center" wrapText="1"/>
    </xf>
    <xf numFmtId="1" fontId="3" fillId="0" borderId="4" xfId="0" applyNumberFormat="1" applyFont="1" applyBorder="1" applyAlignment="1">
      <alignment horizontal="right" vertical="center" wrapText="1"/>
    </xf>
    <xf numFmtId="0" fontId="9" fillId="0" borderId="0" xfId="0" applyFont="1"/>
    <xf numFmtId="0" fontId="5" fillId="0" borderId="0" xfId="0" applyFont="1" applyAlignment="1">
      <alignment horizontal="right"/>
    </xf>
    <xf numFmtId="165" fontId="0" fillId="0" borderId="0" xfId="0" applyNumberFormat="1"/>
    <xf numFmtId="0" fontId="0" fillId="3" borderId="0" xfId="0" applyFill="1"/>
    <xf numFmtId="10" fontId="0" fillId="0" borderId="0" xfId="0" applyNumberFormat="1"/>
    <xf numFmtId="0" fontId="3" fillId="0" borderId="3" xfId="0" applyFont="1" applyBorder="1" applyAlignment="1">
      <alignment horizontal="left" vertical="center" wrapText="1"/>
    </xf>
    <xf numFmtId="0" fontId="0" fillId="0" borderId="0" xfId="0" applyAlignment="1">
      <alignment horizont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0" fillId="5" borderId="8" xfId="0" applyFill="1" applyBorder="1" applyAlignment="1">
      <alignment horizontal="center"/>
    </xf>
    <xf numFmtId="4" fontId="0" fillId="0" borderId="9" xfId="0" applyNumberFormat="1" applyBorder="1" applyAlignment="1">
      <alignment horizontal="center"/>
    </xf>
    <xf numFmtId="4" fontId="0" fillId="0" borderId="10" xfId="0" applyNumberFormat="1" applyBorder="1" applyAlignment="1">
      <alignment horizontal="center"/>
    </xf>
    <xf numFmtId="0" fontId="0" fillId="5" borderId="11" xfId="0" applyFill="1" applyBorder="1" applyAlignment="1">
      <alignment horizontal="center"/>
    </xf>
    <xf numFmtId="4" fontId="2" fillId="6" borderId="12" xfId="0" applyNumberFormat="1" applyFont="1" applyFill="1" applyBorder="1"/>
    <xf numFmtId="4" fontId="0" fillId="0" borderId="0" xfId="0" applyNumberFormat="1" applyAlignment="1">
      <alignment horizontal="right"/>
    </xf>
    <xf numFmtId="0" fontId="11" fillId="0" borderId="0" xfId="1"/>
    <xf numFmtId="4" fontId="0" fillId="0" borderId="13" xfId="0" applyNumberFormat="1" applyBorder="1" applyAlignment="1">
      <alignment horizontal="center"/>
    </xf>
    <xf numFmtId="4" fontId="0" fillId="0" borderId="14" xfId="0" applyNumberFormat="1" applyBorder="1" applyAlignment="1">
      <alignment horizontal="center"/>
    </xf>
    <xf numFmtId="3" fontId="0" fillId="0" borderId="0" xfId="0" applyNumberFormat="1"/>
    <xf numFmtId="2" fontId="0" fillId="0" borderId="0" xfId="0" applyNumberFormat="1" applyAlignment="1">
      <alignment horizontal="right"/>
    </xf>
    <xf numFmtId="1" fontId="6" fillId="0" borderId="4" xfId="0" applyNumberFormat="1" applyFont="1" applyBorder="1" applyAlignment="1">
      <alignment horizontal="right" vertical="center" wrapText="1"/>
    </xf>
    <xf numFmtId="0" fontId="6" fillId="0" borderId="4" xfId="0" applyFont="1" applyBorder="1" applyAlignment="1">
      <alignment horizontal="right" vertical="center" wrapText="1"/>
    </xf>
    <xf numFmtId="0" fontId="2" fillId="4" borderId="15" xfId="0" applyFont="1" applyFill="1" applyBorder="1" applyAlignment="1">
      <alignment horizontal="center" vertical="center" wrapText="1"/>
    </xf>
    <xf numFmtId="4" fontId="0" fillId="0" borderId="9" xfId="0" quotePrefix="1" applyNumberFormat="1" applyBorder="1" applyAlignment="1">
      <alignment horizontal="center"/>
    </xf>
    <xf numFmtId="4" fontId="2" fillId="6" borderId="12" xfId="0" applyNumberFormat="1" applyFont="1" applyFill="1" applyBorder="1" applyAlignment="1">
      <alignment horizontal="center"/>
    </xf>
    <xf numFmtId="164" fontId="0" fillId="0" borderId="0" xfId="2" applyNumberFormat="1" applyFont="1"/>
    <xf numFmtId="10" fontId="0" fillId="0" borderId="0" xfId="2" applyNumberFormat="1" applyFont="1"/>
    <xf numFmtId="0" fontId="2" fillId="0" borderId="0" xfId="0" applyFont="1" applyAlignment="1">
      <alignment horizontal="center"/>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142</xdr:row>
      <xdr:rowOff>57150</xdr:rowOff>
    </xdr:from>
    <xdr:to>
      <xdr:col>2</xdr:col>
      <xdr:colOff>1611292</xdr:colOff>
      <xdr:row>143</xdr:row>
      <xdr:rowOff>114270</xdr:rowOff>
    </xdr:to>
    <xdr:pic>
      <xdr:nvPicPr>
        <xdr:cNvPr id="5" name="Picture 4">
          <a:extLst>
            <a:ext uri="{FF2B5EF4-FFF2-40B4-BE49-F238E27FC236}">
              <a16:creationId xmlns:a16="http://schemas.microsoft.com/office/drawing/2014/main" id="{D143C881-7F7E-400A-B5DE-9D701F6EE2DA}"/>
            </a:ext>
          </a:extLst>
        </xdr:cNvPr>
        <xdr:cNvPicPr>
          <a:picLocks noChangeAspect="1"/>
        </xdr:cNvPicPr>
      </xdr:nvPicPr>
      <xdr:blipFill>
        <a:blip xmlns:r="http://schemas.openxmlformats.org/officeDocument/2006/relationships" r:embed="rId1"/>
        <a:stretch>
          <a:fillRect/>
        </a:stretch>
      </xdr:blipFill>
      <xdr:spPr>
        <a:xfrm>
          <a:off x="2514600" y="26812875"/>
          <a:ext cx="1580952" cy="238095"/>
        </a:xfrm>
        <a:prstGeom prst="rect">
          <a:avLst/>
        </a:prstGeom>
      </xdr:spPr>
    </xdr:pic>
    <xdr:clientData/>
  </xdr:twoCellAnchor>
  <xdr:twoCellAnchor editAs="oneCell">
    <xdr:from>
      <xdr:col>2</xdr:col>
      <xdr:colOff>9526</xdr:colOff>
      <xdr:row>144</xdr:row>
      <xdr:rowOff>1</xdr:rowOff>
    </xdr:from>
    <xdr:to>
      <xdr:col>4</xdr:col>
      <xdr:colOff>1115836</xdr:colOff>
      <xdr:row>152</xdr:row>
      <xdr:rowOff>12162</xdr:rowOff>
    </xdr:to>
    <xdr:pic>
      <xdr:nvPicPr>
        <xdr:cNvPr id="6" name="Picture 5">
          <a:extLst>
            <a:ext uri="{FF2B5EF4-FFF2-40B4-BE49-F238E27FC236}">
              <a16:creationId xmlns:a16="http://schemas.microsoft.com/office/drawing/2014/main" id="{566837F2-8B8B-42B2-AD67-2E13D5189FBE}"/>
            </a:ext>
          </a:extLst>
        </xdr:cNvPr>
        <xdr:cNvPicPr>
          <a:picLocks noChangeAspect="1"/>
        </xdr:cNvPicPr>
      </xdr:nvPicPr>
      <xdr:blipFill>
        <a:blip xmlns:r="http://schemas.openxmlformats.org/officeDocument/2006/relationships" r:embed="rId2"/>
        <a:stretch>
          <a:fillRect/>
        </a:stretch>
      </xdr:blipFill>
      <xdr:spPr>
        <a:xfrm>
          <a:off x="2486026" y="27117676"/>
          <a:ext cx="4953000" cy="1517109"/>
        </a:xfrm>
        <a:prstGeom prst="rect">
          <a:avLst/>
        </a:prstGeom>
      </xdr:spPr>
    </xdr:pic>
    <xdr:clientData/>
  </xdr:twoCellAnchor>
  <xdr:twoCellAnchor editAs="oneCell">
    <xdr:from>
      <xdr:col>2</xdr:col>
      <xdr:colOff>34925</xdr:colOff>
      <xdr:row>72</xdr:row>
      <xdr:rowOff>57150</xdr:rowOff>
    </xdr:from>
    <xdr:to>
      <xdr:col>3</xdr:col>
      <xdr:colOff>1849260</xdr:colOff>
      <xdr:row>74</xdr:row>
      <xdr:rowOff>31517</xdr:rowOff>
    </xdr:to>
    <xdr:pic>
      <xdr:nvPicPr>
        <xdr:cNvPr id="8" name="Picture 7">
          <a:extLst>
            <a:ext uri="{FF2B5EF4-FFF2-40B4-BE49-F238E27FC236}">
              <a16:creationId xmlns:a16="http://schemas.microsoft.com/office/drawing/2014/main" id="{B45EBEBC-CEC1-427F-8632-5BE20F546B9E}"/>
            </a:ext>
          </a:extLst>
        </xdr:cNvPr>
        <xdr:cNvPicPr>
          <a:picLocks noChangeAspect="1"/>
        </xdr:cNvPicPr>
      </xdr:nvPicPr>
      <xdr:blipFill>
        <a:blip xmlns:r="http://schemas.openxmlformats.org/officeDocument/2006/relationships" r:embed="rId3"/>
        <a:stretch>
          <a:fillRect/>
        </a:stretch>
      </xdr:blipFill>
      <xdr:spPr>
        <a:xfrm>
          <a:off x="2511425" y="13563600"/>
          <a:ext cx="3547885" cy="333142"/>
        </a:xfrm>
        <a:prstGeom prst="rect">
          <a:avLst/>
        </a:prstGeom>
      </xdr:spPr>
    </xdr:pic>
    <xdr:clientData/>
  </xdr:twoCellAnchor>
  <xdr:twoCellAnchor editAs="oneCell">
    <xdr:from>
      <xdr:col>2</xdr:col>
      <xdr:colOff>66675</xdr:colOff>
      <xdr:row>79</xdr:row>
      <xdr:rowOff>133350</xdr:rowOff>
    </xdr:from>
    <xdr:to>
      <xdr:col>4</xdr:col>
      <xdr:colOff>675568</xdr:colOff>
      <xdr:row>89</xdr:row>
      <xdr:rowOff>126594</xdr:rowOff>
    </xdr:to>
    <xdr:pic>
      <xdr:nvPicPr>
        <xdr:cNvPr id="10" name="Picture 9">
          <a:extLst>
            <a:ext uri="{FF2B5EF4-FFF2-40B4-BE49-F238E27FC236}">
              <a16:creationId xmlns:a16="http://schemas.microsoft.com/office/drawing/2014/main" id="{149FB39E-41AF-4E8E-AD3A-9AF184B9691D}"/>
            </a:ext>
          </a:extLst>
        </xdr:cNvPr>
        <xdr:cNvPicPr>
          <a:picLocks noChangeAspect="1"/>
        </xdr:cNvPicPr>
      </xdr:nvPicPr>
      <xdr:blipFill>
        <a:blip xmlns:r="http://schemas.openxmlformats.org/officeDocument/2006/relationships" r:embed="rId4"/>
        <a:stretch>
          <a:fillRect/>
        </a:stretch>
      </xdr:blipFill>
      <xdr:spPr>
        <a:xfrm>
          <a:off x="2543175" y="14744700"/>
          <a:ext cx="4448175" cy="1796643"/>
        </a:xfrm>
        <a:prstGeom prst="rect">
          <a:avLst/>
        </a:prstGeom>
      </xdr:spPr>
    </xdr:pic>
    <xdr:clientData/>
  </xdr:twoCellAnchor>
  <xdr:twoCellAnchor editAs="oneCell">
    <xdr:from>
      <xdr:col>2</xdr:col>
      <xdr:colOff>19051</xdr:colOff>
      <xdr:row>100</xdr:row>
      <xdr:rowOff>63501</xdr:rowOff>
    </xdr:from>
    <xdr:to>
      <xdr:col>3</xdr:col>
      <xdr:colOff>189796</xdr:colOff>
      <xdr:row>102</xdr:row>
      <xdr:rowOff>49627</xdr:rowOff>
    </xdr:to>
    <xdr:pic>
      <xdr:nvPicPr>
        <xdr:cNvPr id="3" name="Picture 2">
          <a:extLst>
            <a:ext uri="{FF2B5EF4-FFF2-40B4-BE49-F238E27FC236}">
              <a16:creationId xmlns:a16="http://schemas.microsoft.com/office/drawing/2014/main" id="{2F16637F-736F-45BA-8D91-DD20B468F8C1}"/>
            </a:ext>
          </a:extLst>
        </xdr:cNvPr>
        <xdr:cNvPicPr>
          <a:picLocks noChangeAspect="1"/>
        </xdr:cNvPicPr>
      </xdr:nvPicPr>
      <xdr:blipFill>
        <a:blip xmlns:r="http://schemas.openxmlformats.org/officeDocument/2006/relationships" r:embed="rId5"/>
        <a:stretch>
          <a:fillRect/>
        </a:stretch>
      </xdr:blipFill>
      <xdr:spPr>
        <a:xfrm>
          <a:off x="2495551" y="19465926"/>
          <a:ext cx="1901824" cy="348075"/>
        </a:xfrm>
        <a:prstGeom prst="rect">
          <a:avLst/>
        </a:prstGeom>
      </xdr:spPr>
    </xdr:pic>
    <xdr:clientData/>
  </xdr:twoCellAnchor>
  <xdr:twoCellAnchor editAs="oneCell">
    <xdr:from>
      <xdr:col>2</xdr:col>
      <xdr:colOff>38101</xdr:colOff>
      <xdr:row>104</xdr:row>
      <xdr:rowOff>38100</xdr:rowOff>
    </xdr:from>
    <xdr:to>
      <xdr:col>4</xdr:col>
      <xdr:colOff>113947</xdr:colOff>
      <xdr:row>116</xdr:row>
      <xdr:rowOff>151186</xdr:rowOff>
    </xdr:to>
    <xdr:pic>
      <xdr:nvPicPr>
        <xdr:cNvPr id="11" name="Picture 10">
          <a:extLst>
            <a:ext uri="{FF2B5EF4-FFF2-40B4-BE49-F238E27FC236}">
              <a16:creationId xmlns:a16="http://schemas.microsoft.com/office/drawing/2014/main" id="{DDE084E9-9937-4CA1-94AA-9B3BF72EE003}"/>
            </a:ext>
          </a:extLst>
        </xdr:cNvPr>
        <xdr:cNvPicPr>
          <a:picLocks noChangeAspect="1"/>
        </xdr:cNvPicPr>
      </xdr:nvPicPr>
      <xdr:blipFill>
        <a:blip xmlns:r="http://schemas.openxmlformats.org/officeDocument/2006/relationships" r:embed="rId6"/>
        <a:stretch>
          <a:fillRect/>
        </a:stretch>
      </xdr:blipFill>
      <xdr:spPr>
        <a:xfrm>
          <a:off x="2514601" y="19364325"/>
          <a:ext cx="3921125" cy="2284787"/>
        </a:xfrm>
        <a:prstGeom prst="rect">
          <a:avLst/>
        </a:prstGeom>
      </xdr:spPr>
    </xdr:pic>
    <xdr:clientData/>
  </xdr:twoCellAnchor>
  <xdr:twoCellAnchor editAs="oneCell">
    <xdr:from>
      <xdr:col>9</xdr:col>
      <xdr:colOff>831087</xdr:colOff>
      <xdr:row>113</xdr:row>
      <xdr:rowOff>177801</xdr:rowOff>
    </xdr:from>
    <xdr:to>
      <xdr:col>13</xdr:col>
      <xdr:colOff>1294757</xdr:colOff>
      <xdr:row>133</xdr:row>
      <xdr:rowOff>152402</xdr:rowOff>
    </xdr:to>
    <xdr:pic>
      <xdr:nvPicPr>
        <xdr:cNvPr id="4" name="Picture 3">
          <a:extLst>
            <a:ext uri="{FF2B5EF4-FFF2-40B4-BE49-F238E27FC236}">
              <a16:creationId xmlns:a16="http://schemas.microsoft.com/office/drawing/2014/main" id="{8490D721-F9F4-4A31-9EC4-3D01883008DB}"/>
            </a:ext>
          </a:extLst>
        </xdr:cNvPr>
        <xdr:cNvPicPr>
          <a:picLocks noChangeAspect="1"/>
        </xdr:cNvPicPr>
      </xdr:nvPicPr>
      <xdr:blipFill>
        <a:blip xmlns:r="http://schemas.openxmlformats.org/officeDocument/2006/relationships" r:embed="rId7"/>
        <a:stretch>
          <a:fillRect/>
        </a:stretch>
      </xdr:blipFill>
      <xdr:spPr>
        <a:xfrm>
          <a:off x="13391387" y="21469351"/>
          <a:ext cx="3778370" cy="3708400"/>
        </a:xfrm>
        <a:prstGeom prst="rect">
          <a:avLst/>
        </a:prstGeom>
      </xdr:spPr>
    </xdr:pic>
    <xdr:clientData/>
  </xdr:twoCellAnchor>
  <xdr:twoCellAnchor editAs="oneCell">
    <xdr:from>
      <xdr:col>13</xdr:col>
      <xdr:colOff>1421714</xdr:colOff>
      <xdr:row>112</xdr:row>
      <xdr:rowOff>69850</xdr:rowOff>
    </xdr:from>
    <xdr:to>
      <xdr:col>19</xdr:col>
      <xdr:colOff>456569</xdr:colOff>
      <xdr:row>133</xdr:row>
      <xdr:rowOff>120650</xdr:rowOff>
    </xdr:to>
    <xdr:pic>
      <xdr:nvPicPr>
        <xdr:cNvPr id="12" name="Picture 11">
          <a:extLst>
            <a:ext uri="{FF2B5EF4-FFF2-40B4-BE49-F238E27FC236}">
              <a16:creationId xmlns:a16="http://schemas.microsoft.com/office/drawing/2014/main" id="{CD1AA5C1-F206-432B-8059-92255282E596}"/>
            </a:ext>
          </a:extLst>
        </xdr:cNvPr>
        <xdr:cNvPicPr>
          <a:picLocks noChangeAspect="1"/>
        </xdr:cNvPicPr>
      </xdr:nvPicPr>
      <xdr:blipFill>
        <a:blip xmlns:r="http://schemas.openxmlformats.org/officeDocument/2006/relationships" r:embed="rId8"/>
        <a:stretch>
          <a:fillRect/>
        </a:stretch>
      </xdr:blipFill>
      <xdr:spPr>
        <a:xfrm>
          <a:off x="17296714" y="21177250"/>
          <a:ext cx="3651305" cy="3975100"/>
        </a:xfrm>
        <a:prstGeom prst="rect">
          <a:avLst/>
        </a:prstGeom>
      </xdr:spPr>
    </xdr:pic>
    <xdr:clientData/>
  </xdr:twoCellAnchor>
  <xdr:twoCellAnchor editAs="oneCell">
    <xdr:from>
      <xdr:col>2</xdr:col>
      <xdr:colOff>19050</xdr:colOff>
      <xdr:row>75</xdr:row>
      <xdr:rowOff>47625</xdr:rowOff>
    </xdr:from>
    <xdr:to>
      <xdr:col>3</xdr:col>
      <xdr:colOff>314325</xdr:colOff>
      <xdr:row>77</xdr:row>
      <xdr:rowOff>134637</xdr:rowOff>
    </xdr:to>
    <xdr:pic>
      <xdr:nvPicPr>
        <xdr:cNvPr id="2" name="Picture 1">
          <a:extLst>
            <a:ext uri="{FF2B5EF4-FFF2-40B4-BE49-F238E27FC236}">
              <a16:creationId xmlns:a16="http://schemas.microsoft.com/office/drawing/2014/main" id="{8EE4D5A1-4923-4FD0-86EF-5462D2A4D120}"/>
            </a:ext>
          </a:extLst>
        </xdr:cNvPr>
        <xdr:cNvPicPr>
          <a:picLocks noChangeAspect="1"/>
        </xdr:cNvPicPr>
      </xdr:nvPicPr>
      <xdr:blipFill>
        <a:blip xmlns:r="http://schemas.openxmlformats.org/officeDocument/2006/relationships" r:embed="rId9"/>
        <a:stretch>
          <a:fillRect/>
        </a:stretch>
      </xdr:blipFill>
      <xdr:spPr>
        <a:xfrm>
          <a:off x="2495550" y="14097000"/>
          <a:ext cx="2025650" cy="4489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13578</xdr:colOff>
      <xdr:row>1</xdr:row>
      <xdr:rowOff>4053</xdr:rowOff>
    </xdr:from>
    <xdr:to>
      <xdr:col>1</xdr:col>
      <xdr:colOff>1090613</xdr:colOff>
      <xdr:row>1</xdr:row>
      <xdr:rowOff>378619</xdr:rowOff>
    </xdr:to>
    <xdr:sp macro="" textlink="">
      <xdr:nvSpPr>
        <xdr:cNvPr id="2" name="Triángulo rectángulo 1">
          <a:extLst>
            <a:ext uri="{FF2B5EF4-FFF2-40B4-BE49-F238E27FC236}">
              <a16:creationId xmlns:a16="http://schemas.microsoft.com/office/drawing/2014/main" id="{1BAA9E48-DBA4-4284-9760-5EB83DEF92DA}"/>
            </a:ext>
          </a:extLst>
        </xdr:cNvPr>
        <xdr:cNvSpPr/>
      </xdr:nvSpPr>
      <xdr:spPr>
        <a:xfrm>
          <a:off x="658103" y="197728"/>
          <a:ext cx="1083385" cy="361866"/>
        </a:xfrm>
        <a:prstGeom prst="rtTriangle">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xdr:col>
      <xdr:colOff>8110</xdr:colOff>
      <xdr:row>1</xdr:row>
      <xdr:rowOff>149968</xdr:rowOff>
    </xdr:from>
    <xdr:to>
      <xdr:col>1</xdr:col>
      <xdr:colOff>447675</xdr:colOff>
      <xdr:row>1</xdr:row>
      <xdr:rowOff>361950</xdr:rowOff>
    </xdr:to>
    <xdr:sp macro="" textlink="">
      <xdr:nvSpPr>
        <xdr:cNvPr id="3" name="CuadroTexto 2">
          <a:extLst>
            <a:ext uri="{FF2B5EF4-FFF2-40B4-BE49-F238E27FC236}">
              <a16:creationId xmlns:a16="http://schemas.microsoft.com/office/drawing/2014/main" id="{1549A33E-344C-4D89-B203-BD8B0ECEDA4A}"/>
            </a:ext>
          </a:extLst>
        </xdr:cNvPr>
        <xdr:cNvSpPr txBox="1"/>
      </xdr:nvSpPr>
      <xdr:spPr>
        <a:xfrm>
          <a:off x="658985" y="340468"/>
          <a:ext cx="433215" cy="211982"/>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1"/>
            <a:t>DAY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ntrolrecursosyenergia.gob.ec/estadisticas-del-sector-electrico-ecuatoriano-buscar/" TargetMode="External"/><Relationship Id="rId1" Type="http://schemas.openxmlformats.org/officeDocument/2006/relationships/hyperlink" Target="https://www.controlrecursosyenergia.gob.ec/estadisticas-del-sector-electrico-ecuatoriano-busca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8F6C-7C35-4DD9-82C3-4FA39A82AFFD}">
  <dimension ref="B2:N184"/>
  <sheetViews>
    <sheetView tabSelected="1" zoomScale="90" zoomScaleNormal="90" workbookViewId="0">
      <selection activeCell="B2" sqref="B2"/>
    </sheetView>
  </sheetViews>
  <sheetFormatPr defaultRowHeight="14.5" x14ac:dyDescent="0.35"/>
  <cols>
    <col min="1" max="1" width="26.7265625" customWidth="1"/>
    <col min="3" max="3" width="24.81640625" customWidth="1"/>
    <col min="4" max="4" width="30.1796875" customWidth="1"/>
    <col min="5" max="5" width="16.54296875" customWidth="1"/>
    <col min="6" max="6" width="22.1796875" customWidth="1"/>
    <col min="7" max="7" width="15.54296875" customWidth="1"/>
    <col min="8" max="8" width="10.26953125" customWidth="1"/>
    <col min="9" max="9" width="24.81640625" customWidth="1"/>
    <col min="10" max="10" width="21.26953125" customWidth="1"/>
    <col min="14" max="14" width="22.453125" customWidth="1"/>
  </cols>
  <sheetData>
    <row r="2" spans="2:8" ht="26" x14ac:dyDescent="0.6">
      <c r="C2" s="25" t="s">
        <v>107</v>
      </c>
    </row>
    <row r="4" spans="2:8" ht="18.5" x14ac:dyDescent="0.45">
      <c r="B4" s="18">
        <v>1</v>
      </c>
      <c r="C4" s="18" t="s">
        <v>20</v>
      </c>
    </row>
    <row r="5" spans="2:8" ht="16.5" x14ac:dyDescent="0.45">
      <c r="C5" s="7" t="s">
        <v>125</v>
      </c>
    </row>
    <row r="6" spans="2:8" x14ac:dyDescent="0.35">
      <c r="C6" s="7"/>
      <c r="E6" t="s">
        <v>117</v>
      </c>
    </row>
    <row r="7" spans="2:8" ht="16.5" x14ac:dyDescent="0.45">
      <c r="E7" t="s">
        <v>18</v>
      </c>
      <c r="F7" s="1" t="s">
        <v>18</v>
      </c>
    </row>
    <row r="8" spans="2:8" x14ac:dyDescent="0.35">
      <c r="C8" s="11" t="s">
        <v>0</v>
      </c>
      <c r="D8" s="10" t="s">
        <v>74</v>
      </c>
      <c r="E8" s="9" t="s">
        <v>8</v>
      </c>
      <c r="F8" s="9" t="s">
        <v>9</v>
      </c>
      <c r="H8" s="9"/>
    </row>
    <row r="9" spans="2:8" x14ac:dyDescent="0.35">
      <c r="C9" s="12">
        <v>2021</v>
      </c>
      <c r="D9" s="5" t="s">
        <v>86</v>
      </c>
      <c r="E9" s="40">
        <f>+'Electricity generation 2021'!C34</f>
        <v>0</v>
      </c>
      <c r="F9" s="3">
        <f t="shared" ref="F9:F17" si="0">+E9/1000</f>
        <v>0</v>
      </c>
    </row>
    <row r="10" spans="2:8" x14ac:dyDescent="0.35">
      <c r="C10" s="12">
        <v>2021</v>
      </c>
      <c r="D10" s="5" t="s">
        <v>87</v>
      </c>
      <c r="E10" s="40">
        <f>+'Electricity generation 2021'!D34</f>
        <v>0</v>
      </c>
      <c r="F10" s="3">
        <f t="shared" si="0"/>
        <v>0</v>
      </c>
    </row>
    <row r="11" spans="2:8" x14ac:dyDescent="0.35">
      <c r="C11" s="12">
        <v>2021</v>
      </c>
      <c r="D11" s="5" t="s">
        <v>88</v>
      </c>
      <c r="E11" s="40">
        <f>+'Electricity generation 2021'!E34</f>
        <v>0</v>
      </c>
      <c r="F11" s="3">
        <f t="shared" si="0"/>
        <v>0</v>
      </c>
    </row>
    <row r="12" spans="2:8" x14ac:dyDescent="0.35">
      <c r="C12" s="12">
        <v>2021</v>
      </c>
      <c r="D12" s="5" t="s">
        <v>11</v>
      </c>
      <c r="E12" s="40">
        <f>+'Electricity generation 2021'!F34</f>
        <v>162053.72399999999</v>
      </c>
      <c r="F12" s="3">
        <f t="shared" si="0"/>
        <v>162.05372399999999</v>
      </c>
    </row>
    <row r="13" spans="2:8" x14ac:dyDescent="0.35">
      <c r="C13" s="12">
        <v>2021</v>
      </c>
      <c r="D13" s="5" t="s">
        <v>12</v>
      </c>
      <c r="E13" s="40">
        <f>+'Electricity generation 2021'!G34</f>
        <v>536370.6719999999</v>
      </c>
      <c r="F13" s="3">
        <f t="shared" si="0"/>
        <v>536.3706719999999</v>
      </c>
    </row>
    <row r="14" spans="2:8" x14ac:dyDescent="0.35">
      <c r="C14" s="12">
        <v>2021</v>
      </c>
      <c r="D14" s="5" t="s">
        <v>13</v>
      </c>
      <c r="E14" s="40">
        <f>+'Electricity generation 2021'!H34</f>
        <v>536107.11599999992</v>
      </c>
      <c r="F14" s="3">
        <f t="shared" si="0"/>
        <v>536.10711599999991</v>
      </c>
    </row>
    <row r="15" spans="2:8" x14ac:dyDescent="0.35">
      <c r="C15" s="12">
        <v>2021</v>
      </c>
      <c r="D15" s="5" t="s">
        <v>14</v>
      </c>
      <c r="E15" s="6">
        <f>+'Electricity generation 2021'!I34</f>
        <v>541244.50100000005</v>
      </c>
      <c r="F15" s="3">
        <f t="shared" si="0"/>
        <v>541.24450100000001</v>
      </c>
    </row>
    <row r="16" spans="2:8" x14ac:dyDescent="0.35">
      <c r="C16" s="12">
        <v>2021</v>
      </c>
      <c r="D16" s="5" t="s">
        <v>84</v>
      </c>
      <c r="E16" s="6">
        <f>SUM('Electricity generation 2021'!J3:J27)</f>
        <v>368146.46799999999</v>
      </c>
      <c r="F16" s="3">
        <f t="shared" si="0"/>
        <v>368.14646799999997</v>
      </c>
    </row>
    <row r="17" spans="3:14" x14ac:dyDescent="0.35">
      <c r="C17" s="7" t="s">
        <v>1</v>
      </c>
      <c r="D17" s="7"/>
      <c r="E17" s="15">
        <f>SUM(E9:E16)</f>
        <v>2143922.4809999997</v>
      </c>
      <c r="F17" s="17">
        <f t="shared" si="0"/>
        <v>2143.9224809999996</v>
      </c>
      <c r="H17" s="8"/>
      <c r="N17" s="6"/>
    </row>
    <row r="18" spans="3:14" x14ac:dyDescent="0.35">
      <c r="E18" s="6"/>
    </row>
    <row r="19" spans="3:14" x14ac:dyDescent="0.35">
      <c r="N19" s="6"/>
    </row>
    <row r="21" spans="3:14" ht="15" x14ac:dyDescent="0.4">
      <c r="C21" s="19" t="s">
        <v>61</v>
      </c>
    </row>
    <row r="22" spans="3:14" x14ac:dyDescent="0.35">
      <c r="C22" t="s">
        <v>62</v>
      </c>
    </row>
    <row r="24" spans="3:14" x14ac:dyDescent="0.35">
      <c r="C24" s="7" t="s">
        <v>77</v>
      </c>
    </row>
    <row r="25" spans="3:14" x14ac:dyDescent="0.35">
      <c r="I25" s="1"/>
    </row>
    <row r="26" spans="3:14" x14ac:dyDescent="0.35">
      <c r="C26" s="11" t="s">
        <v>0</v>
      </c>
      <c r="D26" s="10" t="s">
        <v>75</v>
      </c>
      <c r="E26" s="9" t="s">
        <v>36</v>
      </c>
      <c r="F26" s="9" t="s">
        <v>37</v>
      </c>
      <c r="G26" s="9" t="s">
        <v>38</v>
      </c>
      <c r="H26" s="9" t="s">
        <v>72</v>
      </c>
      <c r="I26" s="13" t="s">
        <v>71</v>
      </c>
      <c r="J26" s="9"/>
      <c r="K26" s="9"/>
    </row>
    <row r="27" spans="3:14" x14ac:dyDescent="0.35">
      <c r="C27" s="12">
        <v>2021</v>
      </c>
      <c r="D27" s="5" t="s">
        <v>86</v>
      </c>
      <c r="E27" s="1">
        <v>684.42</v>
      </c>
      <c r="F27" s="1">
        <v>283.56</v>
      </c>
      <c r="G27" s="1">
        <v>725.22</v>
      </c>
      <c r="H27" s="45">
        <f>SUM(E27:G27)</f>
        <v>1693.2</v>
      </c>
      <c r="I27" s="16" t="s">
        <v>90</v>
      </c>
      <c r="J27" s="9"/>
      <c r="K27" s="9"/>
    </row>
    <row r="28" spans="3:14" x14ac:dyDescent="0.35">
      <c r="C28" s="12">
        <v>2021</v>
      </c>
      <c r="D28" s="5" t="s">
        <v>87</v>
      </c>
      <c r="E28" s="45">
        <f>45.48/0.071</f>
        <v>640.56338028169012</v>
      </c>
      <c r="F28" s="45">
        <f>20.06/0.071</f>
        <v>282.53521126760563</v>
      </c>
      <c r="G28" s="45">
        <f>40.14/0.059</f>
        <v>680.33898305084756</v>
      </c>
      <c r="H28" s="45">
        <f>SUM(E28:G28)</f>
        <v>1603.4375746001433</v>
      </c>
      <c r="I28" s="12" t="s">
        <v>93</v>
      </c>
      <c r="J28" s="9"/>
      <c r="K28" s="9"/>
    </row>
    <row r="29" spans="3:14" x14ac:dyDescent="0.35">
      <c r="C29" s="12">
        <v>2021</v>
      </c>
      <c r="D29" s="5" t="s">
        <v>87</v>
      </c>
      <c r="E29" s="1">
        <v>818.04</v>
      </c>
      <c r="F29" s="1">
        <v>330.48</v>
      </c>
      <c r="G29" s="1">
        <v>832.32</v>
      </c>
      <c r="H29" s="1">
        <f>SUM(E29:G29)</f>
        <v>1980.8400000000001</v>
      </c>
      <c r="I29" s="16" t="s">
        <v>89</v>
      </c>
      <c r="J29" s="9"/>
      <c r="K29" s="9"/>
    </row>
    <row r="30" spans="3:14" x14ac:dyDescent="0.35">
      <c r="C30" s="12">
        <v>2021</v>
      </c>
      <c r="D30" s="5" t="s">
        <v>11</v>
      </c>
      <c r="E30" s="17">
        <v>3142.62</v>
      </c>
      <c r="F30" s="17">
        <v>1196.46</v>
      </c>
      <c r="G30" s="17">
        <v>2829.48</v>
      </c>
      <c r="H30" s="6">
        <f t="shared" ref="H30:H32" si="1">SUM(E30:G30)</f>
        <v>7168.5599999999995</v>
      </c>
      <c r="I30" t="s">
        <v>80</v>
      </c>
      <c r="J30" s="4"/>
    </row>
    <row r="31" spans="3:14" x14ac:dyDescent="0.35">
      <c r="C31" s="12">
        <v>2021</v>
      </c>
      <c r="D31" s="5" t="s">
        <v>12</v>
      </c>
      <c r="E31" s="17">
        <f>487.24/0.071</f>
        <v>6862.5352112676064</v>
      </c>
      <c r="F31" s="17">
        <f>208.86/0.071</f>
        <v>2941.6901408450708</v>
      </c>
      <c r="G31" s="17">
        <f>430.47/0.059</f>
        <v>7296.1016949152554</v>
      </c>
      <c r="H31" s="6">
        <f t="shared" si="1"/>
        <v>17100.327047027931</v>
      </c>
      <c r="I31" s="4" t="s">
        <v>91</v>
      </c>
      <c r="J31" s="12"/>
    </row>
    <row r="32" spans="3:14" x14ac:dyDescent="0.35">
      <c r="C32" s="12">
        <v>2021</v>
      </c>
      <c r="D32" s="5" t="s">
        <v>13</v>
      </c>
      <c r="E32" s="17">
        <v>7342.98</v>
      </c>
      <c r="F32" s="17">
        <v>2920.26</v>
      </c>
      <c r="G32" s="17">
        <v>7274.64</v>
      </c>
      <c r="H32" s="6">
        <f t="shared" si="1"/>
        <v>17537.88</v>
      </c>
      <c r="I32" t="s">
        <v>81</v>
      </c>
      <c r="J32" s="4"/>
    </row>
    <row r="33" spans="3:10" x14ac:dyDescent="0.35">
      <c r="C33" s="12">
        <v>2021</v>
      </c>
      <c r="D33" s="5" t="s">
        <v>14</v>
      </c>
      <c r="E33" s="17">
        <v>7171.62</v>
      </c>
      <c r="F33" s="17">
        <v>2853.96</v>
      </c>
      <c r="G33" s="17">
        <v>7258.32</v>
      </c>
      <c r="H33" s="6">
        <f>SUM(E33:G33)</f>
        <v>17283.900000000001</v>
      </c>
      <c r="I33" t="s">
        <v>82</v>
      </c>
      <c r="J33" s="4"/>
    </row>
    <row r="34" spans="3:10" x14ac:dyDescent="0.35">
      <c r="C34" s="12">
        <v>2021</v>
      </c>
      <c r="D34" s="5" t="s">
        <v>10</v>
      </c>
      <c r="E34" s="17">
        <v>7210.38</v>
      </c>
      <c r="F34" s="17">
        <v>3060</v>
      </c>
      <c r="G34" s="17">
        <v>7789.74</v>
      </c>
      <c r="H34" s="6">
        <f>SUM(E34:G34)</f>
        <v>18060.120000000003</v>
      </c>
      <c r="I34" t="s">
        <v>83</v>
      </c>
      <c r="J34" s="4"/>
    </row>
    <row r="35" spans="3:10" x14ac:dyDescent="0.35">
      <c r="C35" s="7" t="s">
        <v>1</v>
      </c>
      <c r="D35" s="7"/>
      <c r="H35" s="15">
        <f>SUM(H27:H34)</f>
        <v>82428.264621628085</v>
      </c>
      <c r="J35" s="4"/>
    </row>
    <row r="36" spans="3:10" x14ac:dyDescent="0.35">
      <c r="C36" t="s">
        <v>73</v>
      </c>
      <c r="D36" s="7"/>
      <c r="H36" s="14"/>
      <c r="J36" s="6"/>
    </row>
    <row r="37" spans="3:10" x14ac:dyDescent="0.35">
      <c r="C37" t="s">
        <v>101</v>
      </c>
      <c r="D37" s="7"/>
      <c r="H37" s="14"/>
    </row>
    <row r="38" spans="3:10" x14ac:dyDescent="0.35">
      <c r="C38" s="4" t="s">
        <v>92</v>
      </c>
      <c r="D38" s="7"/>
      <c r="H38" s="14"/>
    </row>
    <row r="39" spans="3:10" x14ac:dyDescent="0.35">
      <c r="C39" t="s">
        <v>110</v>
      </c>
      <c r="D39" s="7"/>
      <c r="H39" s="14"/>
    </row>
    <row r="40" spans="3:10" x14ac:dyDescent="0.35">
      <c r="D40" s="7"/>
      <c r="H40" s="14"/>
    </row>
    <row r="41" spans="3:10" x14ac:dyDescent="0.35">
      <c r="C41" s="7" t="s">
        <v>76</v>
      </c>
    </row>
    <row r="42" spans="3:10" ht="16.5" x14ac:dyDescent="0.45">
      <c r="E42" t="s">
        <v>29</v>
      </c>
    </row>
    <row r="43" spans="3:10" x14ac:dyDescent="0.35">
      <c r="C43" s="11" t="s">
        <v>0</v>
      </c>
      <c r="D43" s="10" t="s">
        <v>75</v>
      </c>
      <c r="E43" s="9" t="s">
        <v>72</v>
      </c>
      <c r="F43" s="7" t="s">
        <v>71</v>
      </c>
      <c r="G43" s="7"/>
    </row>
    <row r="44" spans="3:10" x14ac:dyDescent="0.35">
      <c r="C44" s="12">
        <v>2021</v>
      </c>
      <c r="D44" s="5" t="s">
        <v>86</v>
      </c>
      <c r="E44" s="1">
        <v>0</v>
      </c>
      <c r="F44" t="s">
        <v>94</v>
      </c>
    </row>
    <row r="45" spans="3:10" x14ac:dyDescent="0.35">
      <c r="C45" s="12">
        <v>2021</v>
      </c>
      <c r="D45" s="5" t="s">
        <v>87</v>
      </c>
      <c r="E45" s="45">
        <f>17.11/0.071</f>
        <v>240.98591549295776</v>
      </c>
      <c r="F45" s="4" t="s">
        <v>97</v>
      </c>
    </row>
    <row r="46" spans="3:10" x14ac:dyDescent="0.35">
      <c r="C46" s="12">
        <v>2021</v>
      </c>
      <c r="D46" s="5" t="s">
        <v>88</v>
      </c>
      <c r="E46" s="1">
        <v>0</v>
      </c>
      <c r="F46" t="s">
        <v>98</v>
      </c>
    </row>
    <row r="47" spans="3:10" x14ac:dyDescent="0.35">
      <c r="C47" s="12">
        <v>2021</v>
      </c>
      <c r="D47" s="5" t="s">
        <v>11</v>
      </c>
      <c r="E47" s="6">
        <v>430</v>
      </c>
      <c r="F47" s="4" t="s">
        <v>78</v>
      </c>
    </row>
    <row r="48" spans="3:10" x14ac:dyDescent="0.35">
      <c r="C48" s="12">
        <v>2021</v>
      </c>
      <c r="D48" s="5" t="s">
        <v>12</v>
      </c>
      <c r="E48" s="6">
        <f>14.91/0.071</f>
        <v>210.00000000000003</v>
      </c>
      <c r="F48" s="4" t="s">
        <v>99</v>
      </c>
    </row>
    <row r="49" spans="2:8" x14ac:dyDescent="0.35">
      <c r="C49" s="12">
        <v>2021</v>
      </c>
      <c r="D49" s="5" t="s">
        <v>13</v>
      </c>
      <c r="E49" s="6">
        <v>221</v>
      </c>
      <c r="F49" s="4" t="s">
        <v>109</v>
      </c>
    </row>
    <row r="50" spans="2:8" x14ac:dyDescent="0.35">
      <c r="C50" s="12">
        <v>2021</v>
      </c>
      <c r="D50" s="5" t="s">
        <v>14</v>
      </c>
      <c r="E50" s="6">
        <v>538</v>
      </c>
      <c r="F50" s="4" t="s">
        <v>108</v>
      </c>
    </row>
    <row r="51" spans="2:8" x14ac:dyDescent="0.35">
      <c r="C51" s="12">
        <v>2021</v>
      </c>
      <c r="D51" s="5" t="s">
        <v>10</v>
      </c>
      <c r="E51" s="6">
        <f>21.02/0.071</f>
        <v>296.05633802816902</v>
      </c>
      <c r="F51" s="4" t="s">
        <v>100</v>
      </c>
    </row>
    <row r="52" spans="2:8" x14ac:dyDescent="0.35">
      <c r="B52" s="7"/>
      <c r="C52" s="7" t="s">
        <v>1</v>
      </c>
      <c r="E52" s="15">
        <f>SUM(E44:E51)</f>
        <v>1936.0422535211267</v>
      </c>
    </row>
    <row r="53" spans="2:8" x14ac:dyDescent="0.35">
      <c r="B53" s="7"/>
      <c r="C53" t="s">
        <v>79</v>
      </c>
      <c r="E53" s="15"/>
    </row>
    <row r="54" spans="2:8" x14ac:dyDescent="0.35">
      <c r="B54" s="7"/>
      <c r="C54" t="s">
        <v>101</v>
      </c>
      <c r="E54" s="15"/>
    </row>
    <row r="55" spans="2:8" x14ac:dyDescent="0.35">
      <c r="C55" s="4" t="s">
        <v>95</v>
      </c>
      <c r="D55" s="7"/>
      <c r="H55" s="15"/>
    </row>
    <row r="56" spans="2:8" x14ac:dyDescent="0.35">
      <c r="C56" t="s">
        <v>96</v>
      </c>
      <c r="D56" s="7"/>
      <c r="E56" s="15"/>
    </row>
    <row r="57" spans="2:8" x14ac:dyDescent="0.35">
      <c r="C57" s="10"/>
      <c r="D57" s="7"/>
      <c r="H57" s="15"/>
    </row>
    <row r="58" spans="2:8" x14ac:dyDescent="0.35">
      <c r="C58" s="10" t="s">
        <v>70</v>
      </c>
      <c r="D58" s="7"/>
      <c r="H58" s="15"/>
    </row>
    <row r="59" spans="2:8" ht="16.5" x14ac:dyDescent="0.45">
      <c r="C59" t="s">
        <v>85</v>
      </c>
      <c r="D59" s="17">
        <f>(H35+E52)/1000</f>
        <v>84.364306875149211</v>
      </c>
      <c r="E59" t="s">
        <v>9</v>
      </c>
      <c r="H59" s="15"/>
    </row>
    <row r="60" spans="2:8" x14ac:dyDescent="0.35">
      <c r="D60" s="17"/>
    </row>
    <row r="62" spans="2:8" ht="18.5" x14ac:dyDescent="0.45">
      <c r="B62" s="18">
        <v>2</v>
      </c>
      <c r="C62" s="18" t="s">
        <v>30</v>
      </c>
    </row>
    <row r="63" spans="2:8" x14ac:dyDescent="0.35">
      <c r="C63" t="s">
        <v>17</v>
      </c>
      <c r="D63" t="s">
        <v>2</v>
      </c>
      <c r="E63" t="s">
        <v>3</v>
      </c>
      <c r="F63" t="s">
        <v>5</v>
      </c>
    </row>
    <row r="64" spans="2:8" x14ac:dyDescent="0.35">
      <c r="C64" t="s">
        <v>6</v>
      </c>
      <c r="D64">
        <v>0.1</v>
      </c>
      <c r="E64" t="s">
        <v>4</v>
      </c>
      <c r="F64" t="s">
        <v>7</v>
      </c>
    </row>
    <row r="65" spans="2:14" ht="16.5" x14ac:dyDescent="0.45">
      <c r="C65" t="s">
        <v>123</v>
      </c>
      <c r="D65">
        <v>28</v>
      </c>
      <c r="F65" t="s">
        <v>127</v>
      </c>
    </row>
    <row r="66" spans="2:14" ht="16.5" x14ac:dyDescent="0.45">
      <c r="C66" t="s">
        <v>122</v>
      </c>
      <c r="D66">
        <v>35.9</v>
      </c>
      <c r="F66" t="s">
        <v>7</v>
      </c>
    </row>
    <row r="67" spans="2:14" x14ac:dyDescent="0.35">
      <c r="C67" t="s">
        <v>15</v>
      </c>
      <c r="D67" s="2">
        <v>0.36099999999999999</v>
      </c>
      <c r="F67" t="s">
        <v>116</v>
      </c>
    </row>
    <row r="68" spans="2:14" ht="16.5" x14ac:dyDescent="0.45">
      <c r="C68" t="s">
        <v>121</v>
      </c>
      <c r="D68">
        <v>7.1679999999999997E-4</v>
      </c>
      <c r="F68" t="s">
        <v>16</v>
      </c>
      <c r="H68" s="28"/>
      <c r="I68" s="28"/>
      <c r="J68" s="28"/>
      <c r="K68" s="28"/>
      <c r="L68" s="28"/>
      <c r="M68" s="28"/>
      <c r="N68" s="28"/>
    </row>
    <row r="69" spans="2:14" ht="17" x14ac:dyDescent="0.45">
      <c r="C69" s="12" t="s">
        <v>19</v>
      </c>
      <c r="D69">
        <v>0.33489999999999998</v>
      </c>
      <c r="F69" t="s">
        <v>126</v>
      </c>
    </row>
    <row r="72" spans="2:14" ht="18.5" x14ac:dyDescent="0.45">
      <c r="B72" s="18">
        <v>3</v>
      </c>
      <c r="C72" s="18" t="s">
        <v>49</v>
      </c>
    </row>
    <row r="74" spans="2:14" x14ac:dyDescent="0.35">
      <c r="C74" s="7"/>
    </row>
    <row r="91" spans="2:9" ht="16.5" x14ac:dyDescent="0.45">
      <c r="C91" t="s">
        <v>124</v>
      </c>
    </row>
    <row r="94" spans="2:9" x14ac:dyDescent="0.35">
      <c r="B94" s="9" t="s">
        <v>40</v>
      </c>
      <c r="C94" s="7" t="s">
        <v>39</v>
      </c>
    </row>
    <row r="95" spans="2:9" ht="16.5" x14ac:dyDescent="0.45">
      <c r="C95" s="7" t="s">
        <v>0</v>
      </c>
      <c r="D95" s="9" t="s">
        <v>23</v>
      </c>
      <c r="E95" s="9" t="s">
        <v>22</v>
      </c>
      <c r="F95" s="9" t="s">
        <v>120</v>
      </c>
      <c r="I95" s="17"/>
    </row>
    <row r="96" spans="2:9" x14ac:dyDescent="0.35">
      <c r="C96" s="16" t="s">
        <v>102</v>
      </c>
      <c r="D96" s="3">
        <f>+F17</f>
        <v>2143.9224809999996</v>
      </c>
      <c r="E96" s="3">
        <f>+(D96*3600)/($D$66*$D$67)*$D$68</f>
        <v>426.88208117121883</v>
      </c>
      <c r="F96" s="3">
        <f>+(1-$D$64)*E96*$D$65</f>
        <v>10757.428445514715</v>
      </c>
    </row>
    <row r="97" spans="2:9" x14ac:dyDescent="0.35">
      <c r="C97" s="16"/>
      <c r="D97" s="3"/>
      <c r="E97" s="3"/>
      <c r="F97" s="3"/>
      <c r="I97" s="27"/>
    </row>
    <row r="98" spans="2:9" x14ac:dyDescent="0.35">
      <c r="C98" s="12" t="s">
        <v>1</v>
      </c>
      <c r="D98" s="8">
        <f>SUM(D96:D97)</f>
        <v>2143.9224809999996</v>
      </c>
      <c r="F98" s="8">
        <f>SUM(F96:F97)</f>
        <v>10757.428445514715</v>
      </c>
      <c r="I98" s="27"/>
    </row>
    <row r="99" spans="2:9" x14ac:dyDescent="0.35">
      <c r="I99" s="27"/>
    </row>
    <row r="100" spans="2:9" x14ac:dyDescent="0.35">
      <c r="B100" s="9" t="s">
        <v>42</v>
      </c>
      <c r="C100" s="7" t="s">
        <v>51</v>
      </c>
    </row>
    <row r="104" spans="2:9" ht="16.5" x14ac:dyDescent="0.45">
      <c r="C104" t="s">
        <v>48</v>
      </c>
    </row>
    <row r="108" spans="2:9" x14ac:dyDescent="0.35">
      <c r="G108" s="29"/>
    </row>
    <row r="110" spans="2:9" x14ac:dyDescent="0.35">
      <c r="G110" s="29"/>
      <c r="H110" s="29"/>
    </row>
    <row r="111" spans="2:9" x14ac:dyDescent="0.35">
      <c r="G111" s="29"/>
    </row>
    <row r="113" spans="3:10" x14ac:dyDescent="0.35">
      <c r="H113" s="29"/>
    </row>
    <row r="116" spans="3:10" x14ac:dyDescent="0.35">
      <c r="G116" s="29"/>
      <c r="H116" s="29"/>
      <c r="J116" s="29"/>
    </row>
    <row r="117" spans="3:10" x14ac:dyDescent="0.35">
      <c r="G117" s="29"/>
      <c r="H117" s="29"/>
      <c r="J117" s="29"/>
    </row>
    <row r="118" spans="3:10" x14ac:dyDescent="0.35">
      <c r="C118" t="s">
        <v>111</v>
      </c>
      <c r="D118" s="29">
        <v>6.8699999999999997E-2</v>
      </c>
      <c r="E118" t="s">
        <v>113</v>
      </c>
      <c r="F118" s="41" t="s">
        <v>112</v>
      </c>
      <c r="G118" s="29"/>
      <c r="H118" s="29"/>
      <c r="J118" s="29"/>
    </row>
    <row r="119" spans="3:10" x14ac:dyDescent="0.35">
      <c r="C119" t="s">
        <v>114</v>
      </c>
      <c r="D119" s="29">
        <v>3.32E-2</v>
      </c>
      <c r="E119" t="s">
        <v>115</v>
      </c>
      <c r="F119" s="41" t="s">
        <v>112</v>
      </c>
      <c r="G119" s="29"/>
      <c r="H119" s="29"/>
      <c r="J119" s="29"/>
    </row>
    <row r="120" spans="3:10" x14ac:dyDescent="0.35">
      <c r="C120" t="s">
        <v>63</v>
      </c>
      <c r="D120" s="29">
        <f>1-((1-D118)*(1-D119))</f>
        <v>9.961916000000004E-2</v>
      </c>
      <c r="E120" t="s">
        <v>118</v>
      </c>
      <c r="F120" s="41"/>
      <c r="G120" s="29"/>
      <c r="H120" s="52"/>
      <c r="J120" s="17"/>
    </row>
    <row r="121" spans="3:10" x14ac:dyDescent="0.35">
      <c r="J121" s="51"/>
    </row>
    <row r="122" spans="3:10" ht="16.5" x14ac:dyDescent="0.45">
      <c r="D122" s="9" t="s">
        <v>43</v>
      </c>
      <c r="E122" s="9" t="s">
        <v>24</v>
      </c>
      <c r="F122" s="9" t="s">
        <v>44</v>
      </c>
      <c r="G122" s="9"/>
      <c r="I122" s="27"/>
    </row>
    <row r="123" spans="3:10" x14ac:dyDescent="0.35">
      <c r="C123" s="7" t="s">
        <v>0</v>
      </c>
      <c r="D123" s="1" t="s">
        <v>9</v>
      </c>
      <c r="E123" s="1" t="s">
        <v>46</v>
      </c>
      <c r="F123" s="1" t="s">
        <v>47</v>
      </c>
      <c r="G123" s="1"/>
    </row>
    <row r="124" spans="3:10" x14ac:dyDescent="0.35">
      <c r="C124" s="16" t="s">
        <v>102</v>
      </c>
      <c r="D124" s="17">
        <f>+D59</f>
        <v>84.364306875149211</v>
      </c>
      <c r="E124">
        <f>+$D$69</f>
        <v>0.33489999999999998</v>
      </c>
      <c r="F124" s="3">
        <f>+D124*E124*(1+$D$120)</f>
        <v>31.068206906285319</v>
      </c>
      <c r="G124" s="3"/>
    </row>
    <row r="125" spans="3:10" x14ac:dyDescent="0.35">
      <c r="C125" s="16"/>
      <c r="D125" s="17"/>
      <c r="F125" s="3"/>
      <c r="G125" s="3"/>
    </row>
    <row r="126" spans="3:10" x14ac:dyDescent="0.35">
      <c r="C126" s="13" t="s">
        <v>1</v>
      </c>
      <c r="D126" s="14">
        <f>SUM(D124:D125)</f>
        <v>84.364306875149211</v>
      </c>
      <c r="F126" s="8">
        <f>SUM(F124:F125)</f>
        <v>31.068206906285319</v>
      </c>
      <c r="G126" s="3"/>
    </row>
    <row r="129" spans="2:6" x14ac:dyDescent="0.35">
      <c r="B129" s="9" t="s">
        <v>41</v>
      </c>
      <c r="C129" s="7" t="s">
        <v>21</v>
      </c>
    </row>
    <row r="132" spans="2:6" ht="16.5" x14ac:dyDescent="0.45">
      <c r="C132" s="7" t="s">
        <v>0</v>
      </c>
      <c r="D132" s="9" t="s">
        <v>120</v>
      </c>
      <c r="E132" s="9" t="s">
        <v>28</v>
      </c>
      <c r="F132" s="9" t="s">
        <v>45</v>
      </c>
    </row>
    <row r="133" spans="2:6" x14ac:dyDescent="0.35">
      <c r="C133" s="16" t="s">
        <v>102</v>
      </c>
      <c r="D133" s="3">
        <f>+F96</f>
        <v>10757.428445514715</v>
      </c>
      <c r="E133" s="3">
        <f>+F124</f>
        <v>31.068206906285319</v>
      </c>
      <c r="F133" s="3">
        <f>+D133-E133</f>
        <v>10726.360238608429</v>
      </c>
    </row>
    <row r="134" spans="2:6" x14ac:dyDescent="0.35">
      <c r="C134" s="16"/>
      <c r="D134" s="3"/>
      <c r="E134" s="3"/>
      <c r="F134" s="3"/>
    </row>
    <row r="135" spans="2:6" x14ac:dyDescent="0.35">
      <c r="C135" s="13" t="s">
        <v>1</v>
      </c>
      <c r="D135" s="8">
        <f>SUM(D133:D134)</f>
        <v>10757.428445514715</v>
      </c>
      <c r="E135" s="7"/>
      <c r="F135" s="8">
        <f>SUM(F133:F134)</f>
        <v>10726.360238608429</v>
      </c>
    </row>
    <row r="139" spans="2:6" ht="18.5" x14ac:dyDescent="0.45">
      <c r="B139" s="26" t="s">
        <v>50</v>
      </c>
      <c r="C139" s="18" t="s">
        <v>53</v>
      </c>
    </row>
    <row r="141" spans="2:6" x14ac:dyDescent="0.35">
      <c r="B141" s="9" t="s">
        <v>52</v>
      </c>
      <c r="C141" s="7" t="s">
        <v>54</v>
      </c>
    </row>
    <row r="150" spans="2:6" ht="18.5" x14ac:dyDescent="0.45">
      <c r="B150" s="18"/>
      <c r="C150" s="18"/>
    </row>
    <row r="155" spans="2:6" x14ac:dyDescent="0.35">
      <c r="C155" s="7"/>
    </row>
    <row r="156" spans="2:6" ht="16.5" x14ac:dyDescent="0.45">
      <c r="C156" s="13" t="s">
        <v>0</v>
      </c>
      <c r="D156" s="9" t="s">
        <v>23</v>
      </c>
      <c r="E156" s="9" t="s">
        <v>24</v>
      </c>
      <c r="F156" s="9" t="s">
        <v>25</v>
      </c>
    </row>
    <row r="157" spans="2:6" x14ac:dyDescent="0.35">
      <c r="C157" s="16" t="s">
        <v>102</v>
      </c>
      <c r="D157" s="3">
        <f>+F17</f>
        <v>2143.9224809999996</v>
      </c>
      <c r="E157">
        <f>+$D$69</f>
        <v>0.33489999999999998</v>
      </c>
      <c r="F157" s="3">
        <f>+D157*E157</f>
        <v>717.99963888689979</v>
      </c>
    </row>
    <row r="158" spans="2:6" x14ac:dyDescent="0.35">
      <c r="C158" s="16"/>
      <c r="D158" s="3"/>
      <c r="F158" s="3"/>
    </row>
    <row r="159" spans="2:6" x14ac:dyDescent="0.35">
      <c r="C159" s="13" t="s">
        <v>1</v>
      </c>
      <c r="D159" s="8">
        <f>SUM(D157:D158)</f>
        <v>2143.9224809999996</v>
      </c>
      <c r="E159" s="7"/>
      <c r="F159" s="8">
        <f>SUM(F157:F158)</f>
        <v>717.99963888689979</v>
      </c>
    </row>
    <row r="161" spans="2:12" x14ac:dyDescent="0.35">
      <c r="I161" s="4"/>
    </row>
    <row r="162" spans="2:12" x14ac:dyDescent="0.35">
      <c r="B162" s="9" t="s">
        <v>55</v>
      </c>
      <c r="C162" s="7" t="s">
        <v>56</v>
      </c>
    </row>
    <row r="164" spans="2:12" ht="16.5" x14ac:dyDescent="0.45">
      <c r="C164" s="7" t="s">
        <v>26</v>
      </c>
      <c r="D164" t="s">
        <v>57</v>
      </c>
      <c r="E164">
        <v>0</v>
      </c>
    </row>
    <row r="168" spans="2:12" x14ac:dyDescent="0.35">
      <c r="B168" s="9" t="s">
        <v>58</v>
      </c>
      <c r="C168" s="7" t="s">
        <v>59</v>
      </c>
      <c r="L168" s="3"/>
    </row>
    <row r="169" spans="2:12" x14ac:dyDescent="0.35">
      <c r="L169" s="3"/>
    </row>
    <row r="171" spans="2:12" ht="16.5" x14ac:dyDescent="0.45">
      <c r="C171" s="13" t="s">
        <v>0</v>
      </c>
      <c r="D171" s="9" t="s">
        <v>25</v>
      </c>
      <c r="E171" s="9" t="s">
        <v>26</v>
      </c>
      <c r="F171" s="9" t="s">
        <v>27</v>
      </c>
    </row>
    <row r="172" spans="2:12" x14ac:dyDescent="0.35">
      <c r="C172" s="16" t="s">
        <v>102</v>
      </c>
      <c r="D172" s="3">
        <f>+F157</f>
        <v>717.99963888689979</v>
      </c>
      <c r="E172">
        <f>+$E$164</f>
        <v>0</v>
      </c>
      <c r="F172" s="3">
        <f>+D172-E172</f>
        <v>717.99963888689979</v>
      </c>
    </row>
    <row r="173" spans="2:12" x14ac:dyDescent="0.35">
      <c r="C173" s="16"/>
      <c r="D173" s="3"/>
      <c r="F173" s="3"/>
    </row>
    <row r="174" spans="2:12" x14ac:dyDescent="0.35">
      <c r="C174" s="13" t="s">
        <v>1</v>
      </c>
      <c r="D174" s="8">
        <f>SUM(D172:D173)</f>
        <v>717.99963888689979</v>
      </c>
      <c r="E174" s="7"/>
      <c r="F174" s="8">
        <f>SUM(F172:F173)</f>
        <v>717.99963888689979</v>
      </c>
    </row>
    <row r="177" spans="2:7" ht="18.5" x14ac:dyDescent="0.45">
      <c r="B177" s="18">
        <v>5</v>
      </c>
      <c r="C177" s="18" t="s">
        <v>60</v>
      </c>
    </row>
    <row r="179" spans="2:7" x14ac:dyDescent="0.35">
      <c r="C179" s="13"/>
      <c r="D179" s="8"/>
      <c r="E179" s="8"/>
      <c r="F179" s="8"/>
    </row>
    <row r="181" spans="2:7" ht="15" thickBot="1" x14ac:dyDescent="0.4"/>
    <row r="182" spans="2:7" ht="72.5" thickBot="1" x14ac:dyDescent="0.4">
      <c r="C182" s="20" t="s">
        <v>0</v>
      </c>
      <c r="D182" s="21" t="s">
        <v>31</v>
      </c>
      <c r="E182" s="21" t="s">
        <v>32</v>
      </c>
      <c r="F182" s="21" t="s">
        <v>33</v>
      </c>
      <c r="G182" s="21" t="s">
        <v>34</v>
      </c>
    </row>
    <row r="183" spans="2:7" ht="17" customHeight="1" thickBot="1" x14ac:dyDescent="0.4">
      <c r="C183" s="30" t="s">
        <v>103</v>
      </c>
      <c r="D183" s="24">
        <f>+D133+F157</f>
        <v>11475.428084401616</v>
      </c>
      <c r="E183" s="24">
        <f>+E133+E172</f>
        <v>31.068206906285319</v>
      </c>
      <c r="F183" s="22">
        <v>0</v>
      </c>
      <c r="G183" s="24">
        <f>+D183-E183-F183</f>
        <v>11444.35987749533</v>
      </c>
    </row>
    <row r="184" spans="2:7" ht="15" thickBot="1" x14ac:dyDescent="0.4">
      <c r="C184" s="23" t="s">
        <v>35</v>
      </c>
      <c r="D184" s="46">
        <f>SUM(D183:D183)</f>
        <v>11475.428084401616</v>
      </c>
      <c r="E184" s="46">
        <f>SUM(E183:E183)</f>
        <v>31.068206906285319</v>
      </c>
      <c r="F184" s="47">
        <f>SUM(F183:F183)</f>
        <v>0</v>
      </c>
      <c r="G184" s="46">
        <f t="shared" ref="G184" si="2">+D184-E184-F184</f>
        <v>11444.35987749533</v>
      </c>
    </row>
  </sheetData>
  <hyperlinks>
    <hyperlink ref="F118" r:id="rId1" xr:uid="{C0E78517-182E-4BC3-A031-E56EC99EB4E0}"/>
    <hyperlink ref="F119" r:id="rId2" xr:uid="{15EE1E81-2FF4-488D-B40C-94597A7365A8}"/>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10E6-2561-4B6B-A61D-8AFF70FCC554}">
  <dimension ref="B1:L37"/>
  <sheetViews>
    <sheetView topLeftCell="A7" workbookViewId="0">
      <selection activeCell="J33" sqref="J28:J33"/>
    </sheetView>
  </sheetViews>
  <sheetFormatPr defaultColWidth="10.90625" defaultRowHeight="14.5" x14ac:dyDescent="0.35"/>
  <cols>
    <col min="1" max="1" width="9.26953125" customWidth="1"/>
    <col min="2" max="2" width="16.453125" style="31" customWidth="1"/>
    <col min="3" max="5" width="12.36328125" style="31" customWidth="1"/>
    <col min="12" max="12" width="11.26953125" bestFit="1" customWidth="1"/>
    <col min="15" max="15" width="12.7265625" bestFit="1" customWidth="1"/>
  </cols>
  <sheetData>
    <row r="1" spans="2:10" ht="15" thickBot="1" x14ac:dyDescent="0.4">
      <c r="B1" s="53"/>
      <c r="C1" s="53" t="s">
        <v>119</v>
      </c>
    </row>
    <row r="2" spans="2:10" ht="29" x14ac:dyDescent="0.35">
      <c r="B2" s="32" t="s">
        <v>64</v>
      </c>
      <c r="C2" s="48" t="s">
        <v>104</v>
      </c>
      <c r="D2" s="48" t="s">
        <v>105</v>
      </c>
      <c r="E2" s="48" t="s">
        <v>106</v>
      </c>
      <c r="F2" s="33" t="s">
        <v>65</v>
      </c>
      <c r="G2" s="33" t="s">
        <v>66</v>
      </c>
      <c r="H2" s="33" t="s">
        <v>67</v>
      </c>
      <c r="I2" s="33" t="s">
        <v>68</v>
      </c>
      <c r="J2" s="34" t="s">
        <v>69</v>
      </c>
    </row>
    <row r="3" spans="2:10" x14ac:dyDescent="0.35">
      <c r="B3" s="35">
        <v>1</v>
      </c>
      <c r="C3" s="36">
        <v>0</v>
      </c>
      <c r="D3" s="36">
        <v>0</v>
      </c>
      <c r="E3" s="36">
        <v>0</v>
      </c>
      <c r="F3" s="36">
        <v>0</v>
      </c>
      <c r="G3" s="36">
        <v>18268.479000000003</v>
      </c>
      <c r="H3" s="36">
        <v>17765.873</v>
      </c>
      <c r="I3" s="36">
        <v>15231.828999999998</v>
      </c>
      <c r="J3" s="37">
        <v>18656.672999999995</v>
      </c>
    </row>
    <row r="4" spans="2:10" x14ac:dyDescent="0.35">
      <c r="B4" s="35">
        <v>2</v>
      </c>
      <c r="C4" s="36">
        <v>0</v>
      </c>
      <c r="D4" s="36">
        <v>0</v>
      </c>
      <c r="E4" s="36">
        <v>0</v>
      </c>
      <c r="F4" s="36">
        <v>0</v>
      </c>
      <c r="G4" s="36">
        <v>17437.199000000004</v>
      </c>
      <c r="H4" s="36">
        <v>11846.983</v>
      </c>
      <c r="I4" s="36">
        <v>13466.189999999997</v>
      </c>
      <c r="J4" s="37">
        <v>13706.037</v>
      </c>
    </row>
    <row r="5" spans="2:10" x14ac:dyDescent="0.35">
      <c r="B5" s="35">
        <v>3</v>
      </c>
      <c r="C5" s="36">
        <v>0</v>
      </c>
      <c r="D5" s="36">
        <v>0</v>
      </c>
      <c r="E5" s="36">
        <v>0</v>
      </c>
      <c r="F5" s="36">
        <v>0</v>
      </c>
      <c r="G5" s="36">
        <v>18836.682999999997</v>
      </c>
      <c r="H5" s="36">
        <v>17410.935999999994</v>
      </c>
      <c r="I5" s="36">
        <v>18370.93</v>
      </c>
      <c r="J5" s="37">
        <v>15559.967999999999</v>
      </c>
    </row>
    <row r="6" spans="2:10" x14ac:dyDescent="0.35">
      <c r="B6" s="35">
        <v>4</v>
      </c>
      <c r="C6" s="36">
        <v>0</v>
      </c>
      <c r="D6" s="36">
        <v>0</v>
      </c>
      <c r="E6" s="36">
        <v>0</v>
      </c>
      <c r="F6" s="36">
        <v>0</v>
      </c>
      <c r="G6" s="36">
        <v>15590.593999999999</v>
      </c>
      <c r="H6" s="36">
        <v>18066.891</v>
      </c>
      <c r="I6" s="36">
        <v>17418.166000000001</v>
      </c>
      <c r="J6" s="37">
        <v>17476.984</v>
      </c>
    </row>
    <row r="7" spans="2:10" x14ac:dyDescent="0.35">
      <c r="B7" s="35">
        <v>5</v>
      </c>
      <c r="C7" s="36">
        <v>0</v>
      </c>
      <c r="D7" s="36">
        <v>0</v>
      </c>
      <c r="E7" s="36">
        <v>0</v>
      </c>
      <c r="F7" s="36">
        <v>0</v>
      </c>
      <c r="G7" s="36">
        <v>17678.934000000001</v>
      </c>
      <c r="H7" s="36">
        <v>18004.558999999997</v>
      </c>
      <c r="I7" s="36">
        <v>18213.977999999999</v>
      </c>
      <c r="J7" s="37">
        <v>13341.558000000003</v>
      </c>
    </row>
    <row r="8" spans="2:10" x14ac:dyDescent="0.35">
      <c r="B8" s="35">
        <v>6</v>
      </c>
      <c r="C8" s="36">
        <v>0</v>
      </c>
      <c r="D8" s="36">
        <v>0</v>
      </c>
      <c r="E8" s="36">
        <v>0</v>
      </c>
      <c r="F8" s="36">
        <v>0</v>
      </c>
      <c r="G8" s="36">
        <v>18996.098999999995</v>
      </c>
      <c r="H8" s="36">
        <v>18168.159000000003</v>
      </c>
      <c r="I8" s="36">
        <v>18878.701999999997</v>
      </c>
      <c r="J8" s="37">
        <v>16226.425000000001</v>
      </c>
    </row>
    <row r="9" spans="2:10" x14ac:dyDescent="0.35">
      <c r="B9" s="35">
        <v>7</v>
      </c>
      <c r="C9" s="36">
        <v>0</v>
      </c>
      <c r="D9" s="36">
        <v>0</v>
      </c>
      <c r="E9" s="36">
        <v>0</v>
      </c>
      <c r="F9" s="36">
        <v>0</v>
      </c>
      <c r="G9" s="36">
        <v>14407.432000000001</v>
      </c>
      <c r="H9" s="36">
        <v>18848.683000000001</v>
      </c>
      <c r="I9" s="36">
        <v>17913.885999999999</v>
      </c>
      <c r="J9" s="37">
        <v>16763.749000000003</v>
      </c>
    </row>
    <row r="10" spans="2:10" x14ac:dyDescent="0.35">
      <c r="B10" s="35">
        <v>8</v>
      </c>
      <c r="C10" s="36">
        <v>0</v>
      </c>
      <c r="D10" s="36">
        <v>0</v>
      </c>
      <c r="E10" s="36">
        <v>0</v>
      </c>
      <c r="F10" s="36">
        <v>0</v>
      </c>
      <c r="G10" s="36">
        <v>19329.236999999997</v>
      </c>
      <c r="H10" s="36">
        <v>19202.924999999999</v>
      </c>
      <c r="I10" s="36">
        <v>17722.034</v>
      </c>
      <c r="J10" s="37">
        <v>13526.729000000001</v>
      </c>
    </row>
    <row r="11" spans="2:10" x14ac:dyDescent="0.35">
      <c r="B11" s="35">
        <v>9</v>
      </c>
      <c r="C11" s="36">
        <v>0</v>
      </c>
      <c r="D11" s="36">
        <v>0</v>
      </c>
      <c r="E11" s="36">
        <v>0</v>
      </c>
      <c r="F11" s="36">
        <v>0</v>
      </c>
      <c r="G11" s="36">
        <v>17052.060000000001</v>
      </c>
      <c r="H11" s="36">
        <v>19114.294999999995</v>
      </c>
      <c r="I11" s="36">
        <v>18092.419999999998</v>
      </c>
      <c r="J11" s="37">
        <v>13525.846000000001</v>
      </c>
    </row>
    <row r="12" spans="2:10" x14ac:dyDescent="0.35">
      <c r="B12" s="35">
        <v>10</v>
      </c>
      <c r="C12" s="36">
        <v>0</v>
      </c>
      <c r="D12" s="36">
        <v>0</v>
      </c>
      <c r="E12" s="36">
        <v>0</v>
      </c>
      <c r="F12" s="36">
        <v>0</v>
      </c>
      <c r="G12" s="36">
        <v>17860.597999999998</v>
      </c>
      <c r="H12" s="36">
        <v>19124.625000000004</v>
      </c>
      <c r="I12" s="36">
        <v>18439.027999999998</v>
      </c>
      <c r="J12" s="37">
        <v>13836.855</v>
      </c>
    </row>
    <row r="13" spans="2:10" x14ac:dyDescent="0.35">
      <c r="B13" s="35">
        <v>11</v>
      </c>
      <c r="C13" s="36">
        <v>0</v>
      </c>
      <c r="D13" s="36">
        <v>0</v>
      </c>
      <c r="E13" s="36">
        <v>0</v>
      </c>
      <c r="F13" s="36">
        <v>0</v>
      </c>
      <c r="G13" s="36">
        <v>19125.852000000003</v>
      </c>
      <c r="H13" s="36">
        <v>18727.339000000004</v>
      </c>
      <c r="I13" s="36">
        <v>18711.678999999996</v>
      </c>
      <c r="J13" s="37">
        <v>12166.269</v>
      </c>
    </row>
    <row r="14" spans="2:10" x14ac:dyDescent="0.35">
      <c r="B14" s="35">
        <v>12</v>
      </c>
      <c r="C14" s="36">
        <v>0</v>
      </c>
      <c r="D14" s="36">
        <v>0</v>
      </c>
      <c r="E14" s="36">
        <v>0</v>
      </c>
      <c r="F14" s="36">
        <v>0</v>
      </c>
      <c r="G14" s="36">
        <v>19016.452000000005</v>
      </c>
      <c r="H14" s="36">
        <v>18921.575999999997</v>
      </c>
      <c r="I14" s="36">
        <v>19105.859</v>
      </c>
      <c r="J14" s="37">
        <v>9935.9039999999986</v>
      </c>
    </row>
    <row r="15" spans="2:10" x14ac:dyDescent="0.35">
      <c r="B15" s="35">
        <v>13</v>
      </c>
      <c r="C15" s="36">
        <v>0</v>
      </c>
      <c r="D15" s="36">
        <v>0</v>
      </c>
      <c r="E15" s="36">
        <v>0</v>
      </c>
      <c r="F15" s="36">
        <v>0</v>
      </c>
      <c r="G15" s="36">
        <v>17309.644</v>
      </c>
      <c r="H15" s="36">
        <v>18850.118000000002</v>
      </c>
      <c r="I15" s="36">
        <v>19206.860999999994</v>
      </c>
      <c r="J15" s="37">
        <v>7860.646999999999</v>
      </c>
    </row>
    <row r="16" spans="2:10" x14ac:dyDescent="0.35">
      <c r="B16" s="35">
        <v>14</v>
      </c>
      <c r="C16" s="36">
        <v>0</v>
      </c>
      <c r="D16" s="36">
        <v>0</v>
      </c>
      <c r="E16" s="36">
        <v>0</v>
      </c>
      <c r="F16" s="36">
        <v>0</v>
      </c>
      <c r="G16" s="36">
        <v>14332.857000000004</v>
      </c>
      <c r="H16" s="36">
        <v>18603.853999999999</v>
      </c>
      <c r="I16" s="36">
        <v>18677.925000000003</v>
      </c>
      <c r="J16" s="37">
        <v>14102.037999999997</v>
      </c>
    </row>
    <row r="17" spans="2:10" x14ac:dyDescent="0.35">
      <c r="B17" s="35">
        <v>15</v>
      </c>
      <c r="C17" s="36">
        <v>0</v>
      </c>
      <c r="D17" s="36">
        <v>0</v>
      </c>
      <c r="E17" s="36">
        <v>0</v>
      </c>
      <c r="F17" s="36">
        <v>0</v>
      </c>
      <c r="G17" s="36">
        <v>17840.725000000006</v>
      </c>
      <c r="H17" s="36">
        <v>18994.370999999996</v>
      </c>
      <c r="I17" s="36">
        <v>19886.567000000003</v>
      </c>
      <c r="J17" s="37">
        <v>14043.056999999999</v>
      </c>
    </row>
    <row r="18" spans="2:10" x14ac:dyDescent="0.35">
      <c r="B18" s="35">
        <v>16</v>
      </c>
      <c r="C18" s="36">
        <v>0</v>
      </c>
      <c r="D18" s="36">
        <v>0</v>
      </c>
      <c r="E18" s="36">
        <v>0</v>
      </c>
      <c r="F18" s="36">
        <v>0</v>
      </c>
      <c r="G18" s="36">
        <v>18121.383999999998</v>
      </c>
      <c r="H18" s="36">
        <v>18260.417999999998</v>
      </c>
      <c r="I18" s="36">
        <v>16243.411999999997</v>
      </c>
      <c r="J18" s="37">
        <v>14656.721999999998</v>
      </c>
    </row>
    <row r="19" spans="2:10" x14ac:dyDescent="0.35">
      <c r="B19" s="35">
        <v>17</v>
      </c>
      <c r="C19" s="36">
        <v>0</v>
      </c>
      <c r="D19" s="36">
        <v>0</v>
      </c>
      <c r="E19" s="36">
        <v>0</v>
      </c>
      <c r="F19" s="36">
        <v>0</v>
      </c>
      <c r="G19" s="36">
        <v>18121.127</v>
      </c>
      <c r="H19" s="36">
        <v>17562.517999999996</v>
      </c>
      <c r="I19" s="36">
        <v>13735.673999999999</v>
      </c>
      <c r="J19" s="37">
        <v>15654.411000000002</v>
      </c>
    </row>
    <row r="20" spans="2:10" x14ac:dyDescent="0.35">
      <c r="B20" s="35">
        <v>18</v>
      </c>
      <c r="C20" s="36">
        <v>0</v>
      </c>
      <c r="D20" s="36">
        <v>0</v>
      </c>
      <c r="E20" s="36">
        <v>0</v>
      </c>
      <c r="F20" s="36">
        <v>0</v>
      </c>
      <c r="G20" s="36">
        <v>18184.428000000004</v>
      </c>
      <c r="H20" s="36">
        <v>13154.138999999999</v>
      </c>
      <c r="I20" s="36">
        <v>7973.7569999999987</v>
      </c>
      <c r="J20" s="37">
        <v>16270.394</v>
      </c>
    </row>
    <row r="21" spans="2:10" x14ac:dyDescent="0.35">
      <c r="B21" s="35">
        <v>19</v>
      </c>
      <c r="C21" s="36">
        <v>0</v>
      </c>
      <c r="D21" s="36">
        <v>0</v>
      </c>
      <c r="E21" s="36">
        <v>0</v>
      </c>
      <c r="F21" s="36">
        <v>0</v>
      </c>
      <c r="G21" s="36">
        <v>18499.296000000002</v>
      </c>
      <c r="H21" s="36">
        <v>16935.733</v>
      </c>
      <c r="I21" s="36">
        <v>2617.4140000000002</v>
      </c>
      <c r="J21" s="37">
        <v>12891.797999999999</v>
      </c>
    </row>
    <row r="22" spans="2:10" x14ac:dyDescent="0.35">
      <c r="B22" s="35">
        <v>20</v>
      </c>
      <c r="C22" s="36">
        <v>0</v>
      </c>
      <c r="D22" s="36">
        <v>0</v>
      </c>
      <c r="E22" s="36">
        <v>0</v>
      </c>
      <c r="F22" s="36">
        <v>6391.293999999999</v>
      </c>
      <c r="G22" s="36">
        <v>17555.092000000001</v>
      </c>
      <c r="H22" s="36">
        <v>17227.269999999997</v>
      </c>
      <c r="I22" s="36">
        <v>19570.543000000001</v>
      </c>
      <c r="J22" s="37">
        <v>14913.127</v>
      </c>
    </row>
    <row r="23" spans="2:10" x14ac:dyDescent="0.35">
      <c r="B23" s="35">
        <v>21</v>
      </c>
      <c r="C23" s="36">
        <v>0</v>
      </c>
      <c r="D23" s="36">
        <v>0</v>
      </c>
      <c r="E23" s="36">
        <v>0</v>
      </c>
      <c r="F23" s="36">
        <v>13109.404999999999</v>
      </c>
      <c r="G23" s="36">
        <v>8377.9150000000009</v>
      </c>
      <c r="H23" s="36">
        <v>17533.662000000004</v>
      </c>
      <c r="I23" s="36">
        <v>19404.557999999994</v>
      </c>
      <c r="J23" s="37">
        <v>16682.218999999997</v>
      </c>
    </row>
    <row r="24" spans="2:10" x14ac:dyDescent="0.35">
      <c r="B24" s="35">
        <v>22</v>
      </c>
      <c r="C24" s="36">
        <v>0</v>
      </c>
      <c r="D24" s="36">
        <v>0</v>
      </c>
      <c r="E24" s="36">
        <v>0</v>
      </c>
      <c r="F24" s="36">
        <v>13796.343999999997</v>
      </c>
      <c r="G24" s="36">
        <v>13000.071</v>
      </c>
      <c r="H24" s="36">
        <v>18230.772000000004</v>
      </c>
      <c r="I24" s="36">
        <v>20001.801000000007</v>
      </c>
      <c r="J24" s="37">
        <v>18242.375999999997</v>
      </c>
    </row>
    <row r="25" spans="2:10" x14ac:dyDescent="0.35">
      <c r="B25" s="35">
        <v>23</v>
      </c>
      <c r="C25" s="36">
        <v>0</v>
      </c>
      <c r="D25" s="36">
        <v>0</v>
      </c>
      <c r="E25" s="36">
        <v>0</v>
      </c>
      <c r="F25" s="36">
        <v>16431.620999999999</v>
      </c>
      <c r="G25" s="36">
        <v>16017.221000000001</v>
      </c>
      <c r="H25" s="36">
        <v>18610.582000000002</v>
      </c>
      <c r="I25" s="36">
        <v>17588.972000000002</v>
      </c>
      <c r="J25" s="37">
        <v>14679.782000000001</v>
      </c>
    </row>
    <row r="26" spans="2:10" x14ac:dyDescent="0.35">
      <c r="B26" s="35">
        <v>24</v>
      </c>
      <c r="C26" s="36">
        <v>0</v>
      </c>
      <c r="D26" s="36">
        <v>0</v>
      </c>
      <c r="E26" s="36">
        <v>0</v>
      </c>
      <c r="F26" s="36">
        <v>13278.511999999999</v>
      </c>
      <c r="G26" s="36">
        <v>17330.067999999999</v>
      </c>
      <c r="H26" s="36">
        <v>16966.740000000002</v>
      </c>
      <c r="I26" s="36">
        <v>19771.998</v>
      </c>
      <c r="J26" s="37">
        <v>15674.184999999998</v>
      </c>
    </row>
    <row r="27" spans="2:10" x14ac:dyDescent="0.35">
      <c r="B27" s="35">
        <v>25</v>
      </c>
      <c r="C27" s="36">
        <v>0</v>
      </c>
      <c r="D27" s="36">
        <v>0</v>
      </c>
      <c r="E27" s="36">
        <v>0</v>
      </c>
      <c r="F27" s="36">
        <v>16857.264999999999</v>
      </c>
      <c r="G27" s="36">
        <v>18288.511999999999</v>
      </c>
      <c r="H27" s="36">
        <v>18491.739000000001</v>
      </c>
      <c r="I27" s="36">
        <v>18079.696</v>
      </c>
      <c r="J27" s="37">
        <v>17752.714999999997</v>
      </c>
    </row>
    <row r="28" spans="2:10" x14ac:dyDescent="0.35">
      <c r="B28" s="35">
        <v>26</v>
      </c>
      <c r="C28" s="36">
        <v>0</v>
      </c>
      <c r="D28" s="36">
        <v>0</v>
      </c>
      <c r="E28" s="36">
        <v>0</v>
      </c>
      <c r="F28" s="36">
        <v>13741.681999999997</v>
      </c>
      <c r="G28" s="36">
        <v>18403.249999999996</v>
      </c>
      <c r="H28" s="36">
        <v>18934.028000000002</v>
      </c>
      <c r="I28" s="36">
        <v>20497.917999999998</v>
      </c>
      <c r="J28" s="37"/>
    </row>
    <row r="29" spans="2:10" x14ac:dyDescent="0.35">
      <c r="B29" s="35">
        <v>27</v>
      </c>
      <c r="C29" s="36">
        <v>0</v>
      </c>
      <c r="D29" s="36">
        <v>0</v>
      </c>
      <c r="E29" s="36">
        <v>0</v>
      </c>
      <c r="F29" s="36">
        <v>16893.590999999997</v>
      </c>
      <c r="G29" s="36">
        <v>18748.689999999999</v>
      </c>
      <c r="H29" s="36">
        <v>18778.740000000002</v>
      </c>
      <c r="I29" s="36">
        <v>19699.313000000006</v>
      </c>
      <c r="J29" s="37"/>
    </row>
    <row r="30" spans="2:10" x14ac:dyDescent="0.35">
      <c r="B30" s="35">
        <v>28</v>
      </c>
      <c r="C30" s="36">
        <v>0</v>
      </c>
      <c r="D30" s="36">
        <v>0</v>
      </c>
      <c r="E30" s="36">
        <v>0</v>
      </c>
      <c r="F30" s="36">
        <v>17333.153999999999</v>
      </c>
      <c r="G30" s="36">
        <v>18823.752</v>
      </c>
      <c r="H30" s="36">
        <v>19098.969000000001</v>
      </c>
      <c r="I30" s="36">
        <v>17434.678</v>
      </c>
      <c r="J30" s="37"/>
    </row>
    <row r="31" spans="2:10" x14ac:dyDescent="0.35">
      <c r="B31" s="35">
        <v>29</v>
      </c>
      <c r="C31" s="36">
        <v>0</v>
      </c>
      <c r="D31" s="49" t="s">
        <v>4</v>
      </c>
      <c r="E31" s="36">
        <v>0</v>
      </c>
      <c r="F31" s="36">
        <v>15825.482</v>
      </c>
      <c r="G31" s="36">
        <v>18310.345000000005</v>
      </c>
      <c r="H31" s="36">
        <v>19037.937000000002</v>
      </c>
      <c r="I31" s="36">
        <v>19986.895999999997</v>
      </c>
      <c r="J31" s="37"/>
    </row>
    <row r="32" spans="2:10" x14ac:dyDescent="0.35">
      <c r="B32" s="35">
        <v>30</v>
      </c>
      <c r="C32" s="36">
        <v>0</v>
      </c>
      <c r="D32" s="49" t="s">
        <v>4</v>
      </c>
      <c r="E32" s="36">
        <v>0</v>
      </c>
      <c r="F32" s="36">
        <v>18395.374</v>
      </c>
      <c r="G32" s="36">
        <v>17042.666000000001</v>
      </c>
      <c r="H32" s="36">
        <v>15632.681999999999</v>
      </c>
      <c r="I32" s="36">
        <v>19329.999999999996</v>
      </c>
      <c r="J32" s="37"/>
    </row>
    <row r="33" spans="2:12" ht="15" thickBot="1" x14ac:dyDescent="0.4">
      <c r="B33" s="38">
        <v>31</v>
      </c>
      <c r="C33" s="36">
        <v>0</v>
      </c>
      <c r="D33" s="42" t="s">
        <v>4</v>
      </c>
      <c r="E33" s="36">
        <v>0</v>
      </c>
      <c r="F33" s="42" t="s">
        <v>4</v>
      </c>
      <c r="G33" s="42">
        <v>18464.009999999998</v>
      </c>
      <c r="H33" s="42" t="s">
        <v>4</v>
      </c>
      <c r="I33" s="42">
        <v>19971.816999999999</v>
      </c>
      <c r="J33" s="43"/>
    </row>
    <row r="34" spans="2:12" ht="15" thickBot="1" x14ac:dyDescent="0.4">
      <c r="C34" s="50">
        <f t="shared" ref="C34:J34" si="0">SUM(C3:C33)</f>
        <v>0</v>
      </c>
      <c r="D34" s="50">
        <f t="shared" si="0"/>
        <v>0</v>
      </c>
      <c r="E34" s="50">
        <f t="shared" si="0"/>
        <v>0</v>
      </c>
      <c r="F34" s="39">
        <f t="shared" si="0"/>
        <v>162053.72399999999</v>
      </c>
      <c r="G34" s="39">
        <f>SUM(G3:G33)</f>
        <v>536370.6719999999</v>
      </c>
      <c r="H34" s="39">
        <f t="shared" si="0"/>
        <v>536107.11599999992</v>
      </c>
      <c r="I34" s="39">
        <f t="shared" si="0"/>
        <v>541244.50100000005</v>
      </c>
      <c r="J34" s="39">
        <f t="shared" si="0"/>
        <v>368146.46799999999</v>
      </c>
      <c r="L34" s="44"/>
    </row>
    <row r="37" spans="2:12" x14ac:dyDescent="0.35">
      <c r="B37" s="12"/>
      <c r="C37" s="12"/>
      <c r="D37" s="12"/>
      <c r="E37" s="12"/>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efe966-d0ea-4f3f-b0b9-3a40eeebbaff">
      <Terms xmlns="http://schemas.microsoft.com/office/infopath/2007/PartnerControls"/>
    </lcf76f155ced4ddcb4097134ff3c332f>
    <TaxCatchAll xmlns="147eb411-94ec-4ae9-a940-a40228fe844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6181C5F73CC24FB9027AE588B73E1F" ma:contentTypeVersion="16" ma:contentTypeDescription="Create a new document." ma:contentTypeScope="" ma:versionID="6506dc0eac9fc2b3270a4bc308f27844">
  <xsd:schema xmlns:xsd="http://www.w3.org/2001/XMLSchema" xmlns:xs="http://www.w3.org/2001/XMLSchema" xmlns:p="http://schemas.microsoft.com/office/2006/metadata/properties" xmlns:ns2="06efe966-d0ea-4f3f-b0b9-3a40eeebbaff" xmlns:ns3="147eb411-94ec-4ae9-a940-a40228fe8440" targetNamespace="http://schemas.microsoft.com/office/2006/metadata/properties" ma:root="true" ma:fieldsID="ba1684e3d1c3c12dc21cd65e60723ab7" ns2:_="" ns3:_="">
    <xsd:import namespace="06efe966-d0ea-4f3f-b0b9-3a40eeebbaff"/>
    <xsd:import namespace="147eb411-94ec-4ae9-a940-a40228fe84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fe966-d0ea-4f3f-b0b9-3a40eeebbaf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fe72aa-8490-4144-8a31-d4862395fad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47eb411-94ec-4ae9-a940-a40228fe8440"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e5d78af7-351e-42c7-94f2-3aa475d3987a}" ma:internalName="TaxCatchAll" ma:showField="CatchAllData" ma:web="147eb411-94ec-4ae9-a940-a40228fe84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DFB975-97F2-41D1-9729-4078A31FECFA}">
  <ds:schemaRefs>
    <ds:schemaRef ds:uri="147eb411-94ec-4ae9-a940-a40228fe844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6efe966-d0ea-4f3f-b0b9-3a40eeebbaff"/>
    <ds:schemaRef ds:uri="http://www.w3.org/XML/1998/namespace"/>
    <ds:schemaRef ds:uri="http://purl.org/dc/dcmitype/"/>
  </ds:schemaRefs>
</ds:datastoreItem>
</file>

<file path=customXml/itemProps2.xml><?xml version="1.0" encoding="utf-8"?>
<ds:datastoreItem xmlns:ds="http://schemas.openxmlformats.org/officeDocument/2006/customXml" ds:itemID="{31DB4EF3-557C-4066-81C1-C99EA17B0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efe966-d0ea-4f3f-b0b9-3a40eeebbaff"/>
    <ds:schemaRef ds:uri="147eb411-94ec-4ae9-a940-a40228fe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243B7A-7EC0-457B-BC2A-6B4F59EC40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ER calc 2021</vt:lpstr>
      <vt:lpstr>Electricity generation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Vis</dc:creator>
  <cp:lastModifiedBy>Martijn Vis</cp:lastModifiedBy>
  <dcterms:created xsi:type="dcterms:W3CDTF">2019-01-30T15:43:44Z</dcterms:created>
  <dcterms:modified xsi:type="dcterms:W3CDTF">2022-10-25T07:22:00Z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0x0101006C6181C5F73CC24FB9027AE588B73E1F</vt:lpwstr>
  </property>
  <property fmtid="{D5CDD505-2E9C-101B-9397-08002B2CF9AE}" pid="3" name="AuthorIds_UIVersion_6656">
    <vt:lpwstr>21</vt:lpwstr>
  </property>
  <property fmtid="{D5CDD505-2E9C-101B-9397-08002B2CF9AE}" pid="4" name="MediaServiceImageTags">
    <vt:lpwstr/>
  </property>
</Properties>
</file>