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ivotTables/pivotTable1.xml" ContentType="application/vnd.openxmlformats-officedocument.spreadsheetml.pivotTable+xml"/>
  <Override PartName="/xl/pivotTables/pivotTable2.xml" ContentType="application/vnd.openxmlformats-officedocument.spreadsheetml.pivotTable+xml"/>
  <Override PartName="/xl/tables/table1.xml" ContentType="application/vnd.openxmlformats-officedocument.spreadsheetml.table+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7"/>
  <workbookPr hidePivotFieldList="1" defaultThemeVersion="166925"/>
  <mc:AlternateContent xmlns:mc="http://schemas.openxmlformats.org/markup-compatibility/2006">
    <mc:Choice Requires="x15">
      <x15ac:absPath xmlns:x15ac="http://schemas.microsoft.com/office/spreadsheetml/2010/11/ac" url="https://forestfinestconsulting.sharepoint.com/sites/CO2OL_TropicalMix/Shared Documents/07_MR_2024-1/05_SustainCERT_Review/1_Round/2_Answers-Round-1/Carbon calculations/"/>
    </mc:Choice>
  </mc:AlternateContent>
  <xr:revisionPtr revIDLastSave="33" documentId="8_{4E7B1EC9-C650-48FA-AEED-2D4383150057}" xr6:coauthVersionLast="47" xr6:coauthVersionMax="47" xr10:uidLastSave="{58B1AA52-021E-43FC-A4D8-F36BAA5221E3}"/>
  <bookViews>
    <workbookView xWindow="28680" yWindow="-120" windowWidth="29040" windowHeight="15720" tabRatio="907" firstSheet="3" activeTab="5" xr2:uid="{3119B75B-E9D6-4FEB-87D4-D54A8D39736E}"/>
  </bookViews>
  <sheets>
    <sheet name="0. Model Description " sheetId="2" r:id="rId1"/>
    <sheet name="MU info" sheetId="10" r:id="rId2"/>
    <sheet name="4. Precision calculations" sheetId="46" r:id="rId3"/>
    <sheet name="5.2 Carbon change prev PR-PR'24" sheetId="38" r:id="rId4"/>
    <sheet name="6. Growth model MU " sheetId="40" r:id="rId5"/>
    <sheet name="7. Summary carbon and VER" sheetId="39" r:id="rId6"/>
    <sheet name="8.1 Soil Carbon-Background" sheetId="14" r:id="rId7"/>
    <sheet name="8.2 Soil Carbon-Calculator" sheetId="13" r:id="rId8"/>
  </sheets>
  <definedNames>
    <definedName name="_xlnm._FilterDatabase" localSheetId="1" hidden="1">'MU info'!$A$2:$G$3</definedName>
    <definedName name="Climate_region">#REF!</definedName>
    <definedName name="FI_Cropland">#REF!</definedName>
    <definedName name="FI_Grassland">#REF!</definedName>
    <definedName name="FLU">#REF!</definedName>
    <definedName name="FMG_Cropland">#REF!</definedName>
    <definedName name="FMG_Grassland">#REF!</definedName>
    <definedName name="Soil_type">#REF!</definedName>
  </definedNames>
  <calcPr calcId="191028"/>
  <pivotCaches>
    <pivotCache cacheId="5019" r:id="rId9"/>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4" i="13" l="1"/>
  <c r="E44" i="13"/>
  <c r="F44" i="13"/>
  <c r="G44" i="13"/>
  <c r="H44" i="13"/>
  <c r="I44" i="13"/>
  <c r="J44" i="13"/>
  <c r="K44" i="13"/>
  <c r="L44" i="13"/>
  <c r="M44" i="13"/>
  <c r="N44" i="13"/>
  <c r="O44" i="13"/>
  <c r="P44" i="13"/>
  <c r="Q44" i="13"/>
  <c r="R44" i="13"/>
  <c r="S44" i="13"/>
  <c r="T44" i="13"/>
  <c r="U44" i="13"/>
  <c r="V44" i="13"/>
  <c r="W44" i="13"/>
  <c r="X44" i="13"/>
  <c r="Y44" i="13"/>
  <c r="Z44" i="13"/>
  <c r="AA44" i="13"/>
  <c r="AB44" i="13"/>
  <c r="AC44" i="13"/>
  <c r="AD44" i="13"/>
  <c r="AE44" i="13"/>
  <c r="AF44" i="13"/>
  <c r="AG44" i="13"/>
  <c r="AH44" i="13"/>
  <c r="AI44" i="13"/>
  <c r="AJ44" i="13"/>
  <c r="AK44" i="13"/>
  <c r="AL44" i="13"/>
  <c r="AM44" i="13"/>
  <c r="AN44" i="13"/>
  <c r="AO44" i="13"/>
  <c r="AP44" i="13"/>
  <c r="AQ44" i="13"/>
  <c r="AR44" i="13"/>
  <c r="AS44" i="13"/>
  <c r="AT44" i="13"/>
  <c r="AU44" i="13"/>
  <c r="AV44" i="13"/>
  <c r="AW44" i="13"/>
  <c r="AX44" i="13"/>
  <c r="AY44" i="13"/>
  <c r="AZ44" i="13"/>
  <c r="BA44" i="13"/>
  <c r="BB44" i="13"/>
  <c r="BC44" i="13"/>
  <c r="BD44" i="13"/>
  <c r="BE44" i="13"/>
  <c r="BF44" i="13"/>
  <c r="BG44" i="13"/>
  <c r="BH44" i="13"/>
  <c r="BI44" i="13"/>
  <c r="BJ44" i="13"/>
  <c r="C44" i="13"/>
  <c r="BF37" i="13"/>
  <c r="BG37" i="13"/>
  <c r="BH37" i="13"/>
  <c r="BH45" i="13" s="1"/>
  <c r="BI37" i="13"/>
  <c r="BI45" i="13" s="1"/>
  <c r="BJ37" i="13"/>
  <c r="BJ45" i="13" s="1"/>
  <c r="BF39" i="13"/>
  <c r="BG39" i="13"/>
  <c r="BF42" i="13"/>
  <c r="BG42" i="13"/>
  <c r="BH42" i="13"/>
  <c r="BI42" i="13"/>
  <c r="BJ42" i="13"/>
  <c r="BF45" i="13"/>
  <c r="BG45" i="13"/>
  <c r="D42" i="13"/>
  <c r="E42" i="13"/>
  <c r="F42" i="13"/>
  <c r="G42" i="13"/>
  <c r="H42" i="13"/>
  <c r="I42" i="13"/>
  <c r="J42" i="13"/>
  <c r="K42" i="13"/>
  <c r="L42" i="13"/>
  <c r="M42" i="13"/>
  <c r="N42" i="13"/>
  <c r="O42" i="13"/>
  <c r="P42" i="13"/>
  <c r="Q42" i="13"/>
  <c r="R42" i="13"/>
  <c r="S42" i="13"/>
  <c r="T42" i="13"/>
  <c r="U42" i="13"/>
  <c r="V42" i="13"/>
  <c r="W42" i="13"/>
  <c r="X42" i="13"/>
  <c r="Y42" i="13"/>
  <c r="Z42" i="13"/>
  <c r="AA42" i="13"/>
  <c r="AB42" i="13"/>
  <c r="AC42" i="13"/>
  <c r="AD42" i="13"/>
  <c r="AE42" i="13"/>
  <c r="AF42" i="13"/>
  <c r="AG42" i="13"/>
  <c r="AH42" i="13"/>
  <c r="AI42" i="13"/>
  <c r="AJ42" i="13"/>
  <c r="AK42" i="13"/>
  <c r="AL42" i="13"/>
  <c r="AM42" i="13"/>
  <c r="AN42" i="13"/>
  <c r="AO42" i="13"/>
  <c r="AP42" i="13"/>
  <c r="AQ42" i="13"/>
  <c r="AR42" i="13"/>
  <c r="AS42" i="13"/>
  <c r="AT42" i="13"/>
  <c r="AU42" i="13"/>
  <c r="AV42" i="13"/>
  <c r="AW42" i="13"/>
  <c r="AX42" i="13"/>
  <c r="AY42" i="13"/>
  <c r="AZ42" i="13"/>
  <c r="BA42" i="13"/>
  <c r="BB42" i="13"/>
  <c r="BC42" i="13"/>
  <c r="BD42" i="13"/>
  <c r="BE42" i="13"/>
  <c r="C42" i="13"/>
  <c r="BJ39" i="13" l="1"/>
  <c r="BI39" i="13"/>
  <c r="BI55" i="13" s="1"/>
  <c r="BH39" i="13"/>
  <c r="BH56" i="13" s="1"/>
  <c r="BG54" i="13"/>
  <c r="BF54" i="13"/>
  <c r="BI56" i="13"/>
  <c r="BI62" i="13"/>
  <c r="BI68" i="13"/>
  <c r="BI74" i="13"/>
  <c r="BH62" i="13"/>
  <c r="BH68" i="13"/>
  <c r="BH74" i="13"/>
  <c r="BG58" i="13"/>
  <c r="BG64" i="13"/>
  <c r="BG70" i="13"/>
  <c r="BG76" i="13"/>
  <c r="BG80" i="13"/>
  <c r="BF52" i="13"/>
  <c r="BI80" i="13"/>
  <c r="BF76" i="13"/>
  <c r="BF70" i="13"/>
  <c r="BF64" i="13"/>
  <c r="BF58" i="13"/>
  <c r="BF80" i="13"/>
  <c r="BG74" i="13"/>
  <c r="BG68" i="13"/>
  <c r="BG62" i="13"/>
  <c r="BG56" i="13"/>
  <c r="BF74" i="13"/>
  <c r="BF68" i="13"/>
  <c r="BF62" i="13"/>
  <c r="BF56" i="13"/>
  <c r="BI78" i="13"/>
  <c r="BI66" i="13"/>
  <c r="BI60" i="13"/>
  <c r="BH78" i="13"/>
  <c r="BH72" i="13"/>
  <c r="BH66" i="13"/>
  <c r="BJ54" i="13"/>
  <c r="BJ56" i="13"/>
  <c r="BJ58" i="13"/>
  <c r="BJ60" i="13"/>
  <c r="BJ62" i="13"/>
  <c r="BJ64" i="13"/>
  <c r="BJ66" i="13"/>
  <c r="BJ68" i="13"/>
  <c r="BJ70" i="13"/>
  <c r="BJ72" i="13"/>
  <c r="BJ74" i="13"/>
  <c r="BJ76" i="13"/>
  <c r="BJ78" i="13"/>
  <c r="BJ80" i="13"/>
  <c r="BJ53" i="13"/>
  <c r="BJ55" i="13"/>
  <c r="BJ57" i="13"/>
  <c r="BJ59" i="13"/>
  <c r="BJ61" i="13"/>
  <c r="BJ63" i="13"/>
  <c r="BJ65" i="13"/>
  <c r="BJ67" i="13"/>
  <c r="BJ69" i="13"/>
  <c r="BJ71" i="13"/>
  <c r="BJ73" i="13"/>
  <c r="BJ75" i="13"/>
  <c r="BJ77" i="13"/>
  <c r="BJ79" i="13"/>
  <c r="BJ81" i="13"/>
  <c r="BJ52" i="13"/>
  <c r="BG78" i="13"/>
  <c r="BG72" i="13"/>
  <c r="BG66" i="13"/>
  <c r="BG60" i="13"/>
  <c r="BI53" i="13"/>
  <c r="BI57" i="13"/>
  <c r="BI59" i="13"/>
  <c r="BI61" i="13"/>
  <c r="BI65" i="13"/>
  <c r="BI67" i="13"/>
  <c r="BI69" i="13"/>
  <c r="BI71" i="13"/>
  <c r="BI73" i="13"/>
  <c r="BI75" i="13"/>
  <c r="BI77" i="13"/>
  <c r="BI81" i="13"/>
  <c r="BI52" i="13"/>
  <c r="BF78" i="13"/>
  <c r="BF72" i="13"/>
  <c r="BF66" i="13"/>
  <c r="BF60" i="13"/>
  <c r="BH53" i="13"/>
  <c r="BH55" i="13"/>
  <c r="BH57" i="13"/>
  <c r="BH59" i="13"/>
  <c r="BH61" i="13"/>
  <c r="BH65" i="13"/>
  <c r="BH67" i="13"/>
  <c r="BH69" i="13"/>
  <c r="BH73" i="13"/>
  <c r="BH75" i="13"/>
  <c r="BH77" i="13"/>
  <c r="BH79" i="13"/>
  <c r="BH81" i="13"/>
  <c r="BH52" i="13"/>
  <c r="BI76" i="13"/>
  <c r="BI64" i="13"/>
  <c r="BI58" i="13"/>
  <c r="BF53" i="13"/>
  <c r="BF55" i="13"/>
  <c r="BF57" i="13"/>
  <c r="BF59" i="13"/>
  <c r="BF61" i="13"/>
  <c r="BF63" i="13"/>
  <c r="BF65" i="13"/>
  <c r="BF67" i="13"/>
  <c r="BF69" i="13"/>
  <c r="BF71" i="13"/>
  <c r="BF73" i="13"/>
  <c r="BF75" i="13"/>
  <c r="BF77" i="13"/>
  <c r="BF79" i="13"/>
  <c r="BF81" i="13"/>
  <c r="BG75" i="13"/>
  <c r="BG73" i="13"/>
  <c r="BG79" i="13"/>
  <c r="BG53" i="13"/>
  <c r="BG55" i="13"/>
  <c r="BG57" i="13"/>
  <c r="BG59" i="13"/>
  <c r="BG61" i="13"/>
  <c r="BG63" i="13"/>
  <c r="BG65" i="13"/>
  <c r="BG67" i="13"/>
  <c r="BG69" i="13"/>
  <c r="BG71" i="13"/>
  <c r="BG77" i="13"/>
  <c r="BG81" i="13"/>
  <c r="BG52" i="13"/>
  <c r="BH76" i="13"/>
  <c r="BH70" i="13"/>
  <c r="BH58" i="13"/>
  <c r="BI72" i="13" l="1"/>
  <c r="BH54" i="13"/>
  <c r="BI54" i="13"/>
  <c r="BH71" i="13"/>
  <c r="BI63" i="13"/>
  <c r="BH80" i="13"/>
  <c r="BH64" i="13"/>
  <c r="BI70" i="13"/>
  <c r="BH63" i="13"/>
  <c r="BI79" i="13"/>
  <c r="BH60" i="13"/>
  <c r="E24" i="13"/>
  <c r="F24" i="13"/>
  <c r="G24" i="13"/>
  <c r="H24" i="13"/>
  <c r="I24" i="13"/>
  <c r="J24" i="13"/>
  <c r="K24" i="13"/>
  <c r="L24" i="13"/>
  <c r="M24" i="13"/>
  <c r="N24" i="13"/>
  <c r="O24" i="13"/>
  <c r="P24" i="13"/>
  <c r="Q24" i="13"/>
  <c r="R24" i="13"/>
  <c r="S24" i="13"/>
  <c r="T24" i="13"/>
  <c r="U24" i="13"/>
  <c r="V24" i="13"/>
  <c r="W24" i="13"/>
  <c r="X24" i="13"/>
  <c r="Y24" i="13"/>
  <c r="Z24" i="13"/>
  <c r="AA24" i="13"/>
  <c r="AB24" i="13"/>
  <c r="AC24" i="13"/>
  <c r="AD24" i="13"/>
  <c r="AE24" i="13"/>
  <c r="AF24" i="13"/>
  <c r="AG24" i="13"/>
  <c r="AH24" i="13"/>
  <c r="AI24" i="13"/>
  <c r="AJ24" i="13"/>
  <c r="AK24" i="13"/>
  <c r="AL24" i="13"/>
  <c r="AM24" i="13"/>
  <c r="AN24" i="13"/>
  <c r="AO24" i="13"/>
  <c r="AP24" i="13"/>
  <c r="AQ24" i="13"/>
  <c r="AR24" i="13"/>
  <c r="AS24" i="13"/>
  <c r="AT24" i="13"/>
  <c r="AU24" i="13"/>
  <c r="AV24" i="13"/>
  <c r="AW24" i="13"/>
  <c r="AX24" i="13"/>
  <c r="AY24" i="13"/>
  <c r="AZ24" i="13"/>
  <c r="BA24" i="13"/>
  <c r="BB24" i="13"/>
  <c r="BC24" i="13"/>
  <c r="BD24" i="13"/>
  <c r="BE24" i="13"/>
  <c r="BF24" i="13"/>
  <c r="BG24" i="13"/>
  <c r="BH24" i="13"/>
  <c r="BI24" i="13"/>
  <c r="BJ24" i="13"/>
  <c r="D24" i="13"/>
  <c r="C24" i="13"/>
  <c r="BH82" i="13"/>
  <c r="BG82" i="13"/>
  <c r="BJ82" i="13"/>
  <c r="BI82" i="13"/>
  <c r="BF82" i="13"/>
  <c r="J249" i="10" l="1"/>
  <c r="J250" i="10"/>
  <c r="J251" i="10"/>
  <c r="J252" i="10"/>
  <c r="J253" i="10"/>
  <c r="J254" i="10"/>
  <c r="J255" i="10"/>
  <c r="J256" i="10"/>
  <c r="J257" i="10"/>
  <c r="J258" i="10"/>
  <c r="J259" i="10"/>
  <c r="J260" i="10"/>
  <c r="J261" i="10"/>
  <c r="J262" i="10"/>
  <c r="J263" i="10"/>
  <c r="J264" i="10"/>
  <c r="J265" i="10"/>
  <c r="J266" i="10"/>
  <c r="J248" i="10"/>
  <c r="J6" i="10"/>
  <c r="J7" i="10"/>
  <c r="J8" i="10"/>
  <c r="J9" i="10"/>
  <c r="J10" i="10"/>
  <c r="J11" i="10"/>
  <c r="J12" i="10"/>
  <c r="J13" i="10"/>
  <c r="J14" i="10"/>
  <c r="J15" i="10"/>
  <c r="J16" i="10"/>
  <c r="J17" i="10"/>
  <c r="J18" i="10"/>
  <c r="J19" i="10"/>
  <c r="J20" i="10"/>
  <c r="J21" i="10"/>
  <c r="J22" i="10"/>
  <c r="J23" i="10"/>
  <c r="J24" i="10"/>
  <c r="J25" i="10"/>
  <c r="J26" i="10"/>
  <c r="J27" i="10"/>
  <c r="J28" i="10"/>
  <c r="J29" i="10"/>
  <c r="J30" i="10"/>
  <c r="J31" i="10"/>
  <c r="J32" i="10"/>
  <c r="J33" i="10"/>
  <c r="J34" i="10"/>
  <c r="J35" i="10"/>
  <c r="J36" i="10"/>
  <c r="J37" i="10"/>
  <c r="J38" i="10"/>
  <c r="J39" i="10"/>
  <c r="J40" i="10"/>
  <c r="J41" i="10"/>
  <c r="J42" i="10"/>
  <c r="J43" i="10"/>
  <c r="J44" i="10"/>
  <c r="J45" i="10"/>
  <c r="J46" i="10"/>
  <c r="J47" i="10"/>
  <c r="J48" i="10"/>
  <c r="J49" i="10"/>
  <c r="J50" i="10"/>
  <c r="J51" i="10"/>
  <c r="J52" i="10"/>
  <c r="J53" i="10"/>
  <c r="J54" i="10"/>
  <c r="J55" i="10"/>
  <c r="J56" i="10"/>
  <c r="J57" i="10"/>
  <c r="J58" i="10"/>
  <c r="J59" i="10"/>
  <c r="J60" i="10"/>
  <c r="J61" i="10"/>
  <c r="J62" i="10"/>
  <c r="J63" i="10"/>
  <c r="J64" i="10"/>
  <c r="J65" i="10"/>
  <c r="J66" i="10"/>
  <c r="J67" i="10"/>
  <c r="J68" i="10"/>
  <c r="J69" i="10"/>
  <c r="J70" i="10"/>
  <c r="J71" i="10"/>
  <c r="J72" i="10"/>
  <c r="J73" i="10"/>
  <c r="J74" i="10"/>
  <c r="J75" i="10"/>
  <c r="J76" i="10"/>
  <c r="J77" i="10"/>
  <c r="J78" i="10"/>
  <c r="J79" i="10"/>
  <c r="J80" i="10"/>
  <c r="J81" i="10"/>
  <c r="J82" i="10"/>
  <c r="J83" i="10"/>
  <c r="J84" i="10"/>
  <c r="J85" i="10"/>
  <c r="J86" i="10"/>
  <c r="J87" i="10"/>
  <c r="J88" i="10"/>
  <c r="J89" i="10"/>
  <c r="J90" i="10"/>
  <c r="J91" i="10"/>
  <c r="J92" i="10"/>
  <c r="J93" i="10"/>
  <c r="J94" i="10"/>
  <c r="J95" i="10"/>
  <c r="J96" i="10"/>
  <c r="J97" i="10"/>
  <c r="J98" i="10"/>
  <c r="J99" i="10"/>
  <c r="J100" i="10"/>
  <c r="J101" i="10"/>
  <c r="J102" i="10"/>
  <c r="J103" i="10"/>
  <c r="J104" i="10"/>
  <c r="J105" i="10"/>
  <c r="J106" i="10"/>
  <c r="J107" i="10"/>
  <c r="J108" i="10"/>
  <c r="J109" i="10"/>
  <c r="J110" i="10"/>
  <c r="J111" i="10"/>
  <c r="J112" i="10"/>
  <c r="J113" i="10"/>
  <c r="J114" i="10"/>
  <c r="J115" i="10"/>
  <c r="J116" i="10"/>
  <c r="J117" i="10"/>
  <c r="J118" i="10"/>
  <c r="J119" i="10"/>
  <c r="J120" i="10"/>
  <c r="J121" i="10"/>
  <c r="J122" i="10"/>
  <c r="J123" i="10"/>
  <c r="J124" i="10"/>
  <c r="J125" i="10"/>
  <c r="J126" i="10"/>
  <c r="J127" i="10"/>
  <c r="J128" i="10"/>
  <c r="J129" i="10"/>
  <c r="J130" i="10"/>
  <c r="J131" i="10"/>
  <c r="J132" i="10"/>
  <c r="J133" i="10"/>
  <c r="J134" i="10"/>
  <c r="J135" i="10"/>
  <c r="J136" i="10"/>
  <c r="J137" i="10"/>
  <c r="J138" i="10"/>
  <c r="J139" i="10"/>
  <c r="J140" i="10"/>
  <c r="J141" i="10"/>
  <c r="J142" i="10"/>
  <c r="J143" i="10"/>
  <c r="J144" i="10"/>
  <c r="J145" i="10"/>
  <c r="J146" i="10"/>
  <c r="J147" i="10"/>
  <c r="J148" i="10"/>
  <c r="J149" i="10"/>
  <c r="J150" i="10"/>
  <c r="J151" i="10"/>
  <c r="J152" i="10"/>
  <c r="J153" i="10"/>
  <c r="J154" i="10"/>
  <c r="J155" i="10"/>
  <c r="J156" i="10"/>
  <c r="J157" i="10"/>
  <c r="J158" i="10"/>
  <c r="J159" i="10"/>
  <c r="J160" i="10"/>
  <c r="J161" i="10"/>
  <c r="J162" i="10"/>
  <c r="J163" i="10"/>
  <c r="J164" i="10"/>
  <c r="J165" i="10"/>
  <c r="J166" i="10"/>
  <c r="J167" i="10"/>
  <c r="J168" i="10"/>
  <c r="J169" i="10"/>
  <c r="J170" i="10"/>
  <c r="J171" i="10"/>
  <c r="J172" i="10"/>
  <c r="J173" i="10"/>
  <c r="J174" i="10"/>
  <c r="J175" i="10"/>
  <c r="J176" i="10"/>
  <c r="J177" i="10"/>
  <c r="J178" i="10"/>
  <c r="J179" i="10"/>
  <c r="J180" i="10"/>
  <c r="J181" i="10"/>
  <c r="J182" i="10"/>
  <c r="J183" i="10"/>
  <c r="J184" i="10"/>
  <c r="J185" i="10"/>
  <c r="J186" i="10"/>
  <c r="J187" i="10"/>
  <c r="J188" i="10"/>
  <c r="J189" i="10"/>
  <c r="J190" i="10"/>
  <c r="J191" i="10"/>
  <c r="J192" i="10"/>
  <c r="J193" i="10"/>
  <c r="J194" i="10"/>
  <c r="J195" i="10"/>
  <c r="J196" i="10"/>
  <c r="J197" i="10"/>
  <c r="J198" i="10"/>
  <c r="J199" i="10"/>
  <c r="J200" i="10"/>
  <c r="J201" i="10"/>
  <c r="J202" i="10"/>
  <c r="J203" i="10"/>
  <c r="J204" i="10"/>
  <c r="J205" i="10"/>
  <c r="J206" i="10"/>
  <c r="J207" i="10"/>
  <c r="J208" i="10"/>
  <c r="J209" i="10"/>
  <c r="J210" i="10"/>
  <c r="J211" i="10"/>
  <c r="J212" i="10"/>
  <c r="J213" i="10"/>
  <c r="J214" i="10"/>
  <c r="J215" i="10"/>
  <c r="J216" i="10"/>
  <c r="J217" i="10"/>
  <c r="J218" i="10"/>
  <c r="J219" i="10"/>
  <c r="J220" i="10"/>
  <c r="J221" i="10"/>
  <c r="J222" i="10"/>
  <c r="J223" i="10"/>
  <c r="J224" i="10"/>
  <c r="J225" i="10"/>
  <c r="J226" i="10"/>
  <c r="J227" i="10"/>
  <c r="J228" i="10"/>
  <c r="J229" i="10"/>
  <c r="J230" i="10"/>
  <c r="J231" i="10"/>
  <c r="J232" i="10"/>
  <c r="J233" i="10"/>
  <c r="J234" i="10"/>
  <c r="J235" i="10"/>
  <c r="J236" i="10"/>
  <c r="J237" i="10"/>
  <c r="J238" i="10"/>
  <c r="J239" i="10"/>
  <c r="J240" i="10"/>
  <c r="J241" i="10"/>
  <c r="J242" i="10"/>
  <c r="J243" i="10"/>
  <c r="J244" i="10"/>
  <c r="J245" i="10"/>
  <c r="J246" i="10"/>
  <c r="J247" i="10"/>
  <c r="J267" i="10"/>
  <c r="J5" i="10"/>
  <c r="BE37" i="13" l="1"/>
  <c r="BE45" i="13" s="1"/>
  <c r="BD37" i="13"/>
  <c r="BD39" i="13" s="1"/>
  <c r="BC37" i="13"/>
  <c r="BC39" i="13" s="1"/>
  <c r="BB37" i="13"/>
  <c r="BB39" i="13" s="1"/>
  <c r="BA37" i="13"/>
  <c r="BA39" i="13" s="1"/>
  <c r="AZ37" i="13"/>
  <c r="AZ39" i="13" s="1"/>
  <c r="AY37" i="13"/>
  <c r="AY39" i="13" s="1"/>
  <c r="AX37" i="13"/>
  <c r="AX39" i="13" s="1"/>
  <c r="AW37" i="13"/>
  <c r="AW39" i="13" s="1"/>
  <c r="AV37" i="13"/>
  <c r="AV39" i="13" s="1"/>
  <c r="AU37" i="13"/>
  <c r="AU39" i="13" s="1"/>
  <c r="AT37" i="13"/>
  <c r="AT39" i="13" s="1"/>
  <c r="AS37" i="13"/>
  <c r="AS39" i="13" s="1"/>
  <c r="AR37" i="13"/>
  <c r="AR39" i="13" s="1"/>
  <c r="AQ37" i="13"/>
  <c r="AQ39" i="13" s="1"/>
  <c r="AP37" i="13"/>
  <c r="AP45" i="13" s="1"/>
  <c r="AO37" i="13"/>
  <c r="AO45" i="13" s="1"/>
  <c r="AN37" i="13"/>
  <c r="AN39" i="13" s="1"/>
  <c r="AM37" i="13"/>
  <c r="AM39" i="13" s="1"/>
  <c r="AL37" i="13"/>
  <c r="AL39" i="13" s="1"/>
  <c r="AK37" i="13"/>
  <c r="AK45" i="13" s="1"/>
  <c r="AJ37" i="13"/>
  <c r="AJ45" i="13" s="1"/>
  <c r="AI37" i="13"/>
  <c r="AI45" i="13" s="1"/>
  <c r="AH37" i="13"/>
  <c r="AH45" i="13" s="1"/>
  <c r="AG37" i="13"/>
  <c r="AG39" i="13" s="1"/>
  <c r="AF37" i="13"/>
  <c r="AF39" i="13" s="1"/>
  <c r="AE37" i="13"/>
  <c r="AE39" i="13" s="1"/>
  <c r="AD37" i="13"/>
  <c r="AD39" i="13" s="1"/>
  <c r="AC37" i="13"/>
  <c r="AC45" i="13" s="1"/>
  <c r="AB37" i="13"/>
  <c r="AB39" i="13" s="1"/>
  <c r="AA37" i="13"/>
  <c r="AA45" i="13" s="1"/>
  <c r="Z37" i="13"/>
  <c r="Z45" i="13" s="1"/>
  <c r="Y37" i="13"/>
  <c r="Y45" i="13" s="1"/>
  <c r="X37" i="13"/>
  <c r="X39" i="13" s="1"/>
  <c r="W37" i="13"/>
  <c r="W39" i="13" s="1"/>
  <c r="V37" i="13"/>
  <c r="V39" i="13" s="1"/>
  <c r="U37" i="13"/>
  <c r="U39" i="13" s="1"/>
  <c r="T37" i="13"/>
  <c r="T39" i="13" s="1"/>
  <c r="S37" i="13"/>
  <c r="S45" i="13" s="1"/>
  <c r="R37" i="13"/>
  <c r="R45" i="13" s="1"/>
  <c r="Q37" i="13"/>
  <c r="Q45" i="13" s="1"/>
  <c r="P37" i="13"/>
  <c r="P39" i="13" s="1"/>
  <c r="O37" i="13"/>
  <c r="O39" i="13" s="1"/>
  <c r="N37" i="13"/>
  <c r="N39" i="13" s="1"/>
  <c r="M37" i="13"/>
  <c r="M39" i="13" s="1"/>
  <c r="L37" i="13"/>
  <c r="L39" i="13" s="1"/>
  <c r="K37" i="13"/>
  <c r="K39" i="13" s="1"/>
  <c r="J37" i="13"/>
  <c r="J45" i="13" s="1"/>
  <c r="I37" i="13"/>
  <c r="I45" i="13" s="1"/>
  <c r="H37" i="13"/>
  <c r="H39" i="13" s="1"/>
  <c r="G37" i="13"/>
  <c r="G83" i="13" s="1"/>
  <c r="F37" i="13"/>
  <c r="F83" i="13" s="1"/>
  <c r="E37" i="13"/>
  <c r="E83" i="13" s="1"/>
  <c r="D37" i="13"/>
  <c r="D83" i="13" s="1"/>
  <c r="C37" i="13"/>
  <c r="C83" i="13" s="1"/>
  <c r="BD45" i="13" l="1"/>
  <c r="BD67" i="13" s="1"/>
  <c r="H45" i="13"/>
  <c r="H57" i="13" s="1"/>
  <c r="C45" i="13"/>
  <c r="K45" i="13"/>
  <c r="P45" i="13"/>
  <c r="P63" i="13" s="1"/>
  <c r="X45" i="13"/>
  <c r="X56" i="13" s="1"/>
  <c r="AG45" i="13"/>
  <c r="AG60" i="13" s="1"/>
  <c r="U78" i="13"/>
  <c r="U74" i="13"/>
  <c r="U80" i="13"/>
  <c r="U76" i="13"/>
  <c r="U72" i="13"/>
  <c r="U77" i="13"/>
  <c r="U81" i="13"/>
  <c r="U67" i="13"/>
  <c r="U79" i="13"/>
  <c r="U73" i="13"/>
  <c r="U75" i="13"/>
  <c r="U68" i="13"/>
  <c r="U71" i="13"/>
  <c r="U63" i="13"/>
  <c r="U66" i="13"/>
  <c r="U62" i="13"/>
  <c r="U69" i="13"/>
  <c r="U65" i="13"/>
  <c r="U61" i="13"/>
  <c r="U70" i="13"/>
  <c r="U60" i="13"/>
  <c r="U56" i="13"/>
  <c r="U52" i="13"/>
  <c r="U59" i="13"/>
  <c r="U58" i="13"/>
  <c r="U57" i="13"/>
  <c r="U53" i="13"/>
  <c r="U55" i="13"/>
  <c r="N80" i="13"/>
  <c r="N79" i="13"/>
  <c r="N76" i="13"/>
  <c r="N78" i="13"/>
  <c r="N71" i="13"/>
  <c r="N70" i="13"/>
  <c r="N81" i="13"/>
  <c r="N73" i="13"/>
  <c r="N68" i="13"/>
  <c r="N72" i="13"/>
  <c r="N74" i="13"/>
  <c r="N77" i="13"/>
  <c r="N66" i="13"/>
  <c r="N67" i="13"/>
  <c r="N64" i="13"/>
  <c r="N75" i="13"/>
  <c r="N61" i="13"/>
  <c r="N65" i="13"/>
  <c r="N58" i="13"/>
  <c r="N54" i="13"/>
  <c r="N63" i="13"/>
  <c r="N60" i="13"/>
  <c r="N57" i="13"/>
  <c r="N69" i="13"/>
  <c r="N59" i="13"/>
  <c r="N56" i="13"/>
  <c r="N55" i="13"/>
  <c r="N53" i="13"/>
  <c r="V80" i="13"/>
  <c r="V81" i="13"/>
  <c r="V72" i="13"/>
  <c r="V74" i="13"/>
  <c r="V70" i="13"/>
  <c r="V79" i="13"/>
  <c r="V76" i="13"/>
  <c r="V78" i="13"/>
  <c r="V75" i="13"/>
  <c r="V68" i="13"/>
  <c r="V77" i="13"/>
  <c r="V67" i="13"/>
  <c r="V66" i="13"/>
  <c r="V73" i="13"/>
  <c r="V64" i="13"/>
  <c r="V71" i="13"/>
  <c r="V60" i="13"/>
  <c r="V63" i="13"/>
  <c r="V62" i="13"/>
  <c r="V58" i="13"/>
  <c r="V54" i="13"/>
  <c r="V61" i="13"/>
  <c r="V69" i="13"/>
  <c r="V57" i="13"/>
  <c r="V53" i="13"/>
  <c r="V59" i="13"/>
  <c r="V56" i="13"/>
  <c r="V52" i="13"/>
  <c r="AD80" i="13"/>
  <c r="AD77" i="13"/>
  <c r="AD70" i="13"/>
  <c r="AD81" i="13"/>
  <c r="AD79" i="13"/>
  <c r="AD78" i="13"/>
  <c r="AD71" i="13"/>
  <c r="AD68" i="13"/>
  <c r="AD73" i="13"/>
  <c r="AD66" i="13"/>
  <c r="AD76" i="13"/>
  <c r="AD75" i="13"/>
  <c r="AD74" i="13"/>
  <c r="AD64" i="13"/>
  <c r="AD72" i="13"/>
  <c r="AD60" i="13"/>
  <c r="AD58" i="13"/>
  <c r="AD54" i="13"/>
  <c r="AD67" i="13"/>
  <c r="AD57" i="13"/>
  <c r="AD63" i="13"/>
  <c r="AD65" i="13"/>
  <c r="AD62" i="13"/>
  <c r="AD56" i="13"/>
  <c r="AD52" i="13"/>
  <c r="AD61" i="13"/>
  <c r="AD55" i="13"/>
  <c r="AD53" i="13"/>
  <c r="AL80" i="13"/>
  <c r="AL78" i="13"/>
  <c r="AL79" i="13"/>
  <c r="AL73" i="13"/>
  <c r="AL81" i="13"/>
  <c r="AL75" i="13"/>
  <c r="AL77" i="13"/>
  <c r="AL74" i="13"/>
  <c r="AL68" i="13"/>
  <c r="AL76" i="13"/>
  <c r="AL71" i="13"/>
  <c r="AL66" i="13"/>
  <c r="AL64" i="13"/>
  <c r="AL67" i="13"/>
  <c r="AL61" i="13"/>
  <c r="AL59" i="13"/>
  <c r="AL69" i="13"/>
  <c r="AL63" i="13"/>
  <c r="AL58" i="13"/>
  <c r="AL54" i="13"/>
  <c r="AL70" i="13"/>
  <c r="AL65" i="13"/>
  <c r="AL57" i="13"/>
  <c r="AL60" i="13"/>
  <c r="AL56" i="13"/>
  <c r="AL55" i="13"/>
  <c r="AL53" i="13"/>
  <c r="AL52" i="13"/>
  <c r="AT80" i="13"/>
  <c r="AT76" i="13"/>
  <c r="AT78" i="13"/>
  <c r="AT71" i="13"/>
  <c r="AT73" i="13"/>
  <c r="AT79" i="13"/>
  <c r="AT70" i="13"/>
  <c r="AT68" i="13"/>
  <c r="AT81" i="13"/>
  <c r="AT72" i="13"/>
  <c r="AT67" i="13"/>
  <c r="AT66" i="13"/>
  <c r="AT77" i="13"/>
  <c r="AT75" i="13"/>
  <c r="AT64" i="13"/>
  <c r="AT74" i="13"/>
  <c r="AT63" i="13"/>
  <c r="AT69" i="13"/>
  <c r="AT65" i="13"/>
  <c r="AT58" i="13"/>
  <c r="AT54" i="13"/>
  <c r="AT61" i="13"/>
  <c r="AT59" i="13"/>
  <c r="AT57" i="13"/>
  <c r="AT60" i="13"/>
  <c r="AT52" i="13"/>
  <c r="AT55" i="13"/>
  <c r="AT56" i="13"/>
  <c r="AT53" i="13"/>
  <c r="AT62" i="13"/>
  <c r="BB80" i="13"/>
  <c r="BB72" i="13"/>
  <c r="BB74" i="13"/>
  <c r="BB76" i="13"/>
  <c r="BB81" i="13"/>
  <c r="BB78" i="13"/>
  <c r="BB75" i="13"/>
  <c r="BB68" i="13"/>
  <c r="BB79" i="13"/>
  <c r="BB77" i="13"/>
  <c r="BB70" i="13"/>
  <c r="BB66" i="13"/>
  <c r="BB73" i="13"/>
  <c r="BB67" i="13"/>
  <c r="BB64" i="13"/>
  <c r="BB61" i="13"/>
  <c r="BB59" i="13"/>
  <c r="BB69" i="13"/>
  <c r="BB65" i="13"/>
  <c r="BB62" i="13"/>
  <c r="BB58" i="13"/>
  <c r="BB54" i="13"/>
  <c r="BB60" i="13"/>
  <c r="BB71" i="13"/>
  <c r="BB63" i="13"/>
  <c r="BB57" i="13"/>
  <c r="BB55" i="13"/>
  <c r="BB56" i="13"/>
  <c r="BB53" i="13"/>
  <c r="BB52" i="13"/>
  <c r="AZ81" i="13"/>
  <c r="AZ79" i="13"/>
  <c r="AZ77" i="13"/>
  <c r="AZ70" i="13"/>
  <c r="AZ72" i="13"/>
  <c r="AZ74" i="13"/>
  <c r="AZ80" i="13"/>
  <c r="AZ71" i="13"/>
  <c r="AZ69" i="13"/>
  <c r="AZ73" i="13"/>
  <c r="AZ68" i="13"/>
  <c r="AZ78" i="13"/>
  <c r="AZ75" i="13"/>
  <c r="AZ67" i="13"/>
  <c r="AZ65" i="13"/>
  <c r="AZ64" i="13"/>
  <c r="AZ76" i="13"/>
  <c r="AZ61" i="13"/>
  <c r="AZ66" i="13"/>
  <c r="AZ55" i="13"/>
  <c r="AZ62" i="13"/>
  <c r="AZ60" i="13"/>
  <c r="AZ58" i="13"/>
  <c r="AZ63" i="13"/>
  <c r="AZ59" i="13"/>
  <c r="AZ52" i="13"/>
  <c r="AZ56" i="13"/>
  <c r="AZ53" i="13"/>
  <c r="AZ57" i="13"/>
  <c r="AZ54" i="13"/>
  <c r="M78" i="13"/>
  <c r="M74" i="13"/>
  <c r="M80" i="13"/>
  <c r="M76" i="13"/>
  <c r="M72" i="13"/>
  <c r="M79" i="13"/>
  <c r="M67" i="13"/>
  <c r="M81" i="13"/>
  <c r="M77" i="13"/>
  <c r="M68" i="13"/>
  <c r="M75" i="13"/>
  <c r="M73" i="13"/>
  <c r="M69" i="13"/>
  <c r="M63" i="13"/>
  <c r="M71" i="13"/>
  <c r="M70" i="13"/>
  <c r="M66" i="13"/>
  <c r="M62" i="13"/>
  <c r="M65" i="13"/>
  <c r="M64" i="13"/>
  <c r="M60" i="13"/>
  <c r="M56" i="13"/>
  <c r="M52" i="13"/>
  <c r="M59" i="13"/>
  <c r="M58" i="13"/>
  <c r="M54" i="13"/>
  <c r="M57" i="13"/>
  <c r="M53" i="13"/>
  <c r="M55" i="13"/>
  <c r="BA78" i="13"/>
  <c r="BA74" i="13"/>
  <c r="BA70" i="13"/>
  <c r="BA80" i="13"/>
  <c r="BA76" i="13"/>
  <c r="BA72" i="13"/>
  <c r="BA79" i="13"/>
  <c r="BA77" i="13"/>
  <c r="BA67" i="13"/>
  <c r="BA81" i="13"/>
  <c r="BA73" i="13"/>
  <c r="BA75" i="13"/>
  <c r="BA68" i="13"/>
  <c r="BA63" i="13"/>
  <c r="BA59" i="13"/>
  <c r="BA66" i="13"/>
  <c r="BA62" i="13"/>
  <c r="BA71" i="13"/>
  <c r="BA69" i="13"/>
  <c r="BA65" i="13"/>
  <c r="BA61" i="13"/>
  <c r="BA64" i="13"/>
  <c r="BA60" i="13"/>
  <c r="BA56" i="13"/>
  <c r="BA52" i="13"/>
  <c r="BA58" i="13"/>
  <c r="BA54" i="13"/>
  <c r="BA57" i="13"/>
  <c r="BA53" i="13"/>
  <c r="BA55" i="13"/>
  <c r="O81" i="13"/>
  <c r="O77" i="13"/>
  <c r="O73" i="13"/>
  <c r="O79" i="13"/>
  <c r="O75" i="13"/>
  <c r="O71" i="13"/>
  <c r="O78" i="13"/>
  <c r="O70" i="13"/>
  <c r="O80" i="13"/>
  <c r="O72" i="13"/>
  <c r="O74" i="13"/>
  <c r="O67" i="13"/>
  <c r="O66" i="13"/>
  <c r="O68" i="13"/>
  <c r="O65" i="13"/>
  <c r="O64" i="13"/>
  <c r="O60" i="13"/>
  <c r="O76" i="13"/>
  <c r="O69" i="13"/>
  <c r="O63" i="13"/>
  <c r="O61" i="13"/>
  <c r="O59" i="13"/>
  <c r="O55" i="13"/>
  <c r="O58" i="13"/>
  <c r="O57" i="13"/>
  <c r="O53" i="13"/>
  <c r="O56" i="13"/>
  <c r="O54" i="13"/>
  <c r="W81" i="13"/>
  <c r="W77" i="13"/>
  <c r="W73" i="13"/>
  <c r="W79" i="13"/>
  <c r="W75" i="13"/>
  <c r="W71" i="13"/>
  <c r="W74" i="13"/>
  <c r="W70" i="13"/>
  <c r="W76" i="13"/>
  <c r="W78" i="13"/>
  <c r="W80" i="13"/>
  <c r="W67" i="13"/>
  <c r="W66" i="13"/>
  <c r="W62" i="13"/>
  <c r="W72" i="13"/>
  <c r="W69" i="13"/>
  <c r="W68" i="13"/>
  <c r="W64" i="13"/>
  <c r="W60" i="13"/>
  <c r="W63" i="13"/>
  <c r="W59" i="13"/>
  <c r="W58" i="13"/>
  <c r="W61" i="13"/>
  <c r="W57" i="13"/>
  <c r="W53" i="13"/>
  <c r="W56" i="13"/>
  <c r="W52" i="13"/>
  <c r="W54" i="13"/>
  <c r="AE81" i="13"/>
  <c r="AE77" i="13"/>
  <c r="AE73" i="13"/>
  <c r="AE79" i="13"/>
  <c r="AE75" i="13"/>
  <c r="AE71" i="13"/>
  <c r="AE70" i="13"/>
  <c r="AE80" i="13"/>
  <c r="AE72" i="13"/>
  <c r="AE74" i="13"/>
  <c r="AE67" i="13"/>
  <c r="AE66" i="13"/>
  <c r="AE62" i="13"/>
  <c r="AE76" i="13"/>
  <c r="AE65" i="13"/>
  <c r="AE64" i="13"/>
  <c r="AE60" i="13"/>
  <c r="AE78" i="13"/>
  <c r="AE63" i="13"/>
  <c r="AE55" i="13"/>
  <c r="AE58" i="13"/>
  <c r="AE68" i="13"/>
  <c r="AE57" i="13"/>
  <c r="AE53" i="13"/>
  <c r="AE61" i="13"/>
  <c r="AE56" i="13"/>
  <c r="AE52" i="13"/>
  <c r="AE54" i="13"/>
  <c r="AM81" i="13"/>
  <c r="AM77" i="13"/>
  <c r="AM73" i="13"/>
  <c r="AM79" i="13"/>
  <c r="AM75" i="13"/>
  <c r="AM71" i="13"/>
  <c r="AM80" i="13"/>
  <c r="AM76" i="13"/>
  <c r="AM78" i="13"/>
  <c r="AM67" i="13"/>
  <c r="AM74" i="13"/>
  <c r="AM66" i="13"/>
  <c r="AM69" i="13"/>
  <c r="AM68" i="13"/>
  <c r="AM65" i="13"/>
  <c r="AM64" i="13"/>
  <c r="AM60" i="13"/>
  <c r="AM70" i="13"/>
  <c r="AM63" i="13"/>
  <c r="AM59" i="13"/>
  <c r="AM55" i="13"/>
  <c r="AM61" i="13"/>
  <c r="AM58" i="13"/>
  <c r="AM57" i="13"/>
  <c r="AM53" i="13"/>
  <c r="AM56" i="13"/>
  <c r="AM52" i="13"/>
  <c r="AM54" i="13"/>
  <c r="AU81" i="13"/>
  <c r="AU77" i="13"/>
  <c r="AU73" i="13"/>
  <c r="AU79" i="13"/>
  <c r="AU75" i="13"/>
  <c r="AU71" i="13"/>
  <c r="AU80" i="13"/>
  <c r="AU78" i="13"/>
  <c r="AU72" i="13"/>
  <c r="AU74" i="13"/>
  <c r="AU67" i="13"/>
  <c r="AU66" i="13"/>
  <c r="AU62" i="13"/>
  <c r="AU65" i="13"/>
  <c r="AU70" i="13"/>
  <c r="AU64" i="13"/>
  <c r="AU60" i="13"/>
  <c r="AU76" i="13"/>
  <c r="AU68" i="13"/>
  <c r="AU69" i="13"/>
  <c r="AU63" i="13"/>
  <c r="AU59" i="13"/>
  <c r="AU55" i="13"/>
  <c r="AU58" i="13"/>
  <c r="AU61" i="13"/>
  <c r="AU57" i="13"/>
  <c r="AU53" i="13"/>
  <c r="AU56" i="13"/>
  <c r="AU52" i="13"/>
  <c r="AU54" i="13"/>
  <c r="BC81" i="13"/>
  <c r="BC77" i="13"/>
  <c r="BC73" i="13"/>
  <c r="BC79" i="13"/>
  <c r="BC75" i="13"/>
  <c r="BC71" i="13"/>
  <c r="BC74" i="13"/>
  <c r="BC66" i="13"/>
  <c r="BC76" i="13"/>
  <c r="BC80" i="13"/>
  <c r="BC78" i="13"/>
  <c r="BC70" i="13"/>
  <c r="BC67" i="13"/>
  <c r="BC68" i="13"/>
  <c r="BC62" i="13"/>
  <c r="BC69" i="13"/>
  <c r="BC65" i="13"/>
  <c r="BC61" i="13"/>
  <c r="BC64" i="13"/>
  <c r="BC60" i="13"/>
  <c r="BC72" i="13"/>
  <c r="BC63" i="13"/>
  <c r="BC59" i="13"/>
  <c r="BC55" i="13"/>
  <c r="BC58" i="13"/>
  <c r="BC57" i="13"/>
  <c r="BC53" i="13"/>
  <c r="BC56" i="13"/>
  <c r="BC52" i="13"/>
  <c r="BC54" i="13"/>
  <c r="AS78" i="13"/>
  <c r="AS74" i="13"/>
  <c r="AS70" i="13"/>
  <c r="AS80" i="13"/>
  <c r="AS76" i="13"/>
  <c r="AS72" i="13"/>
  <c r="AS81" i="13"/>
  <c r="AS67" i="13"/>
  <c r="AS77" i="13"/>
  <c r="AS68" i="13"/>
  <c r="AS79" i="13"/>
  <c r="AS69" i="13"/>
  <c r="AS63" i="13"/>
  <c r="AS59" i="13"/>
  <c r="AS66" i="13"/>
  <c r="AS62" i="13"/>
  <c r="AS65" i="13"/>
  <c r="AS61" i="13"/>
  <c r="AS75" i="13"/>
  <c r="AS73" i="13"/>
  <c r="AS71" i="13"/>
  <c r="AS64" i="13"/>
  <c r="AS60" i="13"/>
  <c r="AS56" i="13"/>
  <c r="AS52" i="13"/>
  <c r="AS58" i="13"/>
  <c r="AS54" i="13"/>
  <c r="AS57" i="13"/>
  <c r="AS53" i="13"/>
  <c r="AS55" i="13"/>
  <c r="H81" i="13"/>
  <c r="H79" i="13"/>
  <c r="H80" i="13"/>
  <c r="H75" i="13"/>
  <c r="H77" i="13"/>
  <c r="H69" i="13"/>
  <c r="H78" i="13"/>
  <c r="H67" i="13"/>
  <c r="H71" i="13"/>
  <c r="H76" i="13"/>
  <c r="H74" i="13"/>
  <c r="H73" i="13"/>
  <c r="H65" i="13"/>
  <c r="H70" i="13"/>
  <c r="H68" i="13"/>
  <c r="H63" i="13"/>
  <c r="H72" i="13"/>
  <c r="H64" i="13"/>
  <c r="H62" i="13"/>
  <c r="H53" i="13"/>
  <c r="H61" i="13"/>
  <c r="H56" i="13"/>
  <c r="H66" i="13"/>
  <c r="H58" i="13"/>
  <c r="H59" i="13"/>
  <c r="H54" i="13"/>
  <c r="H60" i="13"/>
  <c r="H52" i="13"/>
  <c r="H55" i="13"/>
  <c r="P81" i="13"/>
  <c r="P79" i="13"/>
  <c r="P78" i="13"/>
  <c r="P71" i="13"/>
  <c r="P73" i="13"/>
  <c r="P69" i="13"/>
  <c r="P80" i="13"/>
  <c r="P75" i="13"/>
  <c r="P74" i="13"/>
  <c r="P67" i="13"/>
  <c r="P76" i="13"/>
  <c r="P77" i="13"/>
  <c r="P68" i="13"/>
  <c r="P70" i="13"/>
  <c r="P65" i="13"/>
  <c r="P72" i="13"/>
  <c r="P57" i="13"/>
  <c r="P53" i="13"/>
  <c r="P66" i="13"/>
  <c r="P60" i="13"/>
  <c r="P56" i="13"/>
  <c r="P64" i="13"/>
  <c r="P62" i="13"/>
  <c r="P54" i="13"/>
  <c r="P52" i="13"/>
  <c r="P55" i="13"/>
  <c r="P61" i="13"/>
  <c r="P58" i="13"/>
  <c r="P59" i="13"/>
  <c r="X81" i="13"/>
  <c r="X79" i="13"/>
  <c r="X76" i="13"/>
  <c r="X78" i="13"/>
  <c r="X69" i="13"/>
  <c r="X80" i="13"/>
  <c r="X77" i="13"/>
  <c r="X67" i="13"/>
  <c r="X72" i="13"/>
  <c r="X65" i="13"/>
  <c r="X75" i="13"/>
  <c r="X74" i="13"/>
  <c r="X73" i="13"/>
  <c r="X70" i="13"/>
  <c r="X63" i="13"/>
  <c r="X71" i="13"/>
  <c r="X62" i="13"/>
  <c r="X61" i="13"/>
  <c r="X64" i="13"/>
  <c r="X57" i="13"/>
  <c r="X53" i="13"/>
  <c r="X68" i="13"/>
  <c r="X60" i="13"/>
  <c r="X58" i="13"/>
  <c r="X54" i="13"/>
  <c r="X59" i="13"/>
  <c r="X52" i="13"/>
  <c r="X55" i="13"/>
  <c r="AF81" i="13"/>
  <c r="AF79" i="13"/>
  <c r="AF77" i="13"/>
  <c r="AF80" i="13"/>
  <c r="AF72" i="13"/>
  <c r="AF74" i="13"/>
  <c r="AF69" i="13"/>
  <c r="AF76" i="13"/>
  <c r="AF78" i="13"/>
  <c r="AF73" i="13"/>
  <c r="AF67" i="13"/>
  <c r="AF75" i="13"/>
  <c r="AF65" i="13"/>
  <c r="AF71" i="13"/>
  <c r="AF63" i="13"/>
  <c r="AF68" i="13"/>
  <c r="AF66" i="13"/>
  <c r="AF64" i="13"/>
  <c r="AF57" i="13"/>
  <c r="AF53" i="13"/>
  <c r="AF61" i="13"/>
  <c r="AF56" i="13"/>
  <c r="AF62" i="13"/>
  <c r="AF54" i="13"/>
  <c r="AF58" i="13"/>
  <c r="AF52" i="13"/>
  <c r="AF59" i="13"/>
  <c r="AF55" i="13"/>
  <c r="AN81" i="13"/>
  <c r="AN79" i="13"/>
  <c r="AN75" i="13"/>
  <c r="AN77" i="13"/>
  <c r="AN70" i="13"/>
  <c r="AN69" i="13"/>
  <c r="AN80" i="13"/>
  <c r="AN78" i="13"/>
  <c r="AN71" i="13"/>
  <c r="AN76" i="13"/>
  <c r="AN74" i="13"/>
  <c r="AN68" i="13"/>
  <c r="AN65" i="13"/>
  <c r="AN72" i="13"/>
  <c r="AN61" i="13"/>
  <c r="AN62" i="13"/>
  <c r="AN57" i="13"/>
  <c r="AN53" i="13"/>
  <c r="AN64" i="13"/>
  <c r="AN60" i="13"/>
  <c r="AN56" i="13"/>
  <c r="AN66" i="13"/>
  <c r="AN58" i="13"/>
  <c r="AN59" i="13"/>
  <c r="AN54" i="13"/>
  <c r="AN52" i="13"/>
  <c r="AN55" i="13"/>
  <c r="AV81" i="13"/>
  <c r="AV79" i="13"/>
  <c r="AV78" i="13"/>
  <c r="AV71" i="13"/>
  <c r="AV73" i="13"/>
  <c r="AV69" i="13"/>
  <c r="AV75" i="13"/>
  <c r="AV74" i="13"/>
  <c r="AV67" i="13"/>
  <c r="AV80" i="13"/>
  <c r="AV76" i="13"/>
  <c r="AV72" i="13"/>
  <c r="AV77" i="13"/>
  <c r="AV65" i="13"/>
  <c r="AV68" i="13"/>
  <c r="AV63" i="13"/>
  <c r="AV60" i="13"/>
  <c r="AV64" i="13"/>
  <c r="AV70" i="13"/>
  <c r="AV61" i="13"/>
  <c r="AV57" i="13"/>
  <c r="AV53" i="13"/>
  <c r="AV66" i="13"/>
  <c r="AV59" i="13"/>
  <c r="AV56" i="13"/>
  <c r="AV62" i="13"/>
  <c r="AV54" i="13"/>
  <c r="AV52" i="13"/>
  <c r="AV55" i="13"/>
  <c r="AV58" i="13"/>
  <c r="BD81" i="13"/>
  <c r="BD79" i="13"/>
  <c r="BD76" i="13"/>
  <c r="BD80" i="13"/>
  <c r="BD78" i="13"/>
  <c r="BD69" i="13"/>
  <c r="BD77" i="13"/>
  <c r="BD70" i="13"/>
  <c r="BD72" i="13"/>
  <c r="BD66" i="13"/>
  <c r="BD65" i="13"/>
  <c r="BD71" i="13"/>
  <c r="BD63" i="13"/>
  <c r="BD68" i="13"/>
  <c r="BD62" i="13"/>
  <c r="BD75" i="13"/>
  <c r="BD60" i="13"/>
  <c r="BD57" i="13"/>
  <c r="BD53" i="13"/>
  <c r="BD74" i="13"/>
  <c r="BD56" i="13"/>
  <c r="BD73" i="13"/>
  <c r="BD64" i="13"/>
  <c r="BD61" i="13"/>
  <c r="BD58" i="13"/>
  <c r="BD54" i="13"/>
  <c r="BD52" i="13"/>
  <c r="BD59" i="13"/>
  <c r="BD55" i="13"/>
  <c r="AG81" i="13"/>
  <c r="AG80" i="13"/>
  <c r="AG76" i="13"/>
  <c r="AG72" i="13"/>
  <c r="AG78" i="13"/>
  <c r="AG74" i="13"/>
  <c r="AG69" i="13"/>
  <c r="AG75" i="13"/>
  <c r="AG77" i="13"/>
  <c r="AG79" i="13"/>
  <c r="AG65" i="13"/>
  <c r="AG61" i="13"/>
  <c r="AG73" i="13"/>
  <c r="AG67" i="13"/>
  <c r="AG64" i="13"/>
  <c r="AG63" i="13"/>
  <c r="AG68" i="13"/>
  <c r="AG66" i="13"/>
  <c r="AG62" i="13"/>
  <c r="AG58" i="13"/>
  <c r="AG54" i="13"/>
  <c r="AG56" i="13"/>
  <c r="AG52" i="13"/>
  <c r="AG59" i="13"/>
  <c r="AG55" i="13"/>
  <c r="AG71" i="13"/>
  <c r="AG57" i="13"/>
  <c r="AG53" i="13"/>
  <c r="AW81" i="13"/>
  <c r="AW80" i="13"/>
  <c r="AW76" i="13"/>
  <c r="AW72" i="13"/>
  <c r="AW78" i="13"/>
  <c r="AW74" i="13"/>
  <c r="AW70" i="13"/>
  <c r="AW73" i="13"/>
  <c r="AW69" i="13"/>
  <c r="AW75" i="13"/>
  <c r="AW79" i="13"/>
  <c r="AW77" i="13"/>
  <c r="AW67" i="13"/>
  <c r="AW65" i="13"/>
  <c r="AW61" i="13"/>
  <c r="AW64" i="13"/>
  <c r="AW63" i="13"/>
  <c r="AW59" i="13"/>
  <c r="AW71" i="13"/>
  <c r="AW66" i="13"/>
  <c r="AW62" i="13"/>
  <c r="AW58" i="13"/>
  <c r="AW54" i="13"/>
  <c r="AW68" i="13"/>
  <c r="AW56" i="13"/>
  <c r="AW52" i="13"/>
  <c r="AW55" i="13"/>
  <c r="AW53" i="13"/>
  <c r="AW60" i="13"/>
  <c r="AW57" i="13"/>
  <c r="AX75" i="13"/>
  <c r="AX79" i="13"/>
  <c r="AX77" i="13"/>
  <c r="AX81" i="13"/>
  <c r="AX80" i="13"/>
  <c r="AX76" i="13"/>
  <c r="AX78" i="13"/>
  <c r="AX71" i="13"/>
  <c r="AX72" i="13"/>
  <c r="AX70" i="13"/>
  <c r="AX68" i="13"/>
  <c r="AX74" i="13"/>
  <c r="AX73" i="13"/>
  <c r="AX69" i="13"/>
  <c r="AX66" i="13"/>
  <c r="AX64" i="13"/>
  <c r="AX67" i="13"/>
  <c r="AX65" i="13"/>
  <c r="AX61" i="13"/>
  <c r="AX59" i="13"/>
  <c r="AX56" i="13"/>
  <c r="AX52" i="13"/>
  <c r="AX62" i="13"/>
  <c r="AX60" i="13"/>
  <c r="AX55" i="13"/>
  <c r="AX63" i="13"/>
  <c r="AX53" i="13"/>
  <c r="AX58" i="13"/>
  <c r="AX57" i="13"/>
  <c r="AX54" i="13"/>
  <c r="K79" i="13"/>
  <c r="K75" i="13"/>
  <c r="K71" i="13"/>
  <c r="K81" i="13"/>
  <c r="K77" i="13"/>
  <c r="K73" i="13"/>
  <c r="K72" i="13"/>
  <c r="K68" i="13"/>
  <c r="K74" i="13"/>
  <c r="K76" i="13"/>
  <c r="K78" i="13"/>
  <c r="K80" i="13"/>
  <c r="K69" i="13"/>
  <c r="K64" i="13"/>
  <c r="K60" i="13"/>
  <c r="K63" i="13"/>
  <c r="K70" i="13"/>
  <c r="K66" i="13"/>
  <c r="K62" i="13"/>
  <c r="K65" i="13"/>
  <c r="K61" i="13"/>
  <c r="K67" i="13"/>
  <c r="K57" i="13"/>
  <c r="K53" i="13"/>
  <c r="K59" i="13"/>
  <c r="K55" i="13"/>
  <c r="K58" i="13"/>
  <c r="K54" i="13"/>
  <c r="K56" i="13"/>
  <c r="K52" i="13"/>
  <c r="AQ79" i="13"/>
  <c r="AQ75" i="13"/>
  <c r="AQ71" i="13"/>
  <c r="AQ81" i="13"/>
  <c r="AQ77" i="13"/>
  <c r="AQ73" i="13"/>
  <c r="AQ72" i="13"/>
  <c r="AQ68" i="13"/>
  <c r="AQ80" i="13"/>
  <c r="AQ74" i="13"/>
  <c r="AQ76" i="13"/>
  <c r="AQ78" i="13"/>
  <c r="AQ69" i="13"/>
  <c r="AQ64" i="13"/>
  <c r="AQ60" i="13"/>
  <c r="AQ63" i="13"/>
  <c r="AQ66" i="13"/>
  <c r="AQ62" i="13"/>
  <c r="AQ70" i="13"/>
  <c r="AQ65" i="13"/>
  <c r="AQ61" i="13"/>
  <c r="AQ57" i="13"/>
  <c r="AQ53" i="13"/>
  <c r="AQ67" i="13"/>
  <c r="AQ55" i="13"/>
  <c r="AQ58" i="13"/>
  <c r="AQ54" i="13"/>
  <c r="AQ59" i="13"/>
  <c r="AQ52" i="13"/>
  <c r="AQ56" i="13"/>
  <c r="AY79" i="13"/>
  <c r="AY75" i="13"/>
  <c r="AY71" i="13"/>
  <c r="AY81" i="13"/>
  <c r="AY77" i="13"/>
  <c r="AY73" i="13"/>
  <c r="AY68" i="13"/>
  <c r="AY70" i="13"/>
  <c r="AY80" i="13"/>
  <c r="AY78" i="13"/>
  <c r="AY69" i="13"/>
  <c r="AY64" i="13"/>
  <c r="AY60" i="13"/>
  <c r="AY63" i="13"/>
  <c r="AY76" i="13"/>
  <c r="AY74" i="13"/>
  <c r="AY66" i="13"/>
  <c r="AY62" i="13"/>
  <c r="AY72" i="13"/>
  <c r="AY67" i="13"/>
  <c r="AY65" i="13"/>
  <c r="AY61" i="13"/>
  <c r="AY57" i="13"/>
  <c r="AY53" i="13"/>
  <c r="AY59" i="13"/>
  <c r="AY55" i="13"/>
  <c r="AY58" i="13"/>
  <c r="AY54" i="13"/>
  <c r="AY52" i="13"/>
  <c r="AY56" i="13"/>
  <c r="L81" i="13"/>
  <c r="L74" i="13"/>
  <c r="L79" i="13"/>
  <c r="L76" i="13"/>
  <c r="L78" i="13"/>
  <c r="L80" i="13"/>
  <c r="L75" i="13"/>
  <c r="L69" i="13"/>
  <c r="L77" i="13"/>
  <c r="L73" i="13"/>
  <c r="L68" i="13"/>
  <c r="L72" i="13"/>
  <c r="L65" i="13"/>
  <c r="L67" i="13"/>
  <c r="L62" i="13"/>
  <c r="L71" i="13"/>
  <c r="L61" i="13"/>
  <c r="L59" i="13"/>
  <c r="L55" i="13"/>
  <c r="L66" i="13"/>
  <c r="L63" i="13"/>
  <c r="L58" i="13"/>
  <c r="L70" i="13"/>
  <c r="L56" i="13"/>
  <c r="L54" i="13"/>
  <c r="L64" i="13"/>
  <c r="L57" i="13"/>
  <c r="L52" i="13"/>
  <c r="L53" i="13"/>
  <c r="T81" i="13"/>
  <c r="T80" i="13"/>
  <c r="T77" i="13"/>
  <c r="T72" i="13"/>
  <c r="T74" i="13"/>
  <c r="T71" i="13"/>
  <c r="T69" i="13"/>
  <c r="T73" i="13"/>
  <c r="T79" i="13"/>
  <c r="T67" i="13"/>
  <c r="T76" i="13"/>
  <c r="T75" i="13"/>
  <c r="T68" i="13"/>
  <c r="T65" i="13"/>
  <c r="T78" i="13"/>
  <c r="T63" i="13"/>
  <c r="T66" i="13"/>
  <c r="T59" i="13"/>
  <c r="T55" i="13"/>
  <c r="T62" i="13"/>
  <c r="T61" i="13"/>
  <c r="T58" i="13"/>
  <c r="T70" i="13"/>
  <c r="T52" i="13"/>
  <c r="T57" i="13"/>
  <c r="T53" i="13"/>
  <c r="T60" i="13"/>
  <c r="T56" i="13"/>
  <c r="AB81" i="13"/>
  <c r="AB79" i="13"/>
  <c r="AB73" i="13"/>
  <c r="AB75" i="13"/>
  <c r="AB80" i="13"/>
  <c r="AB77" i="13"/>
  <c r="AB76" i="13"/>
  <c r="AB69" i="13"/>
  <c r="AB78" i="13"/>
  <c r="AB72" i="13"/>
  <c r="AB68" i="13"/>
  <c r="AB71" i="13"/>
  <c r="AB65" i="13"/>
  <c r="AB62" i="13"/>
  <c r="AB61" i="13"/>
  <c r="AB66" i="13"/>
  <c r="AB64" i="13"/>
  <c r="AB59" i="13"/>
  <c r="AB55" i="13"/>
  <c r="AB60" i="13"/>
  <c r="AB70" i="13"/>
  <c r="AB58" i="13"/>
  <c r="AB74" i="13"/>
  <c r="AB54" i="13"/>
  <c r="AB56" i="13"/>
  <c r="AB52" i="13"/>
  <c r="AB63" i="13"/>
  <c r="AB53" i="13"/>
  <c r="AR81" i="13"/>
  <c r="AR80" i="13"/>
  <c r="AR74" i="13"/>
  <c r="AR76" i="13"/>
  <c r="AR78" i="13"/>
  <c r="AR79" i="13"/>
  <c r="AR75" i="13"/>
  <c r="AR69" i="13"/>
  <c r="AR77" i="13"/>
  <c r="AR70" i="13"/>
  <c r="AR73" i="13"/>
  <c r="AR72" i="13"/>
  <c r="AR67" i="13"/>
  <c r="AR65" i="13"/>
  <c r="AR68" i="13"/>
  <c r="AR62" i="13"/>
  <c r="AR63" i="13"/>
  <c r="AR60" i="13"/>
  <c r="AR64" i="13"/>
  <c r="AR55" i="13"/>
  <c r="AR66" i="13"/>
  <c r="AR58" i="13"/>
  <c r="AR71" i="13"/>
  <c r="AR61" i="13"/>
  <c r="AR59" i="13"/>
  <c r="AR57" i="13"/>
  <c r="AR54" i="13"/>
  <c r="AR52" i="13"/>
  <c r="AR56" i="13"/>
  <c r="AR53" i="13"/>
  <c r="I39" i="13"/>
  <c r="Q39" i="13"/>
  <c r="Y39" i="13"/>
  <c r="AO39" i="13"/>
  <c r="BE39" i="13"/>
  <c r="D45" i="13"/>
  <c r="L45" i="13"/>
  <c r="L60" i="13" s="1"/>
  <c r="T45" i="13"/>
  <c r="T54" i="13" s="1"/>
  <c r="AB45" i="13"/>
  <c r="AB57" i="13" s="1"/>
  <c r="AL45" i="13"/>
  <c r="AL62" i="13" s="1"/>
  <c r="J39" i="13"/>
  <c r="R39" i="13"/>
  <c r="Z39" i="13"/>
  <c r="AH39" i="13"/>
  <c r="AP39" i="13"/>
  <c r="E45" i="13"/>
  <c r="M45" i="13"/>
  <c r="M61" i="13" s="1"/>
  <c r="U45" i="13"/>
  <c r="U54" i="13" s="1"/>
  <c r="AD45" i="13"/>
  <c r="AD59" i="13" s="1"/>
  <c r="AM45" i="13"/>
  <c r="AM62" i="13" s="1"/>
  <c r="C39" i="13"/>
  <c r="S39" i="13"/>
  <c r="AA39" i="13"/>
  <c r="AI39" i="13"/>
  <c r="F45" i="13"/>
  <c r="N45" i="13"/>
  <c r="N52" i="13" s="1"/>
  <c r="V45" i="13"/>
  <c r="V55" i="13" s="1"/>
  <c r="AE45" i="13"/>
  <c r="AE59" i="13" s="1"/>
  <c r="AN45" i="13"/>
  <c r="D39" i="13"/>
  <c r="AJ39" i="13"/>
  <c r="D40" i="13"/>
  <c r="G45" i="13"/>
  <c r="O45" i="13"/>
  <c r="O52" i="13" s="1"/>
  <c r="W45" i="13"/>
  <c r="W55" i="13" s="1"/>
  <c r="AF45" i="13"/>
  <c r="AF60" i="13" s="1"/>
  <c r="E39" i="13"/>
  <c r="AC39" i="13"/>
  <c r="AK39" i="13"/>
  <c r="E40" i="13"/>
  <c r="F39" i="13"/>
  <c r="F40" i="13"/>
  <c r="G39" i="13"/>
  <c r="G40" i="13"/>
  <c r="AN63" i="13" l="1"/>
  <c r="AN67" i="13"/>
  <c r="BE53" i="13"/>
  <c r="BE55" i="13"/>
  <c r="BE57" i="13"/>
  <c r="BE59" i="13"/>
  <c r="BE61" i="13"/>
  <c r="BE63" i="13"/>
  <c r="BE65" i="13"/>
  <c r="BE67" i="13"/>
  <c r="BE69" i="13"/>
  <c r="BE71" i="13"/>
  <c r="BE73" i="13"/>
  <c r="BE75" i="13"/>
  <c r="BE77" i="13"/>
  <c r="BE79" i="13"/>
  <c r="BE81" i="13"/>
  <c r="BE54" i="13"/>
  <c r="BE56" i="13"/>
  <c r="BE58" i="13"/>
  <c r="BE60" i="13"/>
  <c r="BE62" i="13"/>
  <c r="BE64" i="13"/>
  <c r="BE66" i="13"/>
  <c r="BE68" i="13"/>
  <c r="BE70" i="13"/>
  <c r="BE72" i="13"/>
  <c r="BE74" i="13"/>
  <c r="BE76" i="13"/>
  <c r="BE78" i="13"/>
  <c r="BE80" i="13"/>
  <c r="V65" i="13"/>
  <c r="X66" i="13"/>
  <c r="AG70" i="13"/>
  <c r="H82" i="13"/>
  <c r="AV82" i="13"/>
  <c r="AE69" i="13"/>
  <c r="AY82" i="13"/>
  <c r="AX82" i="13"/>
  <c r="AZ82" i="13"/>
  <c r="L82" i="13"/>
  <c r="K82" i="13"/>
  <c r="AW82" i="13"/>
  <c r="BB82" i="13"/>
  <c r="BD82" i="13"/>
  <c r="AS82" i="13"/>
  <c r="AU82" i="13"/>
  <c r="AT82" i="13"/>
  <c r="AQ82" i="13"/>
  <c r="BC82" i="13"/>
  <c r="M82" i="13"/>
  <c r="AR82" i="13"/>
  <c r="P82" i="13"/>
  <c r="BA82" i="13"/>
  <c r="AF70" i="13"/>
  <c r="AD69" i="13"/>
  <c r="T64" i="13"/>
  <c r="AL72" i="13"/>
  <c r="AN73" i="13"/>
  <c r="N62" i="13"/>
  <c r="AB67" i="13"/>
  <c r="AM72" i="13"/>
  <c r="W65" i="13"/>
  <c r="O62" i="13"/>
  <c r="U64" i="13"/>
  <c r="J77" i="13"/>
  <c r="J72" i="13"/>
  <c r="J79" i="13"/>
  <c r="J74" i="13"/>
  <c r="J81" i="13"/>
  <c r="J73" i="13"/>
  <c r="J70" i="13"/>
  <c r="J80" i="13"/>
  <c r="J75" i="13"/>
  <c r="J78" i="13"/>
  <c r="J76" i="13"/>
  <c r="J67" i="13"/>
  <c r="J69" i="13"/>
  <c r="J71" i="13"/>
  <c r="J66" i="13"/>
  <c r="J64" i="13"/>
  <c r="J62" i="13"/>
  <c r="J61" i="13"/>
  <c r="J56" i="13"/>
  <c r="J52" i="13"/>
  <c r="J65" i="13"/>
  <c r="J59" i="13"/>
  <c r="J63" i="13"/>
  <c r="J53" i="13"/>
  <c r="J54" i="13"/>
  <c r="J68" i="13"/>
  <c r="J60" i="13"/>
  <c r="J57" i="13"/>
  <c r="J55" i="13"/>
  <c r="J58" i="13"/>
  <c r="Y81" i="13"/>
  <c r="Y80" i="13"/>
  <c r="Y76" i="13"/>
  <c r="Y72" i="13"/>
  <c r="Y78" i="13"/>
  <c r="Y74" i="13"/>
  <c r="Y69" i="13"/>
  <c r="Y79" i="13"/>
  <c r="Y71" i="13"/>
  <c r="Y73" i="13"/>
  <c r="Y70" i="13"/>
  <c r="Y65" i="13"/>
  <c r="Y61" i="13"/>
  <c r="Y68" i="13"/>
  <c r="Y64" i="13"/>
  <c r="Y63" i="13"/>
  <c r="Y77" i="13"/>
  <c r="Y66" i="13"/>
  <c r="Y62" i="13"/>
  <c r="Y58" i="13"/>
  <c r="Y54" i="13"/>
  <c r="Y75" i="13"/>
  <c r="Y56" i="13"/>
  <c r="Y52" i="13"/>
  <c r="Y67" i="13"/>
  <c r="Y60" i="13"/>
  <c r="Y59" i="13"/>
  <c r="Y55" i="13"/>
  <c r="Y57" i="13"/>
  <c r="Y53" i="13"/>
  <c r="F80" i="13"/>
  <c r="F78" i="13"/>
  <c r="F73" i="13"/>
  <c r="F75" i="13"/>
  <c r="F70" i="13"/>
  <c r="F77" i="13"/>
  <c r="F81" i="13"/>
  <c r="F74" i="13"/>
  <c r="F68" i="13"/>
  <c r="F76" i="13"/>
  <c r="F72" i="13"/>
  <c r="F66" i="13"/>
  <c r="F79" i="13"/>
  <c r="F67" i="13"/>
  <c r="F71" i="13"/>
  <c r="F64" i="13"/>
  <c r="F60" i="13"/>
  <c r="F62" i="13"/>
  <c r="F58" i="13"/>
  <c r="F54" i="13"/>
  <c r="F65" i="13"/>
  <c r="F57" i="13"/>
  <c r="F61" i="13"/>
  <c r="F55" i="13"/>
  <c r="F59" i="13"/>
  <c r="F53" i="13"/>
  <c r="F69" i="13"/>
  <c r="F56" i="13"/>
  <c r="F63" i="13"/>
  <c r="F52" i="13"/>
  <c r="Q81" i="13"/>
  <c r="Q80" i="13"/>
  <c r="Q76" i="13"/>
  <c r="Q72" i="13"/>
  <c r="Q78" i="13"/>
  <c r="Q74" i="13"/>
  <c r="Q73" i="13"/>
  <c r="Q69" i="13"/>
  <c r="Q75" i="13"/>
  <c r="Q77" i="13"/>
  <c r="Q79" i="13"/>
  <c r="Q70" i="13"/>
  <c r="Q65" i="13"/>
  <c r="Q61" i="13"/>
  <c r="Q71" i="13"/>
  <c r="Q64" i="13"/>
  <c r="Q67" i="13"/>
  <c r="Q63" i="13"/>
  <c r="Q66" i="13"/>
  <c r="Q62" i="13"/>
  <c r="Q58" i="13"/>
  <c r="Q54" i="13"/>
  <c r="Q60" i="13"/>
  <c r="Q56" i="13"/>
  <c r="Q52" i="13"/>
  <c r="Q68" i="13"/>
  <c r="Q59" i="13"/>
  <c r="Q55" i="13"/>
  <c r="Q57" i="13"/>
  <c r="Q53" i="13"/>
  <c r="G81" i="13"/>
  <c r="G77" i="13"/>
  <c r="G73" i="13"/>
  <c r="G79" i="13"/>
  <c r="G75" i="13"/>
  <c r="G71" i="13"/>
  <c r="G80" i="13"/>
  <c r="G70" i="13"/>
  <c r="G76" i="13"/>
  <c r="G78" i="13"/>
  <c r="G67" i="13"/>
  <c r="G66" i="13"/>
  <c r="G62" i="13"/>
  <c r="G74" i="13"/>
  <c r="G69" i="13"/>
  <c r="G65" i="13"/>
  <c r="G64" i="13"/>
  <c r="G60" i="13"/>
  <c r="G68" i="13"/>
  <c r="G63" i="13"/>
  <c r="G59" i="13"/>
  <c r="G55" i="13"/>
  <c r="G72" i="13"/>
  <c r="G57" i="13"/>
  <c r="G53" i="13"/>
  <c r="G61" i="13"/>
  <c r="G56" i="13"/>
  <c r="G52" i="13"/>
  <c r="G58" i="13"/>
  <c r="G54" i="13"/>
  <c r="I81" i="13"/>
  <c r="I80" i="13"/>
  <c r="I76" i="13"/>
  <c r="I72" i="13"/>
  <c r="I78" i="13"/>
  <c r="I74" i="13"/>
  <c r="I77" i="13"/>
  <c r="I69" i="13"/>
  <c r="I79" i="13"/>
  <c r="I71" i="13"/>
  <c r="I73" i="13"/>
  <c r="I70" i="13"/>
  <c r="I75" i="13"/>
  <c r="I65" i="13"/>
  <c r="I61" i="13"/>
  <c r="I67" i="13"/>
  <c r="I64" i="13"/>
  <c r="I68" i="13"/>
  <c r="I63" i="13"/>
  <c r="I66" i="13"/>
  <c r="I62" i="13"/>
  <c r="I60" i="13"/>
  <c r="I58" i="13"/>
  <c r="I54" i="13"/>
  <c r="I56" i="13"/>
  <c r="I52" i="13"/>
  <c r="I59" i="13"/>
  <c r="I55" i="13"/>
  <c r="I53" i="13"/>
  <c r="I57" i="13"/>
  <c r="R75" i="13"/>
  <c r="R81" i="13"/>
  <c r="R80" i="13"/>
  <c r="R77" i="13"/>
  <c r="R79" i="13"/>
  <c r="R76" i="13"/>
  <c r="R70" i="13"/>
  <c r="R78" i="13"/>
  <c r="R71" i="13"/>
  <c r="R69" i="13"/>
  <c r="R66" i="13"/>
  <c r="R74" i="13"/>
  <c r="R73" i="13"/>
  <c r="R68" i="13"/>
  <c r="R65" i="13"/>
  <c r="R60" i="13"/>
  <c r="R72" i="13"/>
  <c r="R63" i="13"/>
  <c r="R56" i="13"/>
  <c r="R52" i="13"/>
  <c r="R64" i="13"/>
  <c r="R62" i="13"/>
  <c r="R59" i="13"/>
  <c r="R61" i="13"/>
  <c r="R57" i="13"/>
  <c r="R55" i="13"/>
  <c r="R53" i="13"/>
  <c r="R67" i="13"/>
  <c r="R58" i="13"/>
  <c r="R54" i="13"/>
  <c r="AK78" i="13"/>
  <c r="AK74" i="13"/>
  <c r="AK70" i="13"/>
  <c r="AK80" i="13"/>
  <c r="AK76" i="13"/>
  <c r="AK72" i="13"/>
  <c r="AK71" i="13"/>
  <c r="AK67" i="13"/>
  <c r="AK79" i="13"/>
  <c r="AK73" i="13"/>
  <c r="AK81" i="13"/>
  <c r="AK75" i="13"/>
  <c r="AK68" i="13"/>
  <c r="AK63" i="13"/>
  <c r="AK59" i="13"/>
  <c r="AK66" i="13"/>
  <c r="AK62" i="13"/>
  <c r="AK69" i="13"/>
  <c r="AK65" i="13"/>
  <c r="AK61" i="13"/>
  <c r="AK64" i="13"/>
  <c r="AK60" i="13"/>
  <c r="AK77" i="13"/>
  <c r="AK56" i="13"/>
  <c r="AK52" i="13"/>
  <c r="AK58" i="13"/>
  <c r="AK54" i="13"/>
  <c r="AK57" i="13"/>
  <c r="AK53" i="13"/>
  <c r="AK55" i="13"/>
  <c r="AJ81" i="13"/>
  <c r="AJ78" i="13"/>
  <c r="AJ71" i="13"/>
  <c r="AJ79" i="13"/>
  <c r="AJ73" i="13"/>
  <c r="AJ80" i="13"/>
  <c r="AJ72" i="13"/>
  <c r="AJ69" i="13"/>
  <c r="AJ74" i="13"/>
  <c r="AJ76" i="13"/>
  <c r="AJ75" i="13"/>
  <c r="AJ70" i="13"/>
  <c r="AJ77" i="13"/>
  <c r="AJ65" i="13"/>
  <c r="AJ68" i="13"/>
  <c r="AJ61" i="13"/>
  <c r="AJ59" i="13"/>
  <c r="AJ55" i="13"/>
  <c r="AJ67" i="13"/>
  <c r="AJ63" i="13"/>
  <c r="AJ62" i="13"/>
  <c r="AJ58" i="13"/>
  <c r="AJ64" i="13"/>
  <c r="AJ52" i="13"/>
  <c r="AJ60" i="13"/>
  <c r="AJ56" i="13"/>
  <c r="AJ57" i="13"/>
  <c r="AJ53" i="13"/>
  <c r="AJ66" i="13"/>
  <c r="AJ54" i="13"/>
  <c r="AI79" i="13"/>
  <c r="AI75" i="13"/>
  <c r="AI71" i="13"/>
  <c r="AI81" i="13"/>
  <c r="AI77" i="13"/>
  <c r="AI73" i="13"/>
  <c r="AI76" i="13"/>
  <c r="AI68" i="13"/>
  <c r="AI78" i="13"/>
  <c r="AI70" i="13"/>
  <c r="AI80" i="13"/>
  <c r="AI72" i="13"/>
  <c r="AI69" i="13"/>
  <c r="AI67" i="13"/>
  <c r="AI64" i="13"/>
  <c r="AI60" i="13"/>
  <c r="AI74" i="13"/>
  <c r="AI63" i="13"/>
  <c r="AI66" i="13"/>
  <c r="AI62" i="13"/>
  <c r="AI65" i="13"/>
  <c r="AI61" i="13"/>
  <c r="AI57" i="13"/>
  <c r="AI53" i="13"/>
  <c r="AI59" i="13"/>
  <c r="AI55" i="13"/>
  <c r="AI58" i="13"/>
  <c r="AI54" i="13"/>
  <c r="AI52" i="13"/>
  <c r="AI56" i="13"/>
  <c r="D81" i="13"/>
  <c r="D78" i="13"/>
  <c r="D80" i="13"/>
  <c r="D71" i="13"/>
  <c r="D72" i="13"/>
  <c r="D69" i="13"/>
  <c r="D79" i="13"/>
  <c r="D74" i="13"/>
  <c r="D76" i="13"/>
  <c r="D75" i="13"/>
  <c r="D77" i="13"/>
  <c r="D73" i="13"/>
  <c r="D65" i="13"/>
  <c r="D70" i="13"/>
  <c r="D68" i="13"/>
  <c r="D63" i="13"/>
  <c r="D67" i="13"/>
  <c r="D64" i="13"/>
  <c r="D60" i="13"/>
  <c r="D59" i="13"/>
  <c r="D55" i="13"/>
  <c r="D62" i="13"/>
  <c r="D58" i="13"/>
  <c r="D52" i="13"/>
  <c r="D53" i="13"/>
  <c r="D56" i="13"/>
  <c r="D61" i="13"/>
  <c r="D54" i="13"/>
  <c r="D66" i="13"/>
  <c r="D57" i="13"/>
  <c r="AP77" i="13"/>
  <c r="AP81" i="13"/>
  <c r="AP70" i="13"/>
  <c r="AP72" i="13"/>
  <c r="AP80" i="13"/>
  <c r="AP74" i="13"/>
  <c r="AP73" i="13"/>
  <c r="AP79" i="13"/>
  <c r="AP75" i="13"/>
  <c r="AP71" i="13"/>
  <c r="AP69" i="13"/>
  <c r="AP78" i="13"/>
  <c r="AP67" i="13"/>
  <c r="AP66" i="13"/>
  <c r="AP76" i="13"/>
  <c r="AP59" i="13"/>
  <c r="AP62" i="13"/>
  <c r="AP68" i="13"/>
  <c r="AP63" i="13"/>
  <c r="AP60" i="13"/>
  <c r="AP56" i="13"/>
  <c r="AP52" i="13"/>
  <c r="AP65" i="13"/>
  <c r="AP64" i="13"/>
  <c r="AP53" i="13"/>
  <c r="AP57" i="13"/>
  <c r="AP61" i="13"/>
  <c r="AP54" i="13"/>
  <c r="AP55" i="13"/>
  <c r="AP58" i="13"/>
  <c r="E78" i="13"/>
  <c r="E74" i="13"/>
  <c r="E80" i="13"/>
  <c r="E76" i="13"/>
  <c r="E72" i="13"/>
  <c r="E71" i="13"/>
  <c r="E67" i="13"/>
  <c r="E73" i="13"/>
  <c r="E75" i="13"/>
  <c r="E79" i="13"/>
  <c r="E81" i="13"/>
  <c r="E68" i="13"/>
  <c r="E63" i="13"/>
  <c r="E77" i="13"/>
  <c r="E66" i="13"/>
  <c r="E62" i="13"/>
  <c r="E69" i="13"/>
  <c r="E65" i="13"/>
  <c r="E61" i="13"/>
  <c r="E70" i="13"/>
  <c r="E64" i="13"/>
  <c r="E60" i="13"/>
  <c r="E56" i="13"/>
  <c r="E52" i="13"/>
  <c r="E59" i="13"/>
  <c r="E58" i="13"/>
  <c r="E54" i="13"/>
  <c r="E57" i="13"/>
  <c r="E53" i="13"/>
  <c r="E55" i="13"/>
  <c r="AH80" i="13"/>
  <c r="AH74" i="13"/>
  <c r="AH76" i="13"/>
  <c r="AH78" i="13"/>
  <c r="AH81" i="13"/>
  <c r="AH79" i="13"/>
  <c r="AH77" i="13"/>
  <c r="AH70" i="13"/>
  <c r="AH75" i="13"/>
  <c r="AH73" i="13"/>
  <c r="AH67" i="13"/>
  <c r="AH71" i="13"/>
  <c r="AH68" i="13"/>
  <c r="AH72" i="13"/>
  <c r="AH69" i="13"/>
  <c r="AH66" i="13"/>
  <c r="AH60" i="13"/>
  <c r="AH56" i="13"/>
  <c r="AH52" i="13"/>
  <c r="AH61" i="13"/>
  <c r="AH63" i="13"/>
  <c r="AH62" i="13"/>
  <c r="AH59" i="13"/>
  <c r="AH65" i="13"/>
  <c r="AH58" i="13"/>
  <c r="AH64" i="13"/>
  <c r="AH55" i="13"/>
  <c r="AH57" i="13"/>
  <c r="AH53" i="13"/>
  <c r="AH54" i="13"/>
  <c r="AO81" i="13"/>
  <c r="AO80" i="13"/>
  <c r="AO76" i="13"/>
  <c r="AO72" i="13"/>
  <c r="AO78" i="13"/>
  <c r="AO74" i="13"/>
  <c r="AO70" i="13"/>
  <c r="AO79" i="13"/>
  <c r="AO77" i="13"/>
  <c r="AO69" i="13"/>
  <c r="AO71" i="13"/>
  <c r="AO73" i="13"/>
  <c r="AO75" i="13"/>
  <c r="AO68" i="13"/>
  <c r="AO65" i="13"/>
  <c r="AO61" i="13"/>
  <c r="AO64" i="13"/>
  <c r="AO63" i="13"/>
  <c r="AO59" i="13"/>
  <c r="AO67" i="13"/>
  <c r="AO66" i="13"/>
  <c r="AO62" i="13"/>
  <c r="AO58" i="13"/>
  <c r="AO54" i="13"/>
  <c r="AO60" i="13"/>
  <c r="AO56" i="13"/>
  <c r="AO52" i="13"/>
  <c r="AO55" i="13"/>
  <c r="AO53" i="13"/>
  <c r="AO57" i="13"/>
  <c r="AC78" i="13"/>
  <c r="AC74" i="13"/>
  <c r="AC80" i="13"/>
  <c r="AC76" i="13"/>
  <c r="AC72" i="13"/>
  <c r="AC75" i="13"/>
  <c r="AC67" i="13"/>
  <c r="AC77" i="13"/>
  <c r="AC81" i="13"/>
  <c r="AC79" i="13"/>
  <c r="AC71" i="13"/>
  <c r="AC68" i="13"/>
  <c r="AC69" i="13"/>
  <c r="AC63" i="13"/>
  <c r="AC70" i="13"/>
  <c r="AC66" i="13"/>
  <c r="AC62" i="13"/>
  <c r="AC65" i="13"/>
  <c r="AC61" i="13"/>
  <c r="AC64" i="13"/>
  <c r="AC60" i="13"/>
  <c r="AC73" i="13"/>
  <c r="AC56" i="13"/>
  <c r="AC52" i="13"/>
  <c r="AC59" i="13"/>
  <c r="AC58" i="13"/>
  <c r="AC54" i="13"/>
  <c r="AC57" i="13"/>
  <c r="AC53" i="13"/>
  <c r="AC55" i="13"/>
  <c r="AA79" i="13"/>
  <c r="AA75" i="13"/>
  <c r="AA71" i="13"/>
  <c r="AA81" i="13"/>
  <c r="AA77" i="13"/>
  <c r="AA73" i="13"/>
  <c r="AA78" i="13"/>
  <c r="AA68" i="13"/>
  <c r="AA80" i="13"/>
  <c r="AA74" i="13"/>
  <c r="AA76" i="13"/>
  <c r="AA69" i="13"/>
  <c r="AA72" i="13"/>
  <c r="AA64" i="13"/>
  <c r="AA60" i="13"/>
  <c r="AA63" i="13"/>
  <c r="AA70" i="13"/>
  <c r="AA66" i="13"/>
  <c r="AA62" i="13"/>
  <c r="AA67" i="13"/>
  <c r="AA65" i="13"/>
  <c r="AA61" i="13"/>
  <c r="AA57" i="13"/>
  <c r="AA53" i="13"/>
  <c r="AA59" i="13"/>
  <c r="AA55" i="13"/>
  <c r="AA58" i="13"/>
  <c r="AA54" i="13"/>
  <c r="AA56" i="13"/>
  <c r="AA52" i="13"/>
  <c r="S79" i="13"/>
  <c r="S75" i="13"/>
  <c r="S71" i="13"/>
  <c r="S81" i="13"/>
  <c r="S77" i="13"/>
  <c r="S73" i="13"/>
  <c r="S80" i="13"/>
  <c r="S68" i="13"/>
  <c r="S78" i="13"/>
  <c r="S69" i="13"/>
  <c r="S70" i="13"/>
  <c r="S64" i="13"/>
  <c r="S60" i="13"/>
  <c r="S72" i="13"/>
  <c r="S67" i="13"/>
  <c r="S63" i="13"/>
  <c r="S66" i="13"/>
  <c r="S62" i="13"/>
  <c r="S76" i="13"/>
  <c r="S74" i="13"/>
  <c r="S65" i="13"/>
  <c r="S61" i="13"/>
  <c r="S57" i="13"/>
  <c r="S53" i="13"/>
  <c r="S59" i="13"/>
  <c r="S55" i="13"/>
  <c r="S58" i="13"/>
  <c r="S54" i="13"/>
  <c r="S56" i="13"/>
  <c r="S52" i="13"/>
  <c r="C79" i="13"/>
  <c r="C75" i="13"/>
  <c r="C71" i="13"/>
  <c r="C81" i="13"/>
  <c r="C77" i="13"/>
  <c r="C73" i="13"/>
  <c r="C76" i="13"/>
  <c r="C68" i="13"/>
  <c r="C78" i="13"/>
  <c r="C80" i="13"/>
  <c r="C72" i="13"/>
  <c r="C69" i="13"/>
  <c r="C70" i="13"/>
  <c r="C64" i="13"/>
  <c r="C60" i="13"/>
  <c r="C74" i="13"/>
  <c r="C63" i="13"/>
  <c r="C67" i="13"/>
  <c r="C66" i="13"/>
  <c r="C62" i="13"/>
  <c r="C65" i="13"/>
  <c r="C61" i="13"/>
  <c r="C57" i="13"/>
  <c r="C53" i="13"/>
  <c r="C59" i="13"/>
  <c r="C55" i="13"/>
  <c r="C58" i="13"/>
  <c r="C54" i="13"/>
  <c r="C52" i="13"/>
  <c r="C56" i="13"/>
  <c r="Z79" i="13"/>
  <c r="Z78" i="13"/>
  <c r="Z71" i="13"/>
  <c r="Z73" i="13"/>
  <c r="Z75" i="13"/>
  <c r="Z80" i="13"/>
  <c r="Z72" i="13"/>
  <c r="Z70" i="13"/>
  <c r="Z81" i="13"/>
  <c r="Z74" i="13"/>
  <c r="Z69" i="13"/>
  <c r="Z68" i="13"/>
  <c r="Z77" i="13"/>
  <c r="Z66" i="13"/>
  <c r="Z67" i="13"/>
  <c r="Z65" i="13"/>
  <c r="Z63" i="13"/>
  <c r="Z62" i="13"/>
  <c r="Z61" i="13"/>
  <c r="Z76" i="13"/>
  <c r="Z64" i="13"/>
  <c r="Z56" i="13"/>
  <c r="Z52" i="13"/>
  <c r="Z60" i="13"/>
  <c r="Z59" i="13"/>
  <c r="Z53" i="13"/>
  <c r="Z58" i="13"/>
  <c r="Z54" i="13"/>
  <c r="Z55" i="13"/>
  <c r="Z57" i="13"/>
  <c r="BE52" i="13"/>
  <c r="X82" i="13" l="1"/>
  <c r="W82" i="13"/>
  <c r="AN82" i="13"/>
  <c r="AF82" i="13"/>
  <c r="AM82" i="13"/>
  <c r="AL82" i="13"/>
  <c r="AG82" i="13"/>
  <c r="U82" i="13"/>
  <c r="AB82" i="13"/>
  <c r="T82" i="13"/>
  <c r="AE82" i="13"/>
  <c r="O82" i="13"/>
  <c r="N82" i="13"/>
  <c r="AD82" i="13"/>
  <c r="V82" i="13"/>
  <c r="Y82" i="13"/>
  <c r="AA82" i="13"/>
  <c r="AP82" i="13"/>
  <c r="AJ82" i="13"/>
  <c r="R82" i="13"/>
  <c r="I82" i="13"/>
  <c r="Z82" i="13"/>
  <c r="AO82" i="13"/>
  <c r="S82" i="13"/>
  <c r="J82" i="13"/>
  <c r="BE82" i="13"/>
  <c r="AI82" i="13"/>
  <c r="AK82" i="13"/>
  <c r="Q82" i="13"/>
  <c r="AC82" i="13"/>
  <c r="AH82" i="13"/>
  <c r="BK54" i="13"/>
  <c r="BK62" i="13"/>
  <c r="E82" i="13"/>
  <c r="E84" i="13" s="1"/>
  <c r="BK60" i="13"/>
  <c r="BK61" i="13"/>
  <c r="BK58" i="13"/>
  <c r="BK66" i="13"/>
  <c r="BK72" i="13"/>
  <c r="BK71" i="13"/>
  <c r="BK55" i="13"/>
  <c r="BK67" i="13"/>
  <c r="BK80" i="13"/>
  <c r="BK75" i="13"/>
  <c r="BK69" i="13"/>
  <c r="BK59" i="13"/>
  <c r="BK63" i="13"/>
  <c r="BK78" i="13"/>
  <c r="BK79" i="13"/>
  <c r="BK81" i="13"/>
  <c r="BK53" i="13"/>
  <c r="BK74" i="13"/>
  <c r="BK68" i="13"/>
  <c r="D82" i="13"/>
  <c r="D84" i="13" s="1"/>
  <c r="G82" i="13"/>
  <c r="G84" i="13" s="1"/>
  <c r="BK76" i="13"/>
  <c r="BK56" i="13"/>
  <c r="BK64" i="13"/>
  <c r="F82" i="13"/>
  <c r="F84" i="13" s="1"/>
  <c r="BK57" i="13"/>
  <c r="BK73" i="13"/>
  <c r="C82" i="13"/>
  <c r="C84" i="13" s="1"/>
  <c r="BK52" i="13"/>
  <c r="BL52" i="13" s="1"/>
  <c r="BK65" i="13"/>
  <c r="BK70" i="13"/>
  <c r="BK77" i="13"/>
  <c r="BL53" i="13" l="1"/>
  <c r="BL54" i="13" s="1"/>
  <c r="BL55" i="13" s="1"/>
  <c r="BL56" i="13" s="1"/>
  <c r="BL57" i="13" s="1"/>
  <c r="BL58" i="13" s="1"/>
  <c r="BL59" i="13" s="1"/>
  <c r="BL60" i="13" s="1"/>
  <c r="BL61" i="13" s="1"/>
  <c r="BL62" i="13" s="1"/>
  <c r="BL63" i="13" s="1"/>
  <c r="BL64" i="13" s="1"/>
  <c r="BL65" i="13" s="1"/>
  <c r="BL66" i="13" s="1"/>
  <c r="BL67" i="13" s="1"/>
  <c r="BL68" i="13" s="1"/>
  <c r="BL69" i="13" s="1"/>
  <c r="BL70" i="13" s="1"/>
  <c r="BL71" i="13" s="1"/>
  <c r="BL72" i="13" s="1"/>
  <c r="BL73" i="13" s="1"/>
  <c r="BL74" i="13" s="1"/>
  <c r="BL75" i="13" s="1"/>
  <c r="BL76" i="13" s="1"/>
  <c r="BL77" i="13" l="1"/>
  <c r="BL78" i="13" l="1"/>
  <c r="BL79" i="13" l="1"/>
  <c r="BL80" i="13" l="1"/>
  <c r="BL81" i="1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Moriz Vohrer</author>
  </authors>
  <commentList>
    <comment ref="B32" authorId="0" shapeId="0" xr:uid="{4BFD9403-291B-4E84-AFBF-2586CF164F00}">
      <text>
        <r>
          <rPr>
            <b/>
            <sz val="9"/>
            <color indexed="81"/>
            <rFont val="Arial"/>
            <family val="2"/>
          </rPr>
          <t>Select 'Land-use' first, then 'Management'</t>
        </r>
      </text>
    </comment>
    <comment ref="B43" authorId="0" shapeId="0" xr:uid="{3FE6E8D1-667C-4933-A4B7-7A214C2B1DBE}">
      <text>
        <r>
          <rPr>
            <b/>
            <sz val="9"/>
            <color indexed="81"/>
            <rFont val="Arial"/>
            <family val="2"/>
          </rPr>
          <t xml:space="preserve">Percentage of 'Project area' disturbed during planting.
</t>
        </r>
        <r>
          <rPr>
            <sz val="9"/>
            <color indexed="81"/>
            <rFont val="Arial"/>
            <family val="2"/>
          </rPr>
          <t xml:space="preserve">
</t>
        </r>
        <r>
          <rPr>
            <b/>
            <sz val="9"/>
            <color indexed="81"/>
            <rFont val="Arial"/>
            <family val="2"/>
          </rPr>
          <t xml:space="preserve">NOTE: The tool cannot be applied if a disturbance occurs more than once within 20 years time.
Rotation coppice is not considered a disturbance.
</t>
        </r>
      </text>
    </comment>
  </commentList>
</comments>
</file>

<file path=xl/sharedStrings.xml><?xml version="1.0" encoding="utf-8"?>
<sst xmlns="http://schemas.openxmlformats.org/spreadsheetml/2006/main" count="3418" uniqueCount="395">
  <si>
    <t>Carbon model</t>
  </si>
  <si>
    <t xml:space="preserve">Model Details </t>
  </si>
  <si>
    <t xml:space="preserve">Description </t>
  </si>
  <si>
    <t>Last update, by</t>
  </si>
  <si>
    <t xml:space="preserve">25.02.2025 FORLIANCE GmbH </t>
  </si>
  <si>
    <t>Title of Project:</t>
  </si>
  <si>
    <t xml:space="preserve">CO2OL Tropical Mix Panama </t>
  </si>
  <si>
    <t xml:space="preserve">Sectoral Scope: </t>
  </si>
  <si>
    <t xml:space="preserve">Agriculture, Forestry, and Other Land Uses (AFOLU). </t>
  </si>
  <si>
    <t xml:space="preserve">GS4GG Project ID: </t>
  </si>
  <si>
    <t>GS4GG 2940</t>
  </si>
  <si>
    <t xml:space="preserve">Methodology: </t>
  </si>
  <si>
    <t>Afforestation/Reforestation GHG Emissions Reduction &amp; Sequestration Methodology, V.2.1</t>
  </si>
  <si>
    <t xml:space="preserve">Objective </t>
  </si>
  <si>
    <t>Determine the amount of carbon credits generated by the A/R project applying the key criteria of the Gold Standard for the Global Goals by using scientific and/or data coming from the project forest inventory. 
The aim is to quantify the amount of tonnes of carbon dioxide (tCO2) existing in the project eligible area in accordance to the requirements of GS4GG Methodology. 
After the quantification, the results are represented in amount of carbon credits</t>
  </si>
  <si>
    <t>Project Information</t>
  </si>
  <si>
    <t>Monitoring Year</t>
  </si>
  <si>
    <t xml:space="preserve">Crediting Period </t>
  </si>
  <si>
    <t>30 years</t>
  </si>
  <si>
    <t xml:space="preserve">Starting Date </t>
  </si>
  <si>
    <t>01.09.1995</t>
  </si>
  <si>
    <t xml:space="preserve">Ending Date </t>
  </si>
  <si>
    <t>31.12.2024</t>
  </si>
  <si>
    <t>Ending Year</t>
  </si>
  <si>
    <t>Finca-level spatial data of total eligible area</t>
  </si>
  <si>
    <t>Sub-MU-level spatial data of total eligible area</t>
  </si>
  <si>
    <t xml:space="preserve">MU-level spatial data of area </t>
  </si>
  <si>
    <t>GIS data</t>
  </si>
  <si>
    <t>Company</t>
  </si>
  <si>
    <t>MU</t>
  </si>
  <si>
    <t>Region</t>
  </si>
  <si>
    <t>fincacode</t>
  </si>
  <si>
    <t>plantyear</t>
  </si>
  <si>
    <t>Species</t>
  </si>
  <si>
    <t>Eligible area (ha)</t>
  </si>
  <si>
    <t>Last Verification</t>
  </si>
  <si>
    <t>Sub-MU</t>
  </si>
  <si>
    <t>Sum of Eligible area (ha)</t>
  </si>
  <si>
    <t>FF</t>
  </si>
  <si>
    <t>CHI</t>
  </si>
  <si>
    <t>MAF1</t>
  </si>
  <si>
    <t>Hieronyma alchorneoides</t>
  </si>
  <si>
    <t>Swietenia macrophylla</t>
  </si>
  <si>
    <t>Tectona grandis</t>
  </si>
  <si>
    <t>Terminalia amazonia</t>
  </si>
  <si>
    <t>MON1</t>
  </si>
  <si>
    <t>MIX</t>
  </si>
  <si>
    <t>Bombacopsis quinata</t>
  </si>
  <si>
    <t>PAM1</t>
  </si>
  <si>
    <t>Dipteryx panamensis</t>
  </si>
  <si>
    <t>RIO1</t>
  </si>
  <si>
    <t>Scientific plantation</t>
  </si>
  <si>
    <t>Tabebuia guayacan</t>
  </si>
  <si>
    <t>RIO2</t>
  </si>
  <si>
    <t>Tabebuia rosea</t>
  </si>
  <si>
    <t>RIO3</t>
  </si>
  <si>
    <t>MON2</t>
  </si>
  <si>
    <t>MON3</t>
  </si>
  <si>
    <t>DAR</t>
  </si>
  <si>
    <t>POR3</t>
  </si>
  <si>
    <t>JAL1</t>
  </si>
  <si>
    <t>Astronium graveolens</t>
  </si>
  <si>
    <t>SAC1</t>
  </si>
  <si>
    <t>Cedrela odorata</t>
  </si>
  <si>
    <t>Cordia alliodora</t>
  </si>
  <si>
    <t>Dalbergia retusa</t>
  </si>
  <si>
    <t>MON4</t>
  </si>
  <si>
    <t>MON5</t>
  </si>
  <si>
    <t>Inga sp.</t>
  </si>
  <si>
    <t>CAT1</t>
  </si>
  <si>
    <t>Ormosia sp.</t>
  </si>
  <si>
    <t>1.b</t>
  </si>
  <si>
    <t>ARO1</t>
  </si>
  <si>
    <t>10.b</t>
  </si>
  <si>
    <t>11.b</t>
  </si>
  <si>
    <t>12.b</t>
  </si>
  <si>
    <t>30.b</t>
  </si>
  <si>
    <t>Grand Total</t>
  </si>
  <si>
    <t>ESP1</t>
  </si>
  <si>
    <t>JUA1</t>
  </si>
  <si>
    <t>JUA3</t>
  </si>
  <si>
    <t>LUN1</t>
  </si>
  <si>
    <t>Anacardium excelsum</t>
  </si>
  <si>
    <t>LUN2</t>
  </si>
  <si>
    <t>VER</t>
  </si>
  <si>
    <t>CAN1</t>
  </si>
  <si>
    <t>PAL1</t>
  </si>
  <si>
    <t>PAL2</t>
  </si>
  <si>
    <t>Sterculia apetala</t>
  </si>
  <si>
    <t>PB</t>
  </si>
  <si>
    <t>BOM</t>
  </si>
  <si>
    <t>Vochysia guatemalensis</t>
  </si>
  <si>
    <t>TIR1</t>
  </si>
  <si>
    <t>Khaya senegalensis</t>
  </si>
  <si>
    <t>HUA1</t>
  </si>
  <si>
    <t>Scientific agroforestry</t>
  </si>
  <si>
    <t>HUA2</t>
  </si>
  <si>
    <t>Acacia mangium</t>
  </si>
  <si>
    <t>TON1</t>
  </si>
  <si>
    <t>MET1</t>
  </si>
  <si>
    <t>MET2</t>
  </si>
  <si>
    <t>OJO1</t>
  </si>
  <si>
    <t>OJO2</t>
  </si>
  <si>
    <t>Paulownia imperial</t>
  </si>
  <si>
    <t>Paulownia trifolia</t>
  </si>
  <si>
    <t>Platymiscium sp.</t>
  </si>
  <si>
    <t>OJO3</t>
  </si>
  <si>
    <t>Terminalia sp.</t>
  </si>
  <si>
    <t>JOY1</t>
  </si>
  <si>
    <t>MOR1</t>
  </si>
  <si>
    <t>ALA1</t>
  </si>
  <si>
    <t>CLE1</t>
  </si>
  <si>
    <t>COL1</t>
  </si>
  <si>
    <t>PUN1</t>
  </si>
  <si>
    <t>PAN</t>
  </si>
  <si>
    <t>OCH1</t>
  </si>
  <si>
    <t>LOM1</t>
  </si>
  <si>
    <t>Theobroma Cacao</t>
  </si>
  <si>
    <t>ST</t>
  </si>
  <si>
    <t>QB</t>
  </si>
  <si>
    <t>TIR2</t>
  </si>
  <si>
    <t>EC</t>
  </si>
  <si>
    <t>MAM1</t>
  </si>
  <si>
    <t>PLA1</t>
  </si>
  <si>
    <t>Hymenaea courbaril </t>
  </si>
  <si>
    <t>PLA2</t>
  </si>
  <si>
    <t>JUA2</t>
  </si>
  <si>
    <t>JUA4</t>
  </si>
  <si>
    <t>JUA5</t>
  </si>
  <si>
    <t>JUA6</t>
  </si>
  <si>
    <t>JUA7</t>
  </si>
  <si>
    <t>CLE2</t>
  </si>
  <si>
    <t>REL1</t>
  </si>
  <si>
    <t>REL2</t>
  </si>
  <si>
    <t>TIR3</t>
  </si>
  <si>
    <t>JAV1</t>
  </si>
  <si>
    <t>REL3</t>
  </si>
  <si>
    <t>REL4</t>
  </si>
  <si>
    <t>TIR4</t>
  </si>
  <si>
    <t>SAC2</t>
  </si>
  <si>
    <t>POR1</t>
  </si>
  <si>
    <t>POR2</t>
  </si>
  <si>
    <t>REL5</t>
  </si>
  <si>
    <t>SAN1</t>
  </si>
  <si>
    <t>BAI1</t>
  </si>
  <si>
    <t>MAM2</t>
  </si>
  <si>
    <t>BOC</t>
  </si>
  <si>
    <t>QLI1</t>
  </si>
  <si>
    <t>QPI1</t>
  </si>
  <si>
    <t>QPI2</t>
  </si>
  <si>
    <t>QPI3</t>
  </si>
  <si>
    <t>RUY1</t>
  </si>
  <si>
    <t>N/A</t>
  </si>
  <si>
    <t>MU area</t>
  </si>
  <si>
    <t>Number of plots</t>
  </si>
  <si>
    <t>Average Tree volume (m3/ha)</t>
  </si>
  <si>
    <t>Average carbon stock (tCO2/ha)</t>
  </si>
  <si>
    <t>Std. dev. of carbon stock (tCO2/ha)</t>
  </si>
  <si>
    <t>Error</t>
  </si>
  <si>
    <t>Precision</t>
  </si>
  <si>
    <t>Uncertainty penalty</t>
  </si>
  <si>
    <t>Corrected Tree volume (m3/ha)</t>
  </si>
  <si>
    <t>Corrected carbon stock (tCO2/ha)</t>
  </si>
  <si>
    <t>Comment</t>
  </si>
  <si>
    <t>See Note 2</t>
  </si>
  <si>
    <t>See Note 3</t>
  </si>
  <si>
    <t>See Note 4</t>
  </si>
  <si>
    <t>Average</t>
  </si>
  <si>
    <t>Performance review 2024</t>
  </si>
  <si>
    <t>Previous performance review</t>
  </si>
  <si>
    <t>Change volume and carbon stocks</t>
  </si>
  <si>
    <t>Per ha-values</t>
  </si>
  <si>
    <t>MU totals</t>
  </si>
  <si>
    <t>Area 2024 (ha)</t>
  </si>
  <si>
    <t>Vt corrected (m3/ha)</t>
  </si>
  <si>
    <t>tCO2/ ha</t>
  </si>
  <si>
    <t>Vt corrected (m3)</t>
  </si>
  <si>
    <t>tCO2</t>
  </si>
  <si>
    <t>PR year</t>
  </si>
  <si>
    <t>Annualized V change / ha since previous PR</t>
  </si>
  <si>
    <t>Justification</t>
  </si>
  <si>
    <t>See note 2, 6% points higher uncertaintly penalty in 2024</t>
  </si>
  <si>
    <t>Proper growth</t>
  </si>
  <si>
    <t>See note 1</t>
  </si>
  <si>
    <t>Commercial thining occured in 2023</t>
  </si>
  <si>
    <t>Uncertainty penalty reduced by 10% points in 2024</t>
  </si>
  <si>
    <t>Assumed average value in 2023, monitored now. Uncertainty penalty of 95% in 2024 (70% points higher pentaly).</t>
  </si>
  <si>
    <t>Forest health thinning occured in 2022 and Commercial thining occured in 2023</t>
  </si>
  <si>
    <t>Uncertainty penalty reduced by 5% points in 2024</t>
  </si>
  <si>
    <t>See note 2</t>
  </si>
  <si>
    <t>Uncertainty penalty reduced by 25% points in 2024</t>
  </si>
  <si>
    <t>See note 2 on "4. Precision Calculations"</t>
  </si>
  <si>
    <t>Uncertainty penalty reduced by 43% points in 2024</t>
  </si>
  <si>
    <t>Uncertainty penalty reduced by 91% points in 2024</t>
  </si>
  <si>
    <t>Uncertainty penalty reduced by 14% points in 2024</t>
  </si>
  <si>
    <t>Uncertainty penalty reduced by 29% points in 2024</t>
  </si>
  <si>
    <t>See Note 3 on sheet 4</t>
  </si>
  <si>
    <t>See note 4 on sheet 4</t>
  </si>
  <si>
    <t xml:space="preserve"> ST/QB general shows overall proper growth. 
Fluctuations can be attributed to:
- Error in inventory data aggregation 2019
- Commercial Thinnings
- Impact of new approach of  weighted average (QB and ST inventory data having different weight based on MU area share)</t>
  </si>
  <si>
    <t>Total</t>
  </si>
  <si>
    <t>Monitoring results 2024</t>
  </si>
  <si>
    <t>Baseline, leakage, and other emissions</t>
  </si>
  <si>
    <t>Growth model</t>
  </si>
  <si>
    <t>MU start year</t>
  </si>
  <si>
    <t>Planting year</t>
  </si>
  <si>
    <t>Planting Year</t>
  </si>
  <si>
    <t>Plantation age</t>
  </si>
  <si>
    <t>Carbon stored in tree biomass (tCO2e/ha)</t>
  </si>
  <si>
    <t>MAI Carbon stored in tree biomass (tCO2e/ha/year</t>
  </si>
  <si>
    <t>Baseline (tCO2/ha)</t>
  </si>
  <si>
    <t>Leakage (tCO2/ha)</t>
  </si>
  <si>
    <t>Other emissions (tCO2/ha)</t>
  </si>
  <si>
    <t>Project year</t>
  </si>
  <si>
    <t>Carbon stocks and VER calculation</t>
  </si>
  <si>
    <t>Carbon stored in tree biomass (tCO2e)</t>
  </si>
  <si>
    <t>Soil carbon (tCO2e)</t>
  </si>
  <si>
    <t>Prev PR</t>
  </si>
  <si>
    <t>Change in tCO2e</t>
  </si>
  <si>
    <t>Total change in carbon stored</t>
  </si>
  <si>
    <t>Buffer (20%)</t>
  </si>
  <si>
    <t>Salable VER</t>
  </si>
  <si>
    <t>Carbon stocks and VER calculation by company</t>
  </si>
  <si>
    <t xml:space="preserve">Last PR </t>
  </si>
  <si>
    <t>Area (ha)</t>
  </si>
  <si>
    <t>TOTAL</t>
  </si>
  <si>
    <t>Gross Vintages</t>
  </si>
  <si>
    <t xml:space="preserve">ST-PB Crediting period  01/08/2019-07/05/2024 </t>
  </si>
  <si>
    <t xml:space="preserve">FF-EC Crediting period  15/04/2023-07/05/2024 </t>
  </si>
  <si>
    <t xml:space="preserve">ST-PB- FF-EC Crediting period  01/08/2019-07/05/2024 </t>
  </si>
  <si>
    <t>Start - End Dates</t>
  </si>
  <si>
    <t>days</t>
  </si>
  <si>
    <t>Total Ex-Post (VERs)</t>
  </si>
  <si>
    <t>Total Ex-Post (VERs) rounded</t>
  </si>
  <si>
    <t>01/08/2019-31/12/2019</t>
  </si>
  <si>
    <t>01/01/2020-31/12/2020</t>
  </si>
  <si>
    <t>01/01/2021-31/12/2021</t>
  </si>
  <si>
    <t>01/01/2022-31/12/2022</t>
  </si>
  <si>
    <t>01/01/2023-31/12/2023</t>
  </si>
  <si>
    <t>15/04/2023-31/12/2023</t>
  </si>
  <si>
    <t>01/01/2024-07/05/2024</t>
  </si>
  <si>
    <t>Background of the A/R Soil Carbon Tool</t>
  </si>
  <si>
    <t>This tool and its calculations are based on the A/R CDM 'Tool for estimation of change in soil organic carbon stocks due to the implementation of A/R CDM project activities' - http://cdm.unfccc.int/methodologies/ARmethodologies/tools/ar-am-tool-16-v1.1.0.pdf/history_view</t>
  </si>
  <si>
    <t>The calculations of this tool are identical with the A/R CDM tool, except results are given in the unit of tCO2 instead of tC.</t>
  </si>
  <si>
    <t>Together with South Pole Carbon, The Gold Standard has adapted the tool to make it more intuitive and efficient for users.</t>
  </si>
  <si>
    <t>Below is an overview of the IPCC-sourced figures that are the calculative basis of this tool.</t>
  </si>
  <si>
    <t>SOCRef</t>
  </si>
  <si>
    <t>FLU</t>
  </si>
  <si>
    <t>FMG - Cropland</t>
  </si>
  <si>
    <t>FMG - Grassland</t>
  </si>
  <si>
    <t xml:space="preserve">Climate region </t>
  </si>
  <si>
    <t>HAC soils</t>
  </si>
  <si>
    <t>LAC soils</t>
  </si>
  <si>
    <t>Sandy soils</t>
  </si>
  <si>
    <t>Spodic soils</t>
  </si>
  <si>
    <r>
      <t>Volcanic soils</t>
    </r>
    <r>
      <rPr>
        <b/>
        <sz val="6"/>
        <color indexed="8"/>
        <rFont val="Times New Roman"/>
        <family val="1"/>
      </rPr>
      <t xml:space="preserve"> </t>
    </r>
  </si>
  <si>
    <t>1. Long-term cultivated cropland</t>
  </si>
  <si>
    <t>2. Short-term or set aside cropland</t>
  </si>
  <si>
    <t>3. Grassland</t>
  </si>
  <si>
    <t>1. Full tillage</t>
  </si>
  <si>
    <t>2. Reduced tillage</t>
  </si>
  <si>
    <t>3. No-till</t>
  </si>
  <si>
    <t>1. Improved</t>
  </si>
  <si>
    <t>2. Nominal</t>
  </si>
  <si>
    <t>3. Moderately degraded</t>
  </si>
  <si>
    <t>4. Severely degraded</t>
  </si>
  <si>
    <t xml:space="preserve">Boreal </t>
  </si>
  <si>
    <t xml:space="preserve">Temperate, cold, dry </t>
  </si>
  <si>
    <t xml:space="preserve">Temperate, cold, moist </t>
  </si>
  <si>
    <t xml:space="preserve">Temperate, warm, dry </t>
  </si>
  <si>
    <t xml:space="preserve">Temperate, warm, moist </t>
  </si>
  <si>
    <t xml:space="preserve">Temperate, warm moist </t>
  </si>
  <si>
    <t xml:space="preserve">Tropical, dry </t>
  </si>
  <si>
    <t xml:space="preserve">Tropical, moist </t>
  </si>
  <si>
    <t xml:space="preserve">Tropical, montane </t>
  </si>
  <si>
    <t xml:space="preserve">Tropical, wet </t>
  </si>
  <si>
    <t>FI - Cropland</t>
  </si>
  <si>
    <t>FI - Grassland</t>
  </si>
  <si>
    <t>1. Low</t>
  </si>
  <si>
    <t>2. Medium</t>
  </si>
  <si>
    <t>3. High without manure</t>
  </si>
  <si>
    <t>4. High with manure</t>
  </si>
  <si>
    <t>3. High</t>
  </si>
  <si>
    <t>Legal Status and Use</t>
  </si>
  <si>
    <r>
      <rPr>
        <sz val="10"/>
        <color rgb="FF000000"/>
        <rFont val="Arial"/>
        <family val="2"/>
      </rPr>
      <t xml:space="preserve">This spreadsheet is replicates the </t>
    </r>
    <r>
      <rPr>
        <i/>
        <sz val="10"/>
        <color rgb="FF000000"/>
        <rFont val="Arial"/>
        <family val="2"/>
      </rPr>
      <t>“Tool for estimation of changes in soil organic carbon stocks due to the implementation of A/R CDM project activities”</t>
    </r>
  </si>
  <si>
    <t>='8. Soil Carbon-Calculator'!C81C81</t>
  </si>
  <si>
    <t>The spreadsheet is meant to help project proponents to make the calculation of changes in soil organic carbon stocks, but it does not replace the actual calculation required in the project design document. As such the spreadsheet has no legal status. For the purpose of verification the values in the project design document only have legal status.</t>
  </si>
  <si>
    <t xml:space="preserve">  Guidelines - A/R Soil Carbon</t>
  </si>
  <si>
    <t xml:space="preserve">  How to apply this tool</t>
  </si>
  <si>
    <t>Adapted from the CDM A/R soil tool by South Pole Carbon and The Gold Standard.</t>
  </si>
  <si>
    <t xml:space="preserve">     This tool can only be used in combination with the Gold Standard 'A/R Requirements'.</t>
  </si>
  <si>
    <t xml:space="preserve">     1. Pay the review fee of US$ 500 to Gold Standard (contact finance@goldstandard.org).</t>
  </si>
  <si>
    <t xml:space="preserve">     2. Fill out the yellow cells and add or delete strata according to your needs.</t>
  </si>
  <si>
    <t xml:space="preserve">     3. Provide this Excel sheet together with all supporting documents to Gold Standard (landuse@goldstandard.org).</t>
  </si>
  <si>
    <t xml:space="preserve">     4. Gold Standard will conduct a review. Corrective Action Requests (CARs) may be raised and need to be resolved.</t>
  </si>
  <si>
    <t xml:space="preserve">     5. A successfull review will result in the issuance of verified CO2-certificates in the project's registry account</t>
  </si>
  <si>
    <t xml:space="preserve">Project Title </t>
  </si>
  <si>
    <t>CO2OL Tropical Mix</t>
  </si>
  <si>
    <t xml:space="preserve">Registry ID </t>
  </si>
  <si>
    <t>GS-2940</t>
  </si>
  <si>
    <t>Year of project start</t>
  </si>
  <si>
    <r>
      <rPr>
        <b/>
        <sz val="12"/>
        <rFont val="Calibri"/>
        <family val="2"/>
      </rPr>
      <t>Reference</t>
    </r>
  </si>
  <si>
    <t>Soil stratum no.</t>
  </si>
  <si>
    <t>Evidence shall be provided by referring to the respective project documentation (PDD or supporting documents).                             EXAMPLE: "PDD (weblink), page 21, section 3 - states that the project is located in the climatic region 'tropical, dry'".</t>
  </si>
  <si>
    <t>Climatic region*</t>
  </si>
  <si>
    <t>eusoils.jrc.ec.europa.eu/projects/RenewableEnergy</t>
  </si>
  <si>
    <t>Soil type**</t>
  </si>
  <si>
    <r>
      <t>SOCREF</t>
    </r>
    <r>
      <rPr>
        <b/>
        <vertAlign val="subscript"/>
        <sz val="12"/>
        <rFont val="Calibri"/>
        <family val="2"/>
      </rPr>
      <t xml:space="preserve">i </t>
    </r>
    <r>
      <rPr>
        <b/>
        <sz val="12"/>
        <rFont val="Calibri"/>
        <family val="2"/>
      </rPr>
      <t>(tC ha</t>
    </r>
    <r>
      <rPr>
        <b/>
        <vertAlign val="superscript"/>
        <sz val="12"/>
        <rFont val="Calibri"/>
        <family val="2"/>
      </rPr>
      <t>-1</t>
    </r>
    <r>
      <rPr>
        <b/>
        <sz val="12"/>
        <rFont val="Calibri"/>
        <family val="2"/>
      </rPr>
      <t>)</t>
    </r>
  </si>
  <si>
    <t>Pre-project activities***</t>
  </si>
  <si>
    <t>Land use</t>
  </si>
  <si>
    <t>4. Grassland</t>
  </si>
  <si>
    <t>5. Grassland</t>
  </si>
  <si>
    <t>6. Grassland</t>
  </si>
  <si>
    <t>7. Grassland</t>
  </si>
  <si>
    <t>8. Grassland</t>
  </si>
  <si>
    <t>9. Grassland</t>
  </si>
  <si>
    <t>10. Grassland</t>
  </si>
  <si>
    <t>11. Grassland</t>
  </si>
  <si>
    <t>12. Grassland</t>
  </si>
  <si>
    <t>13. Grassland</t>
  </si>
  <si>
    <t>14. Grassland</t>
  </si>
  <si>
    <t>15. Grassland</t>
  </si>
  <si>
    <t>16. Grassland</t>
  </si>
  <si>
    <t>Ref. TMIX14-APP1</t>
  </si>
  <si>
    <t>Management</t>
  </si>
  <si>
    <t>4. Moderately degraded</t>
  </si>
  <si>
    <t>5. Moderately degraded</t>
  </si>
  <si>
    <t>6. Moderately degraded</t>
  </si>
  <si>
    <t>7. Moderately degraded</t>
  </si>
  <si>
    <t>8. Moderately degraded</t>
  </si>
  <si>
    <t>9. Moderately degraded</t>
  </si>
  <si>
    <t>10. Moderately degraded</t>
  </si>
  <si>
    <t>11. Moderately degraded</t>
  </si>
  <si>
    <t>12. Moderately degraded</t>
  </si>
  <si>
    <t>13. Moderately degraded</t>
  </si>
  <si>
    <t>14. Moderately degraded</t>
  </si>
  <si>
    <t>15. Moderately degraded</t>
  </si>
  <si>
    <t>16. Moderately degraded</t>
  </si>
  <si>
    <t>Input</t>
  </si>
  <si>
    <t>2. Low</t>
  </si>
  <si>
    <t>3. Low</t>
  </si>
  <si>
    <t>4. Low</t>
  </si>
  <si>
    <t>5. Low</t>
  </si>
  <si>
    <t>6. Low</t>
  </si>
  <si>
    <t>7. Low</t>
  </si>
  <si>
    <t>8. Low</t>
  </si>
  <si>
    <t>9. Low</t>
  </si>
  <si>
    <t>10. Low</t>
  </si>
  <si>
    <t>11. Low</t>
  </si>
  <si>
    <t>12. Low</t>
  </si>
  <si>
    <t>13. Low</t>
  </si>
  <si>
    <t>14. Low</t>
  </si>
  <si>
    <t>FMG</t>
  </si>
  <si>
    <t>FI</t>
  </si>
  <si>
    <r>
      <t>SOC</t>
    </r>
    <r>
      <rPr>
        <b/>
        <vertAlign val="subscript"/>
        <sz val="12"/>
        <rFont val="Calibri"/>
        <family val="2"/>
      </rPr>
      <t>0,i</t>
    </r>
    <r>
      <rPr>
        <b/>
        <sz val="12"/>
        <rFont val="Calibri"/>
        <family val="2"/>
      </rPr>
      <t xml:space="preserve"> (tC ha</t>
    </r>
    <r>
      <rPr>
        <b/>
        <vertAlign val="superscript"/>
        <sz val="12"/>
        <rFont val="Calibri"/>
        <family val="2"/>
      </rPr>
      <t>-1</t>
    </r>
    <r>
      <rPr>
        <b/>
        <sz val="12"/>
        <rFont val="Calibri"/>
        <family val="2"/>
      </rPr>
      <t>)</t>
    </r>
  </si>
  <si>
    <t>Change in SOC</t>
  </si>
  <si>
    <r>
      <t>SOC</t>
    </r>
    <r>
      <rPr>
        <b/>
        <vertAlign val="subscript"/>
        <sz val="12"/>
        <rFont val="Calibri"/>
        <family val="2"/>
      </rPr>
      <t>0,i</t>
    </r>
    <r>
      <rPr>
        <b/>
        <sz val="12"/>
        <rFont val="Calibri"/>
        <family val="2"/>
      </rPr>
      <t xml:space="preserve"> - SOCREF</t>
    </r>
    <r>
      <rPr>
        <b/>
        <vertAlign val="subscript"/>
        <sz val="12"/>
        <rFont val="Calibri"/>
        <family val="2"/>
      </rPr>
      <t>i</t>
    </r>
  </si>
  <si>
    <t>Project description</t>
  </si>
  <si>
    <t>Project area [ha]</t>
  </si>
  <si>
    <t>TMIX14-FIX1</t>
  </si>
  <si>
    <t>% disturbed</t>
  </si>
  <si>
    <t>TMIX14-SFM1 and TMIX14-SFM2</t>
  </si>
  <si>
    <r>
      <t>SOCLoss</t>
    </r>
    <r>
      <rPr>
        <b/>
        <vertAlign val="subscript"/>
        <sz val="12"/>
        <rFont val="Calibri"/>
        <family val="2"/>
      </rPr>
      <t>i</t>
    </r>
    <r>
      <rPr>
        <b/>
        <sz val="12"/>
        <rFont val="Calibri"/>
        <family val="2"/>
      </rPr>
      <t xml:space="preserve"> (tC ha</t>
    </r>
    <r>
      <rPr>
        <b/>
        <vertAlign val="superscript"/>
        <sz val="12"/>
        <rFont val="Calibri"/>
        <family val="2"/>
      </rPr>
      <t>-1</t>
    </r>
    <r>
      <rPr>
        <b/>
        <sz val="12"/>
        <rFont val="Calibri"/>
        <family val="2"/>
      </rPr>
      <t>)</t>
    </r>
  </si>
  <si>
    <t>Litter treatment</t>
  </si>
  <si>
    <t>Litter from planted trees remains on site</t>
  </si>
  <si>
    <t>Results</t>
  </si>
  <si>
    <t>− Please select −</t>
  </si>
  <si>
    <t>Year</t>
  </si>
  <si>
    <t>Soil Carbon [tCO2/ha/y] in each stratum</t>
  </si>
  <si>
    <t>Project</t>
  </si>
  <si>
    <t>Annual [tCO2/y]</t>
  </si>
  <si>
    <t>Cumulative [tCO2]</t>
  </si>
  <si>
    <t>Total [tCO2/ha]</t>
  </si>
  <si>
    <r>
      <t>Start (tC ha</t>
    </r>
    <r>
      <rPr>
        <vertAlign val="superscript"/>
        <sz val="12"/>
        <rFont val="Calibri"/>
        <family val="2"/>
      </rPr>
      <t>-1</t>
    </r>
    <r>
      <rPr>
        <sz val="12"/>
        <rFont val="Calibri"/>
        <family val="2"/>
      </rPr>
      <t>)</t>
    </r>
  </si>
  <si>
    <t>* Climatic regions - Map</t>
  </si>
  <si>
    <t>http://eusoils.jrc.ec.europa.eu/projects/RenewableEnergy/</t>
  </si>
  <si>
    <t>** Soil types - Map</t>
  </si>
  <si>
    <t>*** Guidance on classification of "Pre-project activities"</t>
  </si>
  <si>
    <t>Land Use</t>
  </si>
  <si>
    <t>Level</t>
  </si>
  <si>
    <t>Description</t>
  </si>
  <si>
    <t>Area has been continously managed for crops for more than 20 years.</t>
  </si>
  <si>
    <t>Area has been managed for crops for less than 20 years and/or the area is cropland that has been in a fallow state for less than five years at any point during the last 20 years.</t>
  </si>
  <si>
    <t>None of the above applies.</t>
  </si>
  <si>
    <t>when selecting "Land Use": "1. Long-term cultivated cropland" or "2. Short-term or set aside cropland"</t>
  </si>
  <si>
    <t>1. Full tillaged</t>
  </si>
  <si>
    <t>Substantial soil disturbance with full inversion and/or frequent (within-year) tillage operations. At planting time, little (e.g. &lt;30%) of the surface is covered by residues.</t>
  </si>
  <si>
    <t>Primary and/or secondary tillage but with reduced soil disturbance (usually shallow and without full soil inversion). Normally leaves surface with &gt;30% coverage by residues at planting.</t>
  </si>
  <si>
    <t>when selecting "Land Use": "3. Grassland"</t>
  </si>
  <si>
    <t>This tool can not be used for this case.</t>
  </si>
  <si>
    <t>Non-degraded and sustainably managed grassland, but without significant management improvements.</t>
  </si>
  <si>
    <t>Overgrazed or moderately degraded grassland, with somewhat reduced productivity (relative to the native or nominally managed grassland) and receiving no management inputs.</t>
  </si>
  <si>
    <t>Lands are identified as degraded lands using the "Tool for the identification of degraded or degrading lands for consideration in implementing CDM A/R project activities".</t>
  </si>
  <si>
    <t>There is removal of residues (via collection or burning), or frequent bare-fallowing, or production of crops yielding low residues (e.g. vegetables, tobacco, cotton), or no mineral fertilization or N-fixing crop rotation is practised.</t>
  </si>
  <si>
    <t>All crop residues are returned to the field. If residues are removed then supplemental organic matter (e.g. manure) is added.</t>
  </si>
  <si>
    <t>Represents significantly greater crop residue inputs over medium C input cropping systems due to additional practices, such as production of high residue yielding crops, use of green manures, cover crops, improved vegetated fallows, irrigation, frequent use of perennial grasses in annual crop rotations, but without manure applied.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</si>
</sst>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164" formatCode="_-* #,##0.00\ &quot;€&quot;_-;\-* #,##0.00\ &quot;€&quot;_-;_-* &quot;-&quot;??\ &quot;€&quot;_-;_-@_-"/>
    <numFmt numFmtId="165" formatCode="_-* #,##0.00_-;\-* #,##0.00_-;_-* &quot;-&quot;??_-;_-@_-"/>
    <numFmt numFmtId="166" formatCode="0.0"/>
    <numFmt numFmtId="167" formatCode="0.000"/>
    <numFmt numFmtId="168" formatCode="_(&quot;€&quot;* #,##0.00_);_(&quot;€&quot;* \(#,##0.00\);_(&quot;€&quot;* &quot;-&quot;??_);_(@_)"/>
    <numFmt numFmtId="169" formatCode="_-* #,##0.00\ _€_-;\-* #,##0.00\ _€_-;_-* &quot;-&quot;??\ _€_-;_-@_-"/>
    <numFmt numFmtId="170" formatCode="_ * #,##0.00_ ;_ * \-#,##0.00_ ;_ * &quot;-&quot;??_ ;_ @_ "/>
    <numFmt numFmtId="171" formatCode="0.0%"/>
    <numFmt numFmtId="172" formatCode="#,##0.00_ ;[Red]\-#,##0.00\ "/>
    <numFmt numFmtId="173" formatCode="_(* #,##0.0000_);_(* \(#,##0.0000\);_(* &quot;-&quot;????_);_(@_)"/>
    <numFmt numFmtId="174" formatCode="_(* #,##0.0_);_(* \(#,##0.0\);_(* &quot;-&quot;????_);_(@_)"/>
    <numFmt numFmtId="175" formatCode="_-* #,##0_-;\-* #,##0_-;_-* &quot;-&quot;??_-;_-@_-"/>
    <numFmt numFmtId="176" formatCode="_(* #,##0.0_);_(* \(#,##0.0\);_(* &quot;-&quot;??_);_(@_)"/>
    <numFmt numFmtId="177" formatCode="_-* #,##0.0_-;\-* #,##0.0_-;_-* &quot;-&quot;??_-;_-@_-"/>
    <numFmt numFmtId="178" formatCode="_(* #,##0_);_(* \(#,##0\);_(* &quot;-&quot;??_);_(@_)"/>
    <numFmt numFmtId="179" formatCode="_(* #,##0.0_);_(* \(#,##0.0\);_(* &quot;-&quot;?_);_(@_)"/>
  </numFmts>
  <fonts count="65">
    <font>
      <sz val="11"/>
      <color theme="1"/>
      <name val="Calibri"/>
      <family val="2"/>
      <scheme val="minor"/>
    </font>
    <font>
      <b/>
      <u/>
      <sz val="11"/>
      <color theme="1"/>
      <name val="Calibri"/>
      <family val="2"/>
      <scheme val="minor"/>
    </font>
    <font>
      <u/>
      <sz val="11"/>
      <color theme="1"/>
      <name val="Calibri"/>
      <family val="2"/>
      <scheme val="minor"/>
    </font>
    <font>
      <b/>
      <sz val="11"/>
      <color theme="1"/>
      <name val="Calibri"/>
      <family val="2"/>
      <scheme val="minor"/>
    </font>
    <font>
      <sz val="11"/>
      <name val="Calibri"/>
      <family val="2"/>
      <scheme val="minor"/>
    </font>
    <font>
      <sz val="10"/>
      <name val="Calibri"/>
      <family val="2"/>
    </font>
    <font>
      <sz val="10"/>
      <name val="Arial"/>
      <family val="2"/>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1"/>
      <color rgb="FF9C6500"/>
      <name val="Calibri"/>
      <family val="2"/>
      <scheme val="minor"/>
    </font>
    <font>
      <sz val="11"/>
      <color indexed="8"/>
      <name val="Calibri"/>
      <family val="2"/>
    </font>
    <font>
      <u/>
      <sz val="10"/>
      <color theme="10"/>
      <name val="Arial"/>
      <family val="2"/>
    </font>
    <font>
      <u/>
      <sz val="11"/>
      <color theme="10"/>
      <name val="Calibri"/>
      <family val="2"/>
      <scheme val="minor"/>
    </font>
    <font>
      <sz val="10"/>
      <name val="MS Sans Serif"/>
      <family val="2"/>
    </font>
    <font>
      <b/>
      <sz val="11"/>
      <color indexed="8"/>
      <name val="Calibri"/>
      <family val="2"/>
    </font>
    <font>
      <sz val="10"/>
      <color rgb="FF000000"/>
      <name val="Tahoma"/>
      <family val="2"/>
    </font>
    <font>
      <sz val="11"/>
      <color rgb="FF000000"/>
      <name val="Calibri"/>
      <family val="2"/>
    </font>
    <font>
      <sz val="11"/>
      <name val="Times New Roman"/>
      <family val="1"/>
    </font>
    <font>
      <b/>
      <sz val="15"/>
      <color indexed="56"/>
      <name val="Calibri"/>
      <family val="2"/>
    </font>
    <font>
      <b/>
      <sz val="18"/>
      <color theme="3"/>
      <name val="Calibri Light"/>
      <family val="2"/>
      <scheme val="major"/>
    </font>
    <font>
      <b/>
      <sz val="12"/>
      <name val="Arial"/>
      <family val="2"/>
    </font>
    <font>
      <b/>
      <sz val="18"/>
      <name val="Calibri"/>
      <family val="2"/>
      <scheme val="minor"/>
    </font>
    <font>
      <sz val="12"/>
      <name val="Calibri"/>
      <family val="2"/>
      <scheme val="minor"/>
    </font>
    <font>
      <b/>
      <sz val="12"/>
      <name val="Calibri"/>
      <family val="2"/>
      <scheme val="minor"/>
    </font>
    <font>
      <sz val="12"/>
      <name val="Calibri"/>
      <family val="2"/>
    </font>
    <font>
      <sz val="12"/>
      <color rgb="FFFF0000"/>
      <name val="Calibri"/>
      <family val="2"/>
      <scheme val="minor"/>
    </font>
    <font>
      <b/>
      <sz val="12"/>
      <name val="Calibri"/>
      <family val="2"/>
    </font>
    <font>
      <b/>
      <vertAlign val="subscript"/>
      <sz val="12"/>
      <name val="Calibri"/>
      <family val="2"/>
    </font>
    <font>
      <b/>
      <vertAlign val="superscript"/>
      <sz val="12"/>
      <name val="Calibri"/>
      <family val="2"/>
    </font>
    <font>
      <sz val="11"/>
      <color indexed="10"/>
      <name val="Calibri"/>
      <family val="2"/>
      <scheme val="minor"/>
    </font>
    <font>
      <b/>
      <sz val="11"/>
      <name val="Calibri"/>
      <family val="2"/>
      <scheme val="minor"/>
    </font>
    <font>
      <vertAlign val="superscript"/>
      <sz val="12"/>
      <name val="Calibri"/>
      <family val="2"/>
    </font>
    <font>
      <u/>
      <sz val="12"/>
      <color theme="10"/>
      <name val="Calibri"/>
      <family val="2"/>
      <scheme val="minor"/>
    </font>
    <font>
      <b/>
      <sz val="9"/>
      <color indexed="81"/>
      <name val="Arial"/>
      <family val="2"/>
    </font>
    <font>
      <sz val="9"/>
      <color indexed="81"/>
      <name val="Arial"/>
      <family val="2"/>
    </font>
    <font>
      <sz val="12"/>
      <color theme="1"/>
      <name val="Calibri"/>
      <family val="2"/>
      <scheme val="minor"/>
    </font>
    <font>
      <b/>
      <sz val="16"/>
      <name val="Arial"/>
      <family val="2"/>
    </font>
    <font>
      <b/>
      <sz val="9"/>
      <color indexed="8"/>
      <name val="Times New Roman"/>
      <family val="1"/>
    </font>
    <font>
      <b/>
      <sz val="6"/>
      <color indexed="8"/>
      <name val="Times New Roman"/>
      <family val="1"/>
    </font>
    <font>
      <b/>
      <sz val="9"/>
      <name val="Times New Roman"/>
      <family val="1"/>
    </font>
    <font>
      <sz val="9"/>
      <name val="Times New Roman"/>
      <family val="1"/>
    </font>
    <font>
      <sz val="9"/>
      <color indexed="8"/>
      <name val="Times New Roman"/>
      <family val="1"/>
    </font>
    <font>
      <sz val="8"/>
      <name val="Calibri"/>
      <family val="2"/>
      <scheme val="minor"/>
    </font>
    <font>
      <sz val="10"/>
      <color rgb="FF000000"/>
      <name val="Arial"/>
      <family val="2"/>
    </font>
    <font>
      <i/>
      <sz val="10"/>
      <color rgb="FF000000"/>
      <name val="Arial"/>
      <family val="2"/>
    </font>
    <font>
      <b/>
      <i/>
      <sz val="11"/>
      <color theme="1"/>
      <name val="Calibri"/>
      <family val="2"/>
      <scheme val="minor"/>
    </font>
    <font>
      <i/>
      <sz val="11"/>
      <color theme="1"/>
      <name val="Calibri"/>
      <family val="2"/>
      <scheme val="minor"/>
    </font>
    <font>
      <sz val="11"/>
      <color rgb="FFFF0000"/>
      <name val="Times New Roman"/>
      <family val="1"/>
    </font>
    <font>
      <b/>
      <u val="double"/>
      <sz val="18"/>
      <color theme="1"/>
      <name val="Calibri"/>
      <family val="2"/>
      <scheme val="minor"/>
    </font>
    <font>
      <b/>
      <sz val="11"/>
      <color rgb="FFFF0000"/>
      <name val="Aptos Narrow"/>
      <family val="2"/>
    </font>
    <font>
      <sz val="11"/>
      <name val="Aptos Narrow"/>
      <family val="2"/>
    </font>
  </fonts>
  <fills count="55">
    <fill>
      <patternFill patternType="none"/>
    </fill>
    <fill>
      <patternFill patternType="gray125"/>
    </fill>
    <fill>
      <patternFill patternType="solid">
        <fgColor theme="7" tint="0.59999389629810485"/>
        <bgColor indexed="64"/>
      </patternFill>
    </fill>
    <fill>
      <patternFill patternType="solid">
        <fgColor theme="7"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bgColor indexed="64"/>
      </patternFill>
    </fill>
    <fill>
      <patternFill patternType="solid">
        <fgColor rgb="FFFFFFFF"/>
        <bgColor rgb="FF000000"/>
      </patternFill>
    </fill>
    <fill>
      <patternFill patternType="solid">
        <fgColor rgb="FFD9D9D9"/>
        <bgColor rgb="FF000000"/>
      </patternFill>
    </fill>
    <fill>
      <patternFill patternType="solid">
        <fgColor rgb="FFF7ED3F"/>
        <bgColor indexed="64"/>
      </patternFill>
    </fill>
    <fill>
      <patternFill patternType="solid">
        <fgColor rgb="FFF7F147"/>
        <bgColor indexed="64"/>
      </patternFill>
    </fill>
    <fill>
      <patternFill patternType="solid">
        <fgColor indexed="45"/>
        <bgColor indexed="64"/>
      </patternFill>
    </fill>
    <fill>
      <patternFill patternType="solid">
        <fgColor indexed="42"/>
        <bgColor indexed="64"/>
      </patternFill>
    </fill>
    <fill>
      <patternFill patternType="solid">
        <fgColor rgb="FFCCFFCC"/>
        <bgColor rgb="FF000000"/>
      </patternFill>
    </fill>
    <fill>
      <patternFill patternType="solid">
        <fgColor theme="4"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4" tint="0.79998168889431442"/>
        <bgColor theme="4" tint="0.79998168889431442"/>
      </patternFill>
    </fill>
    <fill>
      <patternFill patternType="solid">
        <fgColor theme="7" tint="0.39997558519241921"/>
        <bgColor indexed="64"/>
      </patternFill>
    </fill>
    <fill>
      <patternFill patternType="solid">
        <fgColor theme="9"/>
        <bgColor indexed="64"/>
      </patternFill>
    </fill>
    <fill>
      <patternFill patternType="solid">
        <fgColor theme="5" tint="0.39997558519241921"/>
        <bgColor indexed="64"/>
      </patternFill>
    </fill>
    <fill>
      <patternFill patternType="solid">
        <fgColor theme="9" tint="0.59999389629810485"/>
        <bgColor indexed="64"/>
      </patternFill>
    </fill>
    <fill>
      <patternFill patternType="solid">
        <fgColor rgb="FFFFFF00"/>
        <bgColor indexed="64"/>
      </patternFill>
    </fill>
  </fills>
  <borders count="80">
    <border>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indexed="62"/>
      </top>
      <bottom style="double">
        <color indexed="62"/>
      </bottom>
      <diagonal/>
    </border>
    <border>
      <left/>
      <right/>
      <top/>
      <bottom style="thick">
        <color indexed="62"/>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auto="1"/>
      </left>
      <right style="hair">
        <color auto="1"/>
      </right>
      <top/>
      <bottom/>
      <diagonal/>
    </border>
    <border>
      <left style="thin">
        <color auto="1"/>
      </left>
      <right style="thin">
        <color auto="1"/>
      </right>
      <top style="hair">
        <color auto="1"/>
      </top>
      <bottom style="hair">
        <color auto="1"/>
      </bottom>
      <diagonal/>
    </border>
    <border>
      <left style="thin">
        <color auto="1"/>
      </left>
      <right style="hair">
        <color auto="1"/>
      </right>
      <top style="hair">
        <color auto="1"/>
      </top>
      <bottom style="hair">
        <color auto="1"/>
      </bottom>
      <diagonal/>
    </border>
    <border>
      <left style="thin">
        <color auto="1"/>
      </left>
      <right style="hair">
        <color auto="1"/>
      </right>
      <top style="hair">
        <color auto="1"/>
      </top>
      <bottom/>
      <diagonal/>
    </border>
    <border>
      <left style="thin">
        <color auto="1"/>
      </left>
      <right style="thin">
        <color auto="1"/>
      </right>
      <top style="hair">
        <color auto="1"/>
      </top>
      <bottom/>
      <diagonal/>
    </border>
    <border>
      <left style="thin">
        <color auto="1"/>
      </left>
      <right/>
      <top style="hair">
        <color auto="1"/>
      </top>
      <bottom style="hair">
        <color auto="1"/>
      </bottom>
      <diagonal/>
    </border>
    <border>
      <left/>
      <right style="thin">
        <color auto="1"/>
      </right>
      <top style="hair">
        <color auto="1"/>
      </top>
      <bottom style="hair">
        <color auto="1"/>
      </bottom>
      <diagonal/>
    </border>
    <border>
      <left style="thin">
        <color auto="1"/>
      </left>
      <right/>
      <top/>
      <bottom style="hair">
        <color auto="1"/>
      </bottom>
      <diagonal/>
    </border>
    <border>
      <left style="thin">
        <color auto="1"/>
      </left>
      <right style="hair">
        <color auto="1"/>
      </right>
      <top/>
      <bottom style="hair">
        <color auto="1"/>
      </bottom>
      <diagonal/>
    </border>
    <border>
      <left style="thin">
        <color auto="1"/>
      </left>
      <right style="hair">
        <color auto="1"/>
      </right>
      <top style="hair">
        <color auto="1"/>
      </top>
      <bottom style="double">
        <color auto="1"/>
      </bottom>
      <diagonal/>
    </border>
    <border>
      <left style="thin">
        <color auto="1"/>
      </left>
      <right/>
      <top style="hair">
        <color auto="1"/>
      </top>
      <bottom style="double">
        <color auto="1"/>
      </bottom>
      <diagonal/>
    </border>
    <border>
      <left style="thin">
        <color auto="1"/>
      </left>
      <right/>
      <top style="double">
        <color auto="1"/>
      </top>
      <bottom style="thin">
        <color auto="1"/>
      </bottom>
      <diagonal/>
    </border>
    <border>
      <left/>
      <right/>
      <top style="double">
        <color auto="1"/>
      </top>
      <bottom style="thin">
        <color auto="1"/>
      </bottom>
      <diagonal/>
    </border>
    <border>
      <left style="thin">
        <color auto="1"/>
      </left>
      <right style="thin">
        <color auto="1"/>
      </right>
      <top/>
      <bottom style="hair">
        <color auto="1"/>
      </bottom>
      <diagonal/>
    </border>
    <border>
      <left/>
      <right/>
      <top style="hair">
        <color auto="1"/>
      </top>
      <bottom style="hair">
        <color auto="1"/>
      </bottom>
      <diagonal/>
    </border>
    <border>
      <left style="thin">
        <color auto="1"/>
      </left>
      <right/>
      <top style="hair">
        <color auto="1"/>
      </top>
      <bottom/>
      <diagonal/>
    </border>
    <border>
      <left/>
      <right/>
      <top style="hair">
        <color auto="1"/>
      </top>
      <bottom/>
      <diagonal/>
    </border>
    <border>
      <left/>
      <right style="thin">
        <color auto="1"/>
      </right>
      <top style="hair">
        <color auto="1"/>
      </top>
      <bottom/>
      <diagonal/>
    </border>
    <border>
      <left/>
      <right/>
      <top/>
      <bottom style="hair">
        <color auto="1"/>
      </bottom>
      <diagonal/>
    </border>
    <border>
      <left/>
      <right style="thin">
        <color auto="1"/>
      </right>
      <top/>
      <bottom style="hair">
        <color auto="1"/>
      </bottom>
      <diagonal/>
    </border>
    <border>
      <left/>
      <right style="thin">
        <color rgb="FF000000"/>
      </right>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top style="medium">
        <color rgb="FF000000"/>
      </top>
      <bottom style="medium">
        <color rgb="FF000000"/>
      </bottom>
      <diagonal/>
    </border>
    <border>
      <left style="thin">
        <color rgb="FF000000"/>
      </left>
      <right/>
      <top/>
      <bottom style="medium">
        <color rgb="FF000000"/>
      </bottom>
      <diagonal/>
    </border>
    <border>
      <left style="thin">
        <color indexed="64"/>
      </left>
      <right style="thin">
        <color indexed="64"/>
      </right>
      <top/>
      <bottom/>
      <diagonal/>
    </border>
    <border>
      <left style="thin">
        <color rgb="FF000000"/>
      </left>
      <right style="thin">
        <color rgb="FF000000"/>
      </right>
      <top style="thin">
        <color rgb="FF000000"/>
      </top>
      <bottom style="thin">
        <color rgb="FF000000"/>
      </bottom>
      <diagonal/>
    </border>
    <border>
      <left/>
      <right/>
      <top/>
      <bottom style="thin">
        <color theme="4" tint="0.39997558519241921"/>
      </bottom>
      <diagonal/>
    </border>
    <border>
      <left style="thin">
        <color rgb="FF000000"/>
      </left>
      <right/>
      <top/>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bottom/>
      <diagonal/>
    </border>
    <border>
      <left/>
      <right style="medium">
        <color rgb="FF000000"/>
      </right>
      <top/>
      <bottom/>
      <diagonal/>
    </border>
    <border>
      <left/>
      <right style="thin">
        <color rgb="FF000000"/>
      </right>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right style="thin">
        <color rgb="FF000000"/>
      </right>
      <top style="medium">
        <color rgb="FF000000"/>
      </top>
      <bottom style="medium">
        <color rgb="FF00000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hair">
        <color auto="1"/>
      </bottom>
      <diagonal/>
    </border>
    <border>
      <left style="thin">
        <color auto="1"/>
      </left>
      <right style="hair">
        <color auto="1"/>
      </right>
      <top style="thin">
        <color auto="1"/>
      </top>
      <bottom style="hair">
        <color auto="1"/>
      </bottom>
      <diagonal/>
    </border>
    <border>
      <left style="thin">
        <color auto="1"/>
      </left>
      <right style="hair">
        <color auto="1"/>
      </right>
      <top style="thin">
        <color auto="1"/>
      </top>
      <bottom/>
      <diagonal/>
    </border>
    <border>
      <left style="thin">
        <color auto="1"/>
      </left>
      <right/>
      <top style="thin">
        <color auto="1"/>
      </top>
      <bottom style="hair">
        <color auto="1"/>
      </bottom>
      <diagonal/>
    </border>
    <border>
      <left/>
      <right style="thin">
        <color auto="1"/>
      </right>
      <top style="thin">
        <color auto="1"/>
      </top>
      <bottom style="hair">
        <color auto="1"/>
      </bottom>
      <diagonal/>
    </border>
    <border>
      <left/>
      <right/>
      <top style="thin">
        <color auto="1"/>
      </top>
      <bottom style="hair">
        <color auto="1"/>
      </bottom>
      <diagonal/>
    </border>
  </borders>
  <cellStyleXfs count="95">
    <xf numFmtId="0" fontId="0" fillId="0" borderId="0"/>
    <xf numFmtId="0" fontId="6" fillId="0" borderId="0"/>
    <xf numFmtId="9" fontId="7" fillId="0" borderId="0" applyFont="0" applyFill="0" applyBorder="0" applyAlignment="0" applyProtection="0"/>
    <xf numFmtId="0" fontId="8" fillId="0" borderId="0" applyNumberFormat="0" applyFill="0" applyBorder="0" applyAlignment="0" applyProtection="0"/>
    <xf numFmtId="0" fontId="9" fillId="0" borderId="8" applyNumberFormat="0" applyFill="0" applyAlignment="0" applyProtection="0"/>
    <xf numFmtId="0" fontId="10" fillId="0" borderId="9" applyNumberFormat="0" applyFill="0" applyAlignment="0" applyProtection="0"/>
    <xf numFmtId="0" fontId="11" fillId="0" borderId="10" applyNumberFormat="0" applyFill="0" applyAlignment="0" applyProtection="0"/>
    <xf numFmtId="0" fontId="11" fillId="0" borderId="0" applyNumberFormat="0" applyFill="0" applyBorder="0" applyAlignment="0" applyProtection="0"/>
    <xf numFmtId="0" fontId="12" fillId="6" borderId="0" applyNumberFormat="0" applyBorder="0" applyAlignment="0" applyProtection="0"/>
    <xf numFmtId="0" fontId="13" fillId="7" borderId="0" applyNumberFormat="0" applyBorder="0" applyAlignment="0" applyProtection="0"/>
    <xf numFmtId="0" fontId="14" fillId="8" borderId="0" applyNumberFormat="0" applyBorder="0" applyAlignment="0" applyProtection="0"/>
    <xf numFmtId="0" fontId="15" fillId="9" borderId="11" applyNumberFormat="0" applyAlignment="0" applyProtection="0"/>
    <xf numFmtId="0" fontId="16" fillId="10" borderId="12" applyNumberFormat="0" applyAlignment="0" applyProtection="0"/>
    <xf numFmtId="0" fontId="17" fillId="10" borderId="11" applyNumberFormat="0" applyAlignment="0" applyProtection="0"/>
    <xf numFmtId="0" fontId="18" fillId="0" borderId="13" applyNumberFormat="0" applyFill="0" applyAlignment="0" applyProtection="0"/>
    <xf numFmtId="0" fontId="19" fillId="11" borderId="14" applyNumberFormat="0" applyAlignment="0" applyProtection="0"/>
    <xf numFmtId="0" fontId="20" fillId="0" borderId="0" applyNumberFormat="0" applyFill="0" applyBorder="0" applyAlignment="0" applyProtection="0"/>
    <xf numFmtId="0" fontId="7" fillId="12" borderId="15" applyNumberFormat="0" applyFont="0" applyAlignment="0" applyProtection="0"/>
    <xf numFmtId="0" fontId="21" fillId="0" borderId="0" applyNumberFormat="0" applyFill="0" applyBorder="0" applyAlignment="0" applyProtection="0"/>
    <xf numFmtId="0" fontId="3" fillId="0" borderId="16" applyNumberFormat="0" applyFill="0" applyAlignment="0" applyProtection="0"/>
    <xf numFmtId="0" fontId="22" fillId="13"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7" fillId="16" borderId="0" applyNumberFormat="0" applyBorder="0" applyAlignment="0" applyProtection="0"/>
    <xf numFmtId="0" fontId="22" fillId="17" borderId="0" applyNumberFormat="0" applyBorder="0" applyAlignment="0" applyProtection="0"/>
    <xf numFmtId="0" fontId="7" fillId="18" borderId="0" applyNumberFormat="0" applyBorder="0" applyAlignment="0" applyProtection="0"/>
    <xf numFmtId="0" fontId="7" fillId="19" borderId="0" applyNumberFormat="0" applyBorder="0" applyAlignment="0" applyProtection="0"/>
    <xf numFmtId="0" fontId="7" fillId="20" borderId="0" applyNumberFormat="0" applyBorder="0" applyAlignment="0" applyProtection="0"/>
    <xf numFmtId="0" fontId="22" fillId="21" borderId="0" applyNumberFormat="0" applyBorder="0" applyAlignment="0" applyProtection="0"/>
    <xf numFmtId="0" fontId="7" fillId="22" borderId="0" applyNumberFormat="0" applyBorder="0" applyAlignment="0" applyProtection="0"/>
    <xf numFmtId="0" fontId="7" fillId="23" borderId="0" applyNumberFormat="0" applyBorder="0" applyAlignment="0" applyProtection="0"/>
    <xf numFmtId="0" fontId="7" fillId="24" borderId="0" applyNumberFormat="0" applyBorder="0" applyAlignment="0" applyProtection="0"/>
    <xf numFmtId="0" fontId="22" fillId="25" borderId="0" applyNumberFormat="0" applyBorder="0" applyAlignment="0" applyProtection="0"/>
    <xf numFmtId="0" fontId="7" fillId="26" borderId="0" applyNumberFormat="0" applyBorder="0" applyAlignment="0" applyProtection="0"/>
    <xf numFmtId="0" fontId="7" fillId="27" borderId="0" applyNumberFormat="0" applyBorder="0" applyAlignment="0" applyProtection="0"/>
    <xf numFmtId="0" fontId="7" fillId="28" borderId="0" applyNumberFormat="0" applyBorder="0" applyAlignment="0" applyProtection="0"/>
    <xf numFmtId="0" fontId="22" fillId="29" borderId="0" applyNumberFormat="0" applyBorder="0" applyAlignment="0" applyProtection="0"/>
    <xf numFmtId="0" fontId="7" fillId="30" borderId="0" applyNumberFormat="0" applyBorder="0" applyAlignment="0" applyProtection="0"/>
    <xf numFmtId="0" fontId="7" fillId="31" borderId="0" applyNumberFormat="0" applyBorder="0" applyAlignment="0" applyProtection="0"/>
    <xf numFmtId="0" fontId="7" fillId="32" borderId="0" applyNumberFormat="0" applyBorder="0" applyAlignment="0" applyProtection="0"/>
    <xf numFmtId="0" fontId="22" fillId="33" borderId="0" applyNumberFormat="0" applyBorder="0" applyAlignment="0" applyProtection="0"/>
    <xf numFmtId="0" fontId="7" fillId="34" borderId="0" applyNumberFormat="0" applyBorder="0" applyAlignment="0" applyProtection="0"/>
    <xf numFmtId="0" fontId="7" fillId="35" borderId="0" applyNumberFormat="0" applyBorder="0" applyAlignment="0" applyProtection="0"/>
    <xf numFmtId="0" fontId="7" fillId="36" borderId="0" applyNumberFormat="0" applyBorder="0" applyAlignment="0" applyProtection="0"/>
    <xf numFmtId="0" fontId="26" fillId="0" borderId="0" applyNumberFormat="0" applyFill="0" applyBorder="0" applyAlignment="0" applyProtection="0"/>
    <xf numFmtId="0" fontId="7" fillId="0" borderId="0"/>
    <xf numFmtId="0" fontId="23" fillId="8" borderId="0" applyNumberFormat="0" applyBorder="0" applyAlignment="0" applyProtection="0"/>
    <xf numFmtId="0" fontId="7" fillId="12" borderId="15" applyNumberFormat="0" applyFont="0" applyAlignment="0" applyProtection="0"/>
    <xf numFmtId="0" fontId="22" fillId="16" borderId="0" applyNumberFormat="0" applyBorder="0" applyAlignment="0" applyProtection="0"/>
    <xf numFmtId="0" fontId="22" fillId="20" borderId="0" applyNumberFormat="0" applyBorder="0" applyAlignment="0" applyProtection="0"/>
    <xf numFmtId="0" fontId="22" fillId="24" borderId="0" applyNumberFormat="0" applyBorder="0" applyAlignment="0" applyProtection="0"/>
    <xf numFmtId="0" fontId="22" fillId="28" borderId="0" applyNumberFormat="0" applyBorder="0" applyAlignment="0" applyProtection="0"/>
    <xf numFmtId="0" fontId="22" fillId="32" borderId="0" applyNumberFormat="0" applyBorder="0" applyAlignment="0" applyProtection="0"/>
    <xf numFmtId="0" fontId="22" fillId="36" borderId="0" applyNumberFormat="0" applyBorder="0" applyAlignment="0" applyProtection="0"/>
    <xf numFmtId="0" fontId="24" fillId="0" borderId="0"/>
    <xf numFmtId="0" fontId="6" fillId="0" borderId="0"/>
    <xf numFmtId="0" fontId="25" fillId="0" borderId="0" applyNumberFormat="0" applyFill="0" applyBorder="0" applyAlignment="0" applyProtection="0"/>
    <xf numFmtId="0" fontId="27" fillId="0" borderId="0"/>
    <xf numFmtId="0" fontId="28" fillId="0" borderId="17" applyNumberFormat="0" applyFill="0" applyAlignment="0" applyProtection="0"/>
    <xf numFmtId="169" fontId="7" fillId="0" borderId="0" applyFont="0" applyFill="0" applyBorder="0" applyAlignment="0" applyProtection="0"/>
    <xf numFmtId="170"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0" fontId="29" fillId="0" borderId="0"/>
    <xf numFmtId="0" fontId="24" fillId="0" borderId="0"/>
    <xf numFmtId="0" fontId="30" fillId="0" borderId="0"/>
    <xf numFmtId="0" fontId="7" fillId="0" borderId="0"/>
    <xf numFmtId="0" fontId="30" fillId="0" borderId="0"/>
    <xf numFmtId="0" fontId="6" fillId="0" borderId="0"/>
    <xf numFmtId="0" fontId="7" fillId="0" borderId="0"/>
    <xf numFmtId="0" fontId="6" fillId="0" borderId="0"/>
    <xf numFmtId="0" fontId="6" fillId="0" borderId="0"/>
    <xf numFmtId="0" fontId="7" fillId="0" borderId="0"/>
    <xf numFmtId="0" fontId="6" fillId="0" borderId="0"/>
    <xf numFmtId="0" fontId="7" fillId="12" borderId="15" applyNumberFormat="0" applyFont="0" applyAlignment="0" applyProtection="0"/>
    <xf numFmtId="9" fontId="6" fillId="0" borderId="0" applyFont="0" applyFill="0" applyBorder="0" applyAlignment="0" applyProtection="0"/>
    <xf numFmtId="9" fontId="6"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7" fillId="0" borderId="0" applyFont="0" applyFill="0" applyBorder="0" applyAlignment="0" applyProtection="0"/>
    <xf numFmtId="0" fontId="31" fillId="0" borderId="0"/>
    <xf numFmtId="0" fontId="32" fillId="0" borderId="18" applyNumberFormat="0" applyFill="0" applyAlignment="0" applyProtection="0"/>
    <xf numFmtId="0" fontId="8" fillId="0" borderId="0" applyNumberForma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9" fontId="7" fillId="0" borderId="0" applyFont="0" applyFill="0" applyBorder="0" applyAlignment="0" applyProtection="0"/>
    <xf numFmtId="0" fontId="33" fillId="0" borderId="0" applyNumberForma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5" fontId="7" fillId="0" borderId="0" applyFont="0" applyFill="0" applyBorder="0" applyAlignment="0" applyProtection="0"/>
    <xf numFmtId="170" fontId="6" fillId="0" borderId="0" applyFont="0" applyFill="0" applyBorder="0" applyAlignment="0" applyProtection="0"/>
    <xf numFmtId="9" fontId="6" fillId="0" borderId="0" applyFont="0" applyFill="0" applyBorder="0" applyAlignment="0" applyProtection="0"/>
    <xf numFmtId="165" fontId="7" fillId="0" borderId="0" applyFont="0" applyFill="0" applyBorder="0" applyAlignment="0" applyProtection="0"/>
  </cellStyleXfs>
  <cellXfs count="417">
    <xf numFmtId="0" fontId="0" fillId="0" borderId="0" xfId="0"/>
    <xf numFmtId="0" fontId="0" fillId="0" borderId="0" xfId="0" applyAlignment="1">
      <alignment horizontal="center"/>
    </xf>
    <xf numFmtId="166" fontId="0" fillId="0" borderId="0" xfId="0" applyNumberFormat="1" applyAlignment="1">
      <alignment horizontal="center"/>
    </xf>
    <xf numFmtId="167" fontId="0" fillId="0" borderId="0" xfId="0" applyNumberFormat="1"/>
    <xf numFmtId="0" fontId="4" fillId="0" borderId="0" xfId="0" applyFont="1"/>
    <xf numFmtId="0" fontId="3" fillId="0" borderId="0" xfId="0" applyFont="1"/>
    <xf numFmtId="0" fontId="37" fillId="37" borderId="0" xfId="55" applyFont="1" applyFill="1"/>
    <xf numFmtId="0" fontId="1" fillId="4" borderId="0" xfId="0" applyFont="1" applyFill="1" applyAlignment="1">
      <alignment horizontal="left" vertical="center"/>
    </xf>
    <xf numFmtId="0" fontId="0" fillId="0" borderId="0" xfId="0" applyAlignment="1">
      <alignment wrapText="1"/>
    </xf>
    <xf numFmtId="0" fontId="36" fillId="4" borderId="0" xfId="55" applyFont="1" applyFill="1" applyAlignment="1">
      <alignment vertical="center"/>
    </xf>
    <xf numFmtId="0" fontId="36" fillId="38" borderId="0" xfId="55" applyFont="1" applyFill="1"/>
    <xf numFmtId="0" fontId="36" fillId="37" borderId="0" xfId="55" applyFont="1" applyFill="1"/>
    <xf numFmtId="0" fontId="35" fillId="37" borderId="0" xfId="55" applyFont="1" applyFill="1"/>
    <xf numFmtId="0" fontId="2" fillId="4" borderId="0" xfId="0" applyFont="1" applyFill="1"/>
    <xf numFmtId="0" fontId="1" fillId="4" borderId="0" xfId="0" applyFont="1" applyFill="1" applyAlignment="1">
      <alignment vertical="center" wrapText="1"/>
    </xf>
    <xf numFmtId="0" fontId="1" fillId="4" borderId="0" xfId="0" applyFont="1" applyFill="1" applyAlignment="1">
      <alignment vertical="center"/>
    </xf>
    <xf numFmtId="0" fontId="2" fillId="4" borderId="0" xfId="0" applyFont="1" applyFill="1" applyAlignment="1">
      <alignment vertical="center"/>
    </xf>
    <xf numFmtId="0" fontId="2" fillId="4" borderId="0" xfId="0" applyFont="1" applyFill="1" applyAlignment="1">
      <alignment horizontal="justify" vertical="center" wrapText="1"/>
    </xf>
    <xf numFmtId="0" fontId="0" fillId="4" borderId="0" xfId="0" applyFill="1" applyAlignment="1">
      <alignment horizontal="left" vertical="center" wrapText="1"/>
    </xf>
    <xf numFmtId="0" fontId="26" fillId="4" borderId="0" xfId="44" applyFill="1" applyAlignment="1">
      <alignment horizontal="left" vertical="center" wrapText="1"/>
    </xf>
    <xf numFmtId="0" fontId="36" fillId="5" borderId="0" xfId="55" applyFont="1" applyFill="1" applyAlignment="1">
      <alignment vertical="center"/>
    </xf>
    <xf numFmtId="0" fontId="3" fillId="0" borderId="0" xfId="0" applyFont="1" applyAlignment="1">
      <alignment wrapText="1"/>
    </xf>
    <xf numFmtId="0" fontId="5" fillId="38" borderId="0" xfId="55" applyFont="1" applyFill="1" applyAlignment="1">
      <alignment horizontal="center" vertical="top" wrapText="1"/>
    </xf>
    <xf numFmtId="0" fontId="35" fillId="5" borderId="19" xfId="55" applyFont="1" applyFill="1" applyBorder="1" applyAlignment="1">
      <alignment horizontal="left" vertical="center"/>
    </xf>
    <xf numFmtId="0" fontId="6" fillId="0" borderId="0" xfId="55"/>
    <xf numFmtId="0" fontId="36" fillId="5" borderId="20" xfId="55" applyFont="1" applyFill="1" applyBorder="1" applyAlignment="1">
      <alignment vertical="center"/>
    </xf>
    <xf numFmtId="0" fontId="39" fillId="39" borderId="19" xfId="55" applyFont="1" applyFill="1" applyBorder="1" applyAlignment="1">
      <alignment horizontal="left" vertical="center"/>
    </xf>
    <xf numFmtId="0" fontId="36" fillId="5" borderId="0" xfId="55" applyFont="1" applyFill="1" applyAlignment="1">
      <alignment horizontal="left" vertical="center" indent="1"/>
    </xf>
    <xf numFmtId="0" fontId="36" fillId="4" borderId="20" xfId="55" applyFont="1" applyFill="1" applyBorder="1" applyAlignment="1">
      <alignment vertical="center"/>
    </xf>
    <xf numFmtId="0" fontId="36" fillId="5" borderId="19" xfId="55" applyFont="1" applyFill="1" applyBorder="1" applyAlignment="1">
      <alignment horizontal="left" vertical="center"/>
    </xf>
    <xf numFmtId="0" fontId="36" fillId="5" borderId="19" xfId="55" applyFont="1" applyFill="1" applyBorder="1" applyAlignment="1">
      <alignment vertical="center"/>
    </xf>
    <xf numFmtId="0" fontId="36" fillId="5" borderId="0" xfId="55" applyFont="1" applyFill="1" applyAlignment="1">
      <alignment vertical="center" wrapText="1"/>
    </xf>
    <xf numFmtId="0" fontId="36" fillId="5" borderId="0" xfId="55" applyFont="1" applyFill="1" applyAlignment="1">
      <alignment horizontal="left" vertical="center" wrapText="1" indent="1"/>
    </xf>
    <xf numFmtId="0" fontId="36" fillId="4" borderId="0" xfId="55" applyFont="1" applyFill="1"/>
    <xf numFmtId="0" fontId="36" fillId="4" borderId="0" xfId="55" applyFont="1" applyFill="1" applyAlignment="1">
      <alignment horizontal="center"/>
    </xf>
    <xf numFmtId="0" fontId="37" fillId="4" borderId="0" xfId="55" applyFont="1" applyFill="1" applyAlignment="1">
      <alignment horizontal="left"/>
    </xf>
    <xf numFmtId="0" fontId="36" fillId="37" borderId="0" xfId="55" applyFont="1" applyFill="1" applyAlignment="1">
      <alignment vertical="top" wrapText="1"/>
    </xf>
    <xf numFmtId="0" fontId="37" fillId="4" borderId="0" xfId="55" applyFont="1" applyFill="1" applyAlignment="1" applyProtection="1">
      <alignment horizontal="center"/>
      <protection locked="0"/>
    </xf>
    <xf numFmtId="0" fontId="37" fillId="37" borderId="0" xfId="55" applyFont="1" applyFill="1" applyAlignment="1">
      <alignment horizontal="center"/>
    </xf>
    <xf numFmtId="0" fontId="36" fillId="37" borderId="0" xfId="55" applyFont="1" applyFill="1" applyAlignment="1">
      <alignment horizontal="left" vertical="center" indent="1"/>
    </xf>
    <xf numFmtId="0" fontId="36" fillId="37" borderId="0" xfId="55" applyFont="1" applyFill="1" applyAlignment="1">
      <alignment horizontal="left" indent="1"/>
    </xf>
    <xf numFmtId="0" fontId="37" fillId="37" borderId="0" xfId="55" applyFont="1" applyFill="1" applyAlignment="1">
      <alignment horizontal="left" indent="1"/>
    </xf>
    <xf numFmtId="2" fontId="37" fillId="37" borderId="0" xfId="55" applyNumberFormat="1" applyFont="1" applyFill="1"/>
    <xf numFmtId="0" fontId="4" fillId="37" borderId="0" xfId="55" applyFont="1" applyFill="1" applyAlignment="1">
      <alignment horizontal="left"/>
    </xf>
    <xf numFmtId="0" fontId="4" fillId="4" borderId="0" xfId="55" applyFont="1" applyFill="1" applyAlignment="1">
      <alignment horizontal="left" wrapText="1"/>
    </xf>
    <xf numFmtId="0" fontId="4" fillId="4" borderId="0" xfId="55" applyFont="1" applyFill="1" applyAlignment="1">
      <alignment horizontal="left"/>
    </xf>
    <xf numFmtId="0" fontId="36" fillId="37" borderId="0" xfId="55" applyFont="1" applyFill="1" applyAlignment="1">
      <alignment horizontal="left" indent="2"/>
    </xf>
    <xf numFmtId="2" fontId="36" fillId="37" borderId="0" xfId="55" applyNumberFormat="1" applyFont="1" applyFill="1"/>
    <xf numFmtId="0" fontId="20" fillId="37" borderId="0" xfId="55" applyFont="1" applyFill="1" applyAlignment="1">
      <alignment horizontal="left"/>
    </xf>
    <xf numFmtId="0" fontId="20" fillId="4" borderId="0" xfId="55" applyFont="1" applyFill="1" applyAlignment="1">
      <alignment horizontal="left"/>
    </xf>
    <xf numFmtId="166" fontId="37" fillId="37" borderId="0" xfId="55" applyNumberFormat="1" applyFont="1" applyFill="1"/>
    <xf numFmtId="0" fontId="37" fillId="37" borderId="0" xfId="55" applyFont="1" applyFill="1" applyAlignment="1">
      <alignment horizontal="left" vertical="center" wrapText="1" indent="1"/>
    </xf>
    <xf numFmtId="166" fontId="43" fillId="37" borderId="0" xfId="55" applyNumberFormat="1" applyFont="1" applyFill="1" applyAlignment="1">
      <alignment horizontal="center" vertical="center" wrapText="1"/>
    </xf>
    <xf numFmtId="0" fontId="36" fillId="37" borderId="0" xfId="55" applyFont="1" applyFill="1" applyAlignment="1">
      <alignment vertical="center" wrapText="1"/>
    </xf>
    <xf numFmtId="0" fontId="20" fillId="37" borderId="0" xfId="55" applyFont="1" applyFill="1" applyAlignment="1">
      <alignment horizontal="left" vertical="center" wrapText="1"/>
    </xf>
    <xf numFmtId="0" fontId="20" fillId="4" borderId="0" xfId="55" applyFont="1" applyFill="1" applyAlignment="1">
      <alignment horizontal="left" vertical="center" wrapText="1"/>
    </xf>
    <xf numFmtId="0" fontId="37" fillId="37" borderId="0" xfId="55" applyFont="1" applyFill="1" applyAlignment="1">
      <alignment horizontal="left"/>
    </xf>
    <xf numFmtId="166" fontId="36" fillId="37" borderId="0" xfId="55" applyNumberFormat="1" applyFont="1" applyFill="1"/>
    <xf numFmtId="0" fontId="36" fillId="5" borderId="21" xfId="55" applyFont="1" applyFill="1" applyBorder="1"/>
    <xf numFmtId="0" fontId="37" fillId="5" borderId="5" xfId="55" applyFont="1" applyFill="1" applyBorder="1" applyAlignment="1">
      <alignment horizontal="center"/>
    </xf>
    <xf numFmtId="0" fontId="37" fillId="5" borderId="6" xfId="55" applyFont="1" applyFill="1" applyBorder="1" applyAlignment="1">
      <alignment horizontal="center"/>
    </xf>
    <xf numFmtId="0" fontId="36" fillId="5" borderId="5" xfId="55" applyFont="1" applyFill="1" applyBorder="1"/>
    <xf numFmtId="0" fontId="36" fillId="5" borderId="7" xfId="55" applyFont="1" applyFill="1" applyBorder="1"/>
    <xf numFmtId="172" fontId="36" fillId="43" borderId="22" xfId="55" applyNumberFormat="1" applyFont="1" applyFill="1" applyBorder="1" applyAlignment="1">
      <alignment horizontal="center"/>
    </xf>
    <xf numFmtId="172" fontId="36" fillId="43" borderId="24" xfId="55" applyNumberFormat="1" applyFont="1" applyFill="1" applyBorder="1" applyAlignment="1">
      <alignment horizontal="center"/>
    </xf>
    <xf numFmtId="172" fontId="36" fillId="43" borderId="25" xfId="55" applyNumberFormat="1" applyFont="1" applyFill="1" applyBorder="1" applyAlignment="1">
      <alignment horizontal="center"/>
    </xf>
    <xf numFmtId="172" fontId="36" fillId="43" borderId="26" xfId="55" applyNumberFormat="1" applyFont="1" applyFill="1" applyBorder="1" applyAlignment="1">
      <alignment horizontal="center"/>
    </xf>
    <xf numFmtId="172" fontId="36" fillId="43" borderId="27" xfId="55" applyNumberFormat="1" applyFont="1" applyFill="1" applyBorder="1" applyAlignment="1">
      <alignment horizontal="center"/>
    </xf>
    <xf numFmtId="172" fontId="36" fillId="43" borderId="28" xfId="55" applyNumberFormat="1" applyFont="1" applyFill="1" applyBorder="1" applyAlignment="1">
      <alignment horizontal="center"/>
    </xf>
    <xf numFmtId="172" fontId="36" fillId="43" borderId="23" xfId="55" applyNumberFormat="1" applyFont="1" applyFill="1" applyBorder="1" applyAlignment="1">
      <alignment horizontal="center"/>
    </xf>
    <xf numFmtId="172" fontId="36" fillId="43" borderId="30" xfId="55" applyNumberFormat="1" applyFont="1" applyFill="1" applyBorder="1" applyAlignment="1">
      <alignment horizontal="center"/>
    </xf>
    <xf numFmtId="172" fontId="36" fillId="43" borderId="31" xfId="55" applyNumberFormat="1" applyFont="1" applyFill="1" applyBorder="1" applyAlignment="1">
      <alignment horizontal="center"/>
    </xf>
    <xf numFmtId="172" fontId="36" fillId="43" borderId="32" xfId="55" applyNumberFormat="1" applyFont="1" applyFill="1" applyBorder="1" applyAlignment="1">
      <alignment horizontal="center"/>
    </xf>
    <xf numFmtId="0" fontId="36" fillId="5" borderId="33" xfId="55" applyFont="1" applyFill="1" applyBorder="1"/>
    <xf numFmtId="172" fontId="36" fillId="5" borderId="34" xfId="55" applyNumberFormat="1" applyFont="1" applyFill="1" applyBorder="1" applyAlignment="1">
      <alignment horizontal="center"/>
    </xf>
    <xf numFmtId="172" fontId="36" fillId="37" borderId="0" xfId="55" applyNumberFormat="1" applyFont="1" applyFill="1" applyAlignment="1">
      <alignment horizontal="center"/>
    </xf>
    <xf numFmtId="0" fontId="46" fillId="37" borderId="0" xfId="56" applyFont="1" applyFill="1" applyBorder="1"/>
    <xf numFmtId="12" fontId="36" fillId="37" borderId="0" xfId="55" applyNumberFormat="1" applyFont="1" applyFill="1"/>
    <xf numFmtId="0" fontId="37" fillId="38" borderId="0" xfId="55" applyFont="1" applyFill="1" applyAlignment="1">
      <alignment horizontal="left" vertical="top" wrapText="1"/>
    </xf>
    <xf numFmtId="0" fontId="36" fillId="38" borderId="0" xfId="55" applyFont="1" applyFill="1" applyAlignment="1" applyProtection="1">
      <alignment horizontal="left" wrapText="1"/>
      <protection locked="0"/>
    </xf>
    <xf numFmtId="0" fontId="36" fillId="44" borderId="35" xfId="55" applyFont="1" applyFill="1" applyBorder="1" applyAlignment="1">
      <alignment horizontal="left" vertical="center" wrapText="1"/>
    </xf>
    <xf numFmtId="0" fontId="36" fillId="44" borderId="21" xfId="55" applyFont="1" applyFill="1" applyBorder="1" applyAlignment="1">
      <alignment horizontal="left" vertical="center" wrapText="1"/>
    </xf>
    <xf numFmtId="0" fontId="36" fillId="38" borderId="0" xfId="55" applyFont="1" applyFill="1" applyAlignment="1">
      <alignment horizontal="left" wrapText="1"/>
    </xf>
    <xf numFmtId="0" fontId="37" fillId="38" borderId="0" xfId="55" applyFont="1" applyFill="1" applyAlignment="1">
      <alignment horizontal="left" wrapText="1"/>
    </xf>
    <xf numFmtId="0" fontId="36" fillId="39" borderId="0" xfId="55" applyFont="1" applyFill="1" applyAlignment="1">
      <alignment horizontal="left" vertical="center" wrapText="1"/>
    </xf>
    <xf numFmtId="0" fontId="36" fillId="39" borderId="20" xfId="55" applyFont="1" applyFill="1" applyBorder="1" applyAlignment="1">
      <alignment horizontal="left" vertical="center" wrapText="1"/>
    </xf>
    <xf numFmtId="0" fontId="49" fillId="39" borderId="0" xfId="55" applyFont="1" applyFill="1" applyAlignment="1">
      <alignment horizontal="left" vertical="center" wrapText="1"/>
    </xf>
    <xf numFmtId="0" fontId="49" fillId="39" borderId="20" xfId="55" applyFont="1" applyFill="1" applyBorder="1" applyAlignment="1">
      <alignment horizontal="left" vertical="center" wrapText="1"/>
    </xf>
    <xf numFmtId="0" fontId="39" fillId="39" borderId="0" xfId="55" applyFont="1" applyFill="1" applyAlignment="1">
      <alignment horizontal="left" vertical="center" wrapText="1"/>
    </xf>
    <xf numFmtId="0" fontId="39" fillId="39" borderId="20" xfId="55" applyFont="1" applyFill="1" applyBorder="1" applyAlignment="1">
      <alignment horizontal="left" vertical="center" wrapText="1"/>
    </xf>
    <xf numFmtId="0" fontId="50" fillId="0" borderId="0" xfId="55" applyFont="1"/>
    <xf numFmtId="0" fontId="51" fillId="0" borderId="4" xfId="55" applyFont="1" applyBorder="1" applyAlignment="1">
      <alignment wrapText="1"/>
    </xf>
    <xf numFmtId="0" fontId="51" fillId="0" borderId="43" xfId="55" applyFont="1" applyBorder="1" applyAlignment="1">
      <alignment wrapText="1"/>
    </xf>
    <xf numFmtId="0" fontId="51" fillId="0" borderId="43" xfId="55" applyFont="1" applyBorder="1" applyAlignment="1">
      <alignment horizontal="center" wrapText="1"/>
    </xf>
    <xf numFmtId="0" fontId="51" fillId="0" borderId="44" xfId="55" applyFont="1" applyBorder="1" applyAlignment="1">
      <alignment horizontal="center" wrapText="1"/>
    </xf>
    <xf numFmtId="0" fontId="6" fillId="0" borderId="43" xfId="55" applyBorder="1"/>
    <xf numFmtId="0" fontId="53" fillId="0" borderId="43" xfId="55" applyFont="1" applyBorder="1" applyAlignment="1">
      <alignment horizontal="center" wrapText="1"/>
    </xf>
    <xf numFmtId="0" fontId="53" fillId="0" borderId="44" xfId="55" applyFont="1" applyBorder="1" applyAlignment="1">
      <alignment horizontal="center"/>
    </xf>
    <xf numFmtId="0" fontId="53" fillId="0" borderId="44" xfId="55" applyFont="1" applyBorder="1" applyAlignment="1">
      <alignment horizontal="center" wrapText="1"/>
    </xf>
    <xf numFmtId="0" fontId="51" fillId="0" borderId="45" xfId="55" applyFont="1" applyBorder="1" applyAlignment="1">
      <alignment wrapText="1"/>
    </xf>
    <xf numFmtId="0" fontId="6" fillId="0" borderId="1" xfId="55" applyBorder="1"/>
    <xf numFmtId="0" fontId="54" fillId="0" borderId="0" xfId="55" applyFont="1" applyAlignment="1">
      <alignment horizontal="center"/>
    </xf>
    <xf numFmtId="0" fontId="54" fillId="0" borderId="1" xfId="55" applyFont="1" applyBorder="1" applyAlignment="1">
      <alignment horizontal="center"/>
    </xf>
    <xf numFmtId="0" fontId="55" fillId="0" borderId="45" xfId="55" applyFont="1" applyBorder="1" applyAlignment="1">
      <alignment wrapText="1"/>
    </xf>
    <xf numFmtId="0" fontId="55" fillId="0" borderId="0" xfId="55" applyFont="1" applyAlignment="1">
      <alignment wrapText="1"/>
    </xf>
    <xf numFmtId="0" fontId="55" fillId="0" borderId="0" xfId="55" applyFont="1" applyAlignment="1">
      <alignment horizontal="center" wrapText="1"/>
    </xf>
    <xf numFmtId="0" fontId="55" fillId="0" borderId="1" xfId="55" applyFont="1" applyBorder="1" applyAlignment="1">
      <alignment horizontal="center" wrapText="1"/>
    </xf>
    <xf numFmtId="2" fontId="55" fillId="0" borderId="0" xfId="55" applyNumberFormat="1" applyFont="1" applyAlignment="1">
      <alignment horizontal="center" wrapText="1"/>
    </xf>
    <xf numFmtId="166" fontId="54" fillId="0" borderId="1" xfId="55" applyNumberFormat="1" applyFont="1" applyBorder="1" applyAlignment="1">
      <alignment horizontal="center"/>
    </xf>
    <xf numFmtId="166" fontId="55" fillId="0" borderId="0" xfId="55" applyNumberFormat="1" applyFont="1" applyAlignment="1">
      <alignment horizontal="center" wrapText="1"/>
    </xf>
    <xf numFmtId="2" fontId="54" fillId="0" borderId="1" xfId="55" applyNumberFormat="1" applyFont="1" applyBorder="1" applyAlignment="1">
      <alignment horizontal="center"/>
    </xf>
    <xf numFmtId="0" fontId="55" fillId="0" borderId="46" xfId="55" applyFont="1" applyBorder="1" applyAlignment="1">
      <alignment wrapText="1"/>
    </xf>
    <xf numFmtId="0" fontId="55" fillId="0" borderId="2" xfId="55" applyFont="1" applyBorder="1" applyAlignment="1">
      <alignment wrapText="1"/>
    </xf>
    <xf numFmtId="0" fontId="55" fillId="0" borderId="2" xfId="55" applyFont="1" applyBorder="1" applyAlignment="1">
      <alignment horizontal="center" wrapText="1"/>
    </xf>
    <xf numFmtId="0" fontId="55" fillId="0" borderId="3" xfId="55" applyFont="1" applyBorder="1" applyAlignment="1">
      <alignment horizontal="center" wrapText="1"/>
    </xf>
    <xf numFmtId="0" fontId="6" fillId="0" borderId="2" xfId="55" applyBorder="1"/>
    <xf numFmtId="166" fontId="54" fillId="0" borderId="3" xfId="55" applyNumberFormat="1" applyFont="1" applyBorder="1" applyAlignment="1">
      <alignment horizontal="center"/>
    </xf>
    <xf numFmtId="166" fontId="55" fillId="0" borderId="2" xfId="55" applyNumberFormat="1" applyFont="1" applyBorder="1" applyAlignment="1">
      <alignment horizontal="center" wrapText="1"/>
    </xf>
    <xf numFmtId="0" fontId="54" fillId="0" borderId="2" xfId="55" applyFont="1" applyBorder="1" applyAlignment="1">
      <alignment horizontal="center"/>
    </xf>
    <xf numFmtId="0" fontId="54" fillId="0" borderId="3" xfId="55" applyFont="1" applyBorder="1" applyAlignment="1">
      <alignment horizontal="center"/>
    </xf>
    <xf numFmtId="166" fontId="54" fillId="0" borderId="0" xfId="55" applyNumberFormat="1" applyFont="1" applyAlignment="1">
      <alignment horizontal="center"/>
    </xf>
    <xf numFmtId="2" fontId="54" fillId="0" borderId="0" xfId="55" applyNumberFormat="1" applyFont="1" applyAlignment="1">
      <alignment horizontal="center"/>
    </xf>
    <xf numFmtId="2" fontId="55" fillId="0" borderId="2" xfId="55" applyNumberFormat="1" applyFont="1" applyBorder="1" applyAlignment="1">
      <alignment horizontal="center" wrapText="1"/>
    </xf>
    <xf numFmtId="166" fontId="54" fillId="0" borderId="2" xfId="55" applyNumberFormat="1" applyFont="1" applyBorder="1" applyAlignment="1">
      <alignment horizontal="center"/>
    </xf>
    <xf numFmtId="0" fontId="0" fillId="0" borderId="0" xfId="0" applyAlignment="1">
      <alignment horizontal="center" vertical="center"/>
    </xf>
    <xf numFmtId="1" fontId="0" fillId="0" borderId="0" xfId="0" applyNumberFormat="1"/>
    <xf numFmtId="0" fontId="34" fillId="4" borderId="0" xfId="55" applyFont="1" applyFill="1"/>
    <xf numFmtId="0" fontId="6" fillId="4" borderId="0" xfId="55" applyFill="1"/>
    <xf numFmtId="0" fontId="0" fillId="0" borderId="20" xfId="0" applyBorder="1"/>
    <xf numFmtId="0" fontId="0" fillId="0" borderId="19" xfId="0" applyBorder="1"/>
    <xf numFmtId="166" fontId="0" fillId="0" borderId="0" xfId="0" applyNumberFormat="1"/>
    <xf numFmtId="0" fontId="0" fillId="4" borderId="0" xfId="0" applyFill="1" applyAlignment="1">
      <alignment horizontal="left"/>
    </xf>
    <xf numFmtId="1" fontId="0" fillId="4" borderId="0" xfId="0" applyNumberFormat="1" applyFill="1" applyAlignment="1">
      <alignment horizontal="left"/>
    </xf>
    <xf numFmtId="0" fontId="1" fillId="4" borderId="0" xfId="0" applyFont="1" applyFill="1"/>
    <xf numFmtId="0" fontId="0" fillId="4" borderId="0" xfId="0" applyFill="1" applyAlignment="1">
      <alignment horizontal="left" indent="2"/>
    </xf>
    <xf numFmtId="0" fontId="8" fillId="0" borderId="0" xfId="84" applyAlignment="1">
      <alignment horizontal="left" vertical="center"/>
    </xf>
    <xf numFmtId="0" fontId="8" fillId="0" borderId="0" xfId="84"/>
    <xf numFmtId="0" fontId="57" fillId="4" borderId="0" xfId="55" applyFont="1" applyFill="1"/>
    <xf numFmtId="173" fontId="0" fillId="0" borderId="0" xfId="0" applyNumberFormat="1"/>
    <xf numFmtId="174" fontId="0" fillId="0" borderId="0" xfId="0" applyNumberFormat="1"/>
    <xf numFmtId="0" fontId="36" fillId="44" borderId="23" xfId="0" applyFont="1" applyFill="1" applyBorder="1" applyAlignment="1">
      <alignment horizontal="center"/>
    </xf>
    <xf numFmtId="0" fontId="36" fillId="44" borderId="26" xfId="0" applyFont="1" applyFill="1" applyBorder="1" applyAlignment="1">
      <alignment horizontal="center"/>
    </xf>
    <xf numFmtId="0" fontId="0" fillId="0" borderId="0" xfId="0" pivotButton="1" applyAlignment="1">
      <alignment horizontal="center"/>
    </xf>
    <xf numFmtId="0" fontId="0" fillId="0" borderId="0" xfId="0" applyAlignment="1">
      <alignment horizontal="right"/>
    </xf>
    <xf numFmtId="0" fontId="0" fillId="0" borderId="0" xfId="0" pivotButton="1"/>
    <xf numFmtId="49" fontId="0" fillId="0" borderId="0" xfId="0" applyNumberFormat="1" applyAlignment="1">
      <alignment horizontal="right"/>
    </xf>
    <xf numFmtId="166" fontId="0" fillId="0" borderId="19" xfId="0" applyNumberFormat="1" applyBorder="1"/>
    <xf numFmtId="166" fontId="0" fillId="0" borderId="20" xfId="0" applyNumberFormat="1" applyBorder="1"/>
    <xf numFmtId="166" fontId="0" fillId="0" borderId="5" xfId="0" applyNumberFormat="1" applyBorder="1"/>
    <xf numFmtId="166" fontId="0" fillId="0" borderId="6" xfId="0" applyNumberFormat="1" applyBorder="1"/>
    <xf numFmtId="166" fontId="0" fillId="0" borderId="7" xfId="0" applyNumberFormat="1" applyBorder="1"/>
    <xf numFmtId="0" fontId="59" fillId="0" borderId="19" xfId="0" applyFont="1" applyBorder="1" applyAlignment="1">
      <alignment horizontal="center" vertical="center" wrapText="1"/>
    </xf>
    <xf numFmtId="0" fontId="59" fillId="0" borderId="19" xfId="0" applyFont="1" applyBorder="1" applyAlignment="1">
      <alignment horizontal="center" vertical="center"/>
    </xf>
    <xf numFmtId="0" fontId="59" fillId="0" borderId="0" xfId="0" applyFont="1" applyAlignment="1">
      <alignment horizontal="center" vertical="center"/>
    </xf>
    <xf numFmtId="0" fontId="59" fillId="0" borderId="20" xfId="0" applyFont="1" applyBorder="1" applyAlignment="1">
      <alignment horizontal="center" vertical="center"/>
    </xf>
    <xf numFmtId="0" fontId="3" fillId="0" borderId="0" xfId="0" applyFont="1" applyAlignment="1">
      <alignment horizontal="center" vertical="center"/>
    </xf>
    <xf numFmtId="0" fontId="60" fillId="0" borderId="0" xfId="0" applyFont="1" applyAlignment="1">
      <alignment wrapText="1"/>
    </xf>
    <xf numFmtId="0" fontId="1" fillId="0" borderId="0" xfId="0" applyFont="1" applyAlignment="1">
      <alignment horizontal="center" vertical="center" wrapText="1"/>
    </xf>
    <xf numFmtId="166" fontId="0" fillId="47" borderId="0" xfId="0" applyNumberFormat="1" applyFill="1"/>
    <xf numFmtId="166" fontId="0" fillId="47" borderId="20" xfId="0" applyNumberFormat="1" applyFill="1" applyBorder="1"/>
    <xf numFmtId="0" fontId="0" fillId="3" borderId="19" xfId="0" applyFill="1" applyBorder="1"/>
    <xf numFmtId="0" fontId="0" fillId="3" borderId="0" xfId="0" applyFill="1"/>
    <xf numFmtId="166" fontId="0" fillId="3" borderId="20" xfId="0" applyNumberFormat="1" applyFill="1" applyBorder="1"/>
    <xf numFmtId="0" fontId="3" fillId="45" borderId="6" xfId="0" applyFont="1" applyFill="1" applyBorder="1"/>
    <xf numFmtId="1" fontId="3" fillId="46" borderId="53" xfId="0" applyNumberFormat="1" applyFont="1" applyFill="1" applyBorder="1" applyAlignment="1">
      <alignment horizontal="left" indent="1"/>
    </xf>
    <xf numFmtId="1" fontId="3" fillId="46" borderId="21" xfId="0" applyNumberFormat="1" applyFont="1" applyFill="1" applyBorder="1" applyAlignment="1">
      <alignment horizontal="left" indent="1"/>
    </xf>
    <xf numFmtId="1" fontId="8" fillId="0" borderId="0" xfId="84" applyNumberFormat="1"/>
    <xf numFmtId="49" fontId="8" fillId="0" borderId="0" xfId="84" applyNumberFormat="1" applyAlignment="1">
      <alignment horizontal="right"/>
    </xf>
    <xf numFmtId="166" fontId="8" fillId="0" borderId="0" xfId="84" applyNumberFormat="1"/>
    <xf numFmtId="0" fontId="8" fillId="0" borderId="0" xfId="84" applyAlignment="1">
      <alignment horizontal="center"/>
    </xf>
    <xf numFmtId="0" fontId="3" fillId="45" borderId="20" xfId="0" applyFont="1" applyFill="1" applyBorder="1"/>
    <xf numFmtId="0" fontId="8" fillId="0" borderId="0" xfId="84" applyFill="1"/>
    <xf numFmtId="166" fontId="0" fillId="48" borderId="6" xfId="0" applyNumberFormat="1" applyFill="1" applyBorder="1"/>
    <xf numFmtId="166" fontId="0" fillId="48" borderId="7" xfId="0" applyNumberFormat="1" applyFill="1" applyBorder="1"/>
    <xf numFmtId="165" fontId="0" fillId="0" borderId="0" xfId="94" applyFont="1" applyAlignment="1">
      <alignment horizontal="center" vertical="center"/>
    </xf>
    <xf numFmtId="165" fontId="0" fillId="0" borderId="19" xfId="94" applyFont="1" applyBorder="1" applyAlignment="1">
      <alignment horizontal="center" vertical="center"/>
    </xf>
    <xf numFmtId="165" fontId="0" fillId="0" borderId="0" xfId="94" applyFont="1" applyBorder="1" applyAlignment="1">
      <alignment horizontal="center" vertical="center"/>
    </xf>
    <xf numFmtId="165" fontId="0" fillId="0" borderId="20" xfId="94" applyFont="1" applyBorder="1" applyAlignment="1">
      <alignment horizontal="center" vertical="center"/>
    </xf>
    <xf numFmtId="175" fontId="0" fillId="0" borderId="19" xfId="94" applyNumberFormat="1" applyFont="1" applyBorder="1" applyAlignment="1">
      <alignment horizontal="center" vertical="center"/>
    </xf>
    <xf numFmtId="175" fontId="0" fillId="0" borderId="0" xfId="94" applyNumberFormat="1" applyFont="1" applyBorder="1" applyAlignment="1">
      <alignment horizontal="center" vertical="center"/>
    </xf>
    <xf numFmtId="175" fontId="0" fillId="0" borderId="20" xfId="94" applyNumberFormat="1" applyFont="1" applyBorder="1" applyAlignment="1">
      <alignment horizontal="center" vertical="center"/>
    </xf>
    <xf numFmtId="166" fontId="0" fillId="48" borderId="5" xfId="0" applyNumberFormat="1" applyFill="1" applyBorder="1"/>
    <xf numFmtId="169" fontId="0" fillId="0" borderId="0" xfId="0" applyNumberFormat="1" applyAlignment="1">
      <alignment horizontal="center" vertical="center"/>
    </xf>
    <xf numFmtId="0" fontId="0" fillId="2" borderId="0" xfId="0" applyFill="1"/>
    <xf numFmtId="1" fontId="0" fillId="2" borderId="0" xfId="0" applyNumberFormat="1" applyFill="1"/>
    <xf numFmtId="49" fontId="0" fillId="2" borderId="0" xfId="0" applyNumberFormat="1" applyFill="1" applyAlignment="1">
      <alignment horizontal="right"/>
    </xf>
    <xf numFmtId="166" fontId="0" fillId="2" borderId="0" xfId="0" applyNumberFormat="1" applyFill="1"/>
    <xf numFmtId="0" fontId="3" fillId="49" borderId="55" xfId="0" applyFont="1" applyFill="1" applyBorder="1"/>
    <xf numFmtId="0" fontId="3" fillId="0" borderId="55" xfId="0" applyFont="1" applyBorder="1" applyAlignment="1">
      <alignment horizontal="center"/>
    </xf>
    <xf numFmtId="9" fontId="0" fillId="0" borderId="0" xfId="2" applyFont="1"/>
    <xf numFmtId="165" fontId="0" fillId="0" borderId="0" xfId="94" applyFont="1"/>
    <xf numFmtId="2" fontId="0" fillId="0" borderId="0" xfId="94" applyNumberFormat="1" applyFont="1"/>
    <xf numFmtId="0" fontId="3" fillId="45" borderId="0" xfId="0" applyFont="1" applyFill="1"/>
    <xf numFmtId="0" fontId="0" fillId="0" borderId="5" xfId="0" applyBorder="1"/>
    <xf numFmtId="0" fontId="0" fillId="0" borderId="7" xfId="0" applyBorder="1"/>
    <xf numFmtId="0" fontId="61" fillId="4" borderId="0" xfId="82" applyFont="1" applyFill="1"/>
    <xf numFmtId="0" fontId="0" fillId="0" borderId="0" xfId="0" applyAlignment="1">
      <alignment horizontal="center" vertical="center" wrapText="1"/>
    </xf>
    <xf numFmtId="0" fontId="3" fillId="0" borderId="54" xfId="0" applyFont="1" applyBorder="1" applyAlignment="1">
      <alignment horizontal="center" vertical="center" wrapText="1"/>
    </xf>
    <xf numFmtId="166" fontId="0" fillId="0" borderId="54" xfId="0" applyNumberFormat="1" applyBorder="1" applyAlignment="1">
      <alignment horizontal="center" vertical="center"/>
    </xf>
    <xf numFmtId="166" fontId="0" fillId="0" borderId="56" xfId="0" applyNumberFormat="1" applyBorder="1" applyAlignment="1">
      <alignment horizontal="center" vertical="center"/>
    </xf>
    <xf numFmtId="166" fontId="0" fillId="0" borderId="42" xfId="0" applyNumberFormat="1" applyBorder="1" applyAlignment="1">
      <alignment horizontal="center" vertical="center"/>
    </xf>
    <xf numFmtId="166" fontId="0" fillId="0" borderId="60" xfId="0" applyNumberFormat="1" applyBorder="1" applyAlignment="1">
      <alignment horizontal="center" vertical="center"/>
    </xf>
    <xf numFmtId="166" fontId="0" fillId="0" borderId="0" xfId="0" applyNumberFormat="1" applyAlignment="1">
      <alignment horizontal="center" vertical="center"/>
    </xf>
    <xf numFmtId="166" fontId="0" fillId="0" borderId="61" xfId="0" applyNumberFormat="1" applyBorder="1" applyAlignment="1">
      <alignment horizontal="center" vertical="center"/>
    </xf>
    <xf numFmtId="0" fontId="0" fillId="0" borderId="60" xfId="0" applyBorder="1" applyAlignment="1">
      <alignment horizontal="center" vertical="center" wrapText="1"/>
    </xf>
    <xf numFmtId="1" fontId="0" fillId="0" borderId="60" xfId="0" applyNumberFormat="1" applyBorder="1" applyAlignment="1">
      <alignment horizontal="center" vertical="center"/>
    </xf>
    <xf numFmtId="0" fontId="3" fillId="50" borderId="57" xfId="0" applyFont="1" applyFill="1" applyBorder="1" applyAlignment="1">
      <alignment horizontal="center" vertical="center" wrapText="1"/>
    </xf>
    <xf numFmtId="0" fontId="3" fillId="50" borderId="58" xfId="0" applyFont="1" applyFill="1" applyBorder="1" applyAlignment="1">
      <alignment horizontal="center" vertical="center" wrapText="1"/>
    </xf>
    <xf numFmtId="0" fontId="0" fillId="0" borderId="60" xfId="0" applyBorder="1" applyAlignment="1">
      <alignment horizontal="center" vertical="center"/>
    </xf>
    <xf numFmtId="0" fontId="3" fillId="0" borderId="47" xfId="0" applyFont="1" applyBorder="1" applyAlignment="1">
      <alignment horizontal="center" vertical="center" wrapText="1"/>
    </xf>
    <xf numFmtId="0" fontId="3" fillId="0" borderId="62" xfId="0" applyFont="1" applyBorder="1" applyAlignment="1">
      <alignment horizontal="center" vertical="center" wrapText="1"/>
    </xf>
    <xf numFmtId="0" fontId="3" fillId="0" borderId="48" xfId="0" applyFont="1" applyBorder="1" applyAlignment="1">
      <alignment horizontal="center" vertical="center" wrapText="1"/>
    </xf>
    <xf numFmtId="0" fontId="3" fillId="0" borderId="52" xfId="0" applyFont="1" applyBorder="1" applyAlignment="1">
      <alignment horizontal="center" vertical="center" wrapText="1"/>
    </xf>
    <xf numFmtId="0" fontId="3" fillId="0" borderId="49" xfId="0" applyFont="1" applyBorder="1" applyAlignment="1">
      <alignment horizontal="center" vertical="center" wrapText="1"/>
    </xf>
    <xf numFmtId="176" fontId="0" fillId="0" borderId="50" xfId="0" applyNumberFormat="1" applyBorder="1" applyAlignment="1">
      <alignment horizontal="center" vertical="center"/>
    </xf>
    <xf numFmtId="176" fontId="0" fillId="0" borderId="63" xfId="0" applyNumberFormat="1" applyBorder="1" applyAlignment="1">
      <alignment horizontal="center" vertical="center"/>
    </xf>
    <xf numFmtId="176" fontId="0" fillId="0" borderId="51" xfId="0" applyNumberFormat="1" applyBorder="1" applyAlignment="1">
      <alignment horizontal="center" vertical="center"/>
    </xf>
    <xf numFmtId="176" fontId="0" fillId="0" borderId="64" xfId="0" applyNumberFormat="1" applyBorder="1" applyAlignment="1">
      <alignment horizontal="center" vertical="center"/>
    </xf>
    <xf numFmtId="176" fontId="0" fillId="0" borderId="65" xfId="0" applyNumberFormat="1" applyBorder="1" applyAlignment="1">
      <alignment horizontal="center" vertical="center"/>
    </xf>
    <xf numFmtId="176" fontId="62" fillId="53" borderId="64" xfId="0" applyNumberFormat="1" applyFont="1" applyFill="1" applyBorder="1" applyAlignment="1">
      <alignment horizontal="center" vertical="center"/>
    </xf>
    <xf numFmtId="2" fontId="0" fillId="0" borderId="0" xfId="94" applyNumberFormat="1" applyFont="1" applyFill="1"/>
    <xf numFmtId="165" fontId="0" fillId="0" borderId="0" xfId="94" applyFont="1" applyBorder="1"/>
    <xf numFmtId="9" fontId="0" fillId="0" borderId="0" xfId="2" applyFont="1" applyBorder="1"/>
    <xf numFmtId="2" fontId="0" fillId="0" borderId="0" xfId="94" applyNumberFormat="1" applyFont="1" applyFill="1" applyBorder="1"/>
    <xf numFmtId="0" fontId="3" fillId="0" borderId="19" xfId="0" applyFont="1" applyBorder="1" applyAlignment="1">
      <alignment horizontal="center"/>
    </xf>
    <xf numFmtId="9" fontId="0" fillId="0" borderId="20" xfId="2" applyFont="1" applyBorder="1"/>
    <xf numFmtId="9" fontId="0" fillId="0" borderId="20" xfId="2" applyFont="1" applyFill="1" applyBorder="1"/>
    <xf numFmtId="0" fontId="3" fillId="0" borderId="5" xfId="0" applyFont="1" applyBorder="1" applyAlignment="1">
      <alignment horizontal="center"/>
    </xf>
    <xf numFmtId="165" fontId="0" fillId="0" borderId="6" xfId="94" applyFont="1" applyBorder="1"/>
    <xf numFmtId="9" fontId="0" fillId="0" borderId="6" xfId="2" applyFont="1" applyBorder="1"/>
    <xf numFmtId="9" fontId="0" fillId="0" borderId="7" xfId="2" applyFont="1" applyBorder="1"/>
    <xf numFmtId="166" fontId="0" fillId="0" borderId="53" xfId="0" applyNumberFormat="1" applyBorder="1"/>
    <xf numFmtId="166" fontId="0" fillId="0" borderId="21" xfId="0" applyNumberFormat="1" applyBorder="1"/>
    <xf numFmtId="177" fontId="0" fillId="0" borderId="0" xfId="94" applyNumberFormat="1" applyFont="1" applyBorder="1"/>
    <xf numFmtId="177" fontId="0" fillId="0" borderId="0" xfId="94" applyNumberFormat="1" applyFont="1" applyFill="1" applyBorder="1"/>
    <xf numFmtId="166" fontId="0" fillId="0" borderId="19" xfId="94" applyNumberFormat="1" applyFont="1" applyBorder="1"/>
    <xf numFmtId="166" fontId="0" fillId="0" borderId="53" xfId="94" applyNumberFormat="1" applyFont="1" applyBorder="1"/>
    <xf numFmtId="166" fontId="0" fillId="0" borderId="53" xfId="94" applyNumberFormat="1" applyFont="1" applyFill="1" applyBorder="1"/>
    <xf numFmtId="166" fontId="0" fillId="0" borderId="5" xfId="94" applyNumberFormat="1" applyFont="1" applyBorder="1"/>
    <xf numFmtId="166" fontId="0" fillId="0" borderId="21" xfId="94" applyNumberFormat="1" applyFont="1" applyBorder="1"/>
    <xf numFmtId="2" fontId="0" fillId="0" borderId="0" xfId="0" applyNumberFormat="1"/>
    <xf numFmtId="0" fontId="64" fillId="0" borderId="0" xfId="0" applyFont="1"/>
    <xf numFmtId="0" fontId="20" fillId="0" borderId="0" xfId="0" applyFont="1"/>
    <xf numFmtId="175" fontId="20" fillId="0" borderId="0" xfId="0" applyNumberFormat="1" applyFont="1" applyAlignment="1">
      <alignment wrapText="1"/>
    </xf>
    <xf numFmtId="175" fontId="20" fillId="0" borderId="0" xfId="0" applyNumberFormat="1" applyFont="1" applyAlignment="1">
      <alignment horizontal="center"/>
    </xf>
    <xf numFmtId="165" fontId="20" fillId="0" borderId="0" xfId="0" applyNumberFormat="1" applyFont="1"/>
    <xf numFmtId="0" fontId="0" fillId="0" borderId="6" xfId="0" applyBorder="1" applyAlignment="1">
      <alignment wrapText="1"/>
    </xf>
    <xf numFmtId="1" fontId="0" fillId="0" borderId="0" xfId="0" applyNumberFormat="1" applyAlignment="1">
      <alignment horizontal="right"/>
    </xf>
    <xf numFmtId="165" fontId="0" fillId="0" borderId="0" xfId="94" applyFont="1" applyFill="1" applyBorder="1"/>
    <xf numFmtId="9" fontId="0" fillId="0" borderId="0" xfId="2" applyFont="1" applyFill="1" applyBorder="1"/>
    <xf numFmtId="9" fontId="0" fillId="0" borderId="0" xfId="0" applyNumberFormat="1"/>
    <xf numFmtId="166" fontId="0" fillId="54" borderId="19" xfId="94" applyNumberFormat="1" applyFont="1" applyFill="1" applyBorder="1"/>
    <xf numFmtId="166" fontId="0" fillId="54" borderId="53" xfId="94" applyNumberFormat="1" applyFont="1" applyFill="1" applyBorder="1"/>
    <xf numFmtId="1" fontId="0" fillId="0" borderId="6" xfId="0" applyNumberFormat="1" applyBorder="1"/>
    <xf numFmtId="179" fontId="0" fillId="0" borderId="0" xfId="0" applyNumberFormat="1"/>
    <xf numFmtId="0" fontId="3" fillId="49" borderId="70" xfId="0" applyFont="1" applyFill="1" applyBorder="1" applyAlignment="1">
      <alignment horizontal="center" wrapText="1"/>
    </xf>
    <xf numFmtId="0" fontId="3" fillId="45" borderId="71" xfId="0" applyFont="1" applyFill="1" applyBorder="1" applyAlignment="1">
      <alignment wrapText="1"/>
    </xf>
    <xf numFmtId="0" fontId="3" fillId="45" borderId="72" xfId="0" applyFont="1" applyFill="1" applyBorder="1" applyAlignment="1">
      <alignment wrapText="1"/>
    </xf>
    <xf numFmtId="0" fontId="3" fillId="3" borderId="69" xfId="0" applyFont="1" applyFill="1" applyBorder="1" applyAlignment="1">
      <alignment wrapText="1"/>
    </xf>
    <xf numFmtId="0" fontId="3" fillId="46" borderId="70" xfId="0" applyFont="1" applyFill="1" applyBorder="1" applyAlignment="1">
      <alignment wrapText="1"/>
    </xf>
    <xf numFmtId="0" fontId="3" fillId="46" borderId="71" xfId="0" applyFont="1" applyFill="1" applyBorder="1" applyAlignment="1">
      <alignment wrapText="1"/>
    </xf>
    <xf numFmtId="165" fontId="3" fillId="46" borderId="71" xfId="94" applyFont="1" applyFill="1" applyBorder="1" applyAlignment="1">
      <alignment wrapText="1"/>
    </xf>
    <xf numFmtId="9" fontId="3" fillId="46" borderId="71" xfId="2" applyFont="1" applyFill="1" applyBorder="1" applyAlignment="1">
      <alignment wrapText="1"/>
    </xf>
    <xf numFmtId="9" fontId="3" fillId="46" borderId="72" xfId="2" applyFont="1" applyFill="1" applyBorder="1" applyAlignment="1">
      <alignment wrapText="1"/>
    </xf>
    <xf numFmtId="0" fontId="3" fillId="3" borderId="70" xfId="0" applyFont="1" applyFill="1" applyBorder="1" applyAlignment="1">
      <alignment wrapText="1"/>
    </xf>
    <xf numFmtId="0" fontId="3" fillId="46" borderId="69" xfId="0" applyFont="1" applyFill="1" applyBorder="1" applyAlignment="1">
      <alignment wrapText="1"/>
    </xf>
    <xf numFmtId="0" fontId="3" fillId="45" borderId="66" xfId="0" applyFont="1" applyFill="1" applyBorder="1"/>
    <xf numFmtId="0" fontId="3" fillId="45" borderId="67" xfId="0" applyFont="1" applyFill="1" applyBorder="1"/>
    <xf numFmtId="0" fontId="3" fillId="45" borderId="68" xfId="0" applyFont="1" applyFill="1" applyBorder="1"/>
    <xf numFmtId="0" fontId="3" fillId="3" borderId="71" xfId="0" applyFont="1" applyFill="1" applyBorder="1" applyAlignment="1">
      <alignment wrapText="1"/>
    </xf>
    <xf numFmtId="0" fontId="3" fillId="3" borderId="72" xfId="0" applyFont="1" applyFill="1" applyBorder="1" applyAlignment="1">
      <alignment wrapText="1"/>
    </xf>
    <xf numFmtId="0" fontId="3" fillId="47" borderId="71" xfId="0" applyFont="1" applyFill="1" applyBorder="1" applyAlignment="1">
      <alignment wrapText="1"/>
    </xf>
    <xf numFmtId="0" fontId="3" fillId="47" borderId="72" xfId="0" applyFont="1" applyFill="1" applyBorder="1" applyAlignment="1">
      <alignment wrapText="1"/>
    </xf>
    <xf numFmtId="0" fontId="3" fillId="48" borderId="70" xfId="0" applyFont="1" applyFill="1" applyBorder="1" applyAlignment="1">
      <alignment vertical="center" wrapText="1"/>
    </xf>
    <xf numFmtId="0" fontId="3" fillId="48" borderId="71" xfId="0" applyFont="1" applyFill="1" applyBorder="1" applyAlignment="1">
      <alignment vertical="center" wrapText="1"/>
    </xf>
    <xf numFmtId="0" fontId="3" fillId="48" borderId="72" xfId="0" applyFont="1" applyFill="1" applyBorder="1" applyAlignment="1">
      <alignment vertical="center" wrapText="1"/>
    </xf>
    <xf numFmtId="166" fontId="0" fillId="0" borderId="66" xfId="0" applyNumberFormat="1" applyBorder="1"/>
    <xf numFmtId="166" fontId="0" fillId="0" borderId="67" xfId="0" applyNumberFormat="1" applyBorder="1"/>
    <xf numFmtId="0" fontId="1" fillId="0" borderId="66" xfId="0" applyFont="1" applyBorder="1" applyAlignment="1">
      <alignment horizontal="center" vertical="center"/>
    </xf>
    <xf numFmtId="0" fontId="1" fillId="0" borderId="67" xfId="0" applyFont="1" applyBorder="1" applyAlignment="1">
      <alignment vertical="center"/>
    </xf>
    <xf numFmtId="0" fontId="1" fillId="0" borderId="68" xfId="0" applyFont="1" applyBorder="1" applyAlignment="1">
      <alignment vertical="center"/>
    </xf>
    <xf numFmtId="165" fontId="0" fillId="0" borderId="70" xfId="94" applyFont="1" applyBorder="1" applyAlignment="1">
      <alignment horizontal="center" vertical="center"/>
    </xf>
    <xf numFmtId="165" fontId="0" fillId="0" borderId="71" xfId="94" applyFont="1" applyBorder="1" applyAlignment="1">
      <alignment horizontal="center" vertical="center"/>
    </xf>
    <xf numFmtId="165" fontId="0" fillId="0" borderId="72" xfId="94" applyFont="1" applyBorder="1" applyAlignment="1">
      <alignment horizontal="center" vertical="center"/>
    </xf>
    <xf numFmtId="175" fontId="0" fillId="0" borderId="70" xfId="94" applyNumberFormat="1" applyFont="1" applyBorder="1" applyAlignment="1">
      <alignment horizontal="center" vertical="center"/>
    </xf>
    <xf numFmtId="175" fontId="0" fillId="0" borderId="71" xfId="94" applyNumberFormat="1" applyFont="1" applyBorder="1" applyAlignment="1">
      <alignment horizontal="center" vertical="center"/>
    </xf>
    <xf numFmtId="175" fontId="0" fillId="0" borderId="72" xfId="94" applyNumberFormat="1" applyFont="1" applyBorder="1" applyAlignment="1">
      <alignment horizontal="center" vertical="center"/>
    </xf>
    <xf numFmtId="175" fontId="3" fillId="0" borderId="70" xfId="94" applyNumberFormat="1" applyFont="1" applyBorder="1" applyAlignment="1">
      <alignment horizontal="center" vertical="center"/>
    </xf>
    <xf numFmtId="175" fontId="3" fillId="0" borderId="71" xfId="94" applyNumberFormat="1" applyFont="1" applyBorder="1" applyAlignment="1">
      <alignment horizontal="center" vertical="center"/>
    </xf>
    <xf numFmtId="175" fontId="3" fillId="0" borderId="72" xfId="94" applyNumberFormat="1" applyFont="1" applyBorder="1" applyAlignment="1">
      <alignment horizontal="center" vertical="center"/>
    </xf>
    <xf numFmtId="0" fontId="3" fillId="0" borderId="66" xfId="0" applyFont="1" applyBorder="1" applyAlignment="1">
      <alignment horizontal="left"/>
    </xf>
    <xf numFmtId="0" fontId="37" fillId="5" borderId="66" xfId="55" applyFont="1" applyFill="1" applyBorder="1" applyAlignment="1">
      <alignment horizontal="left" vertical="center" indent="1"/>
    </xf>
    <xf numFmtId="0" fontId="36" fillId="5" borderId="67" xfId="55" applyFont="1" applyFill="1" applyBorder="1"/>
    <xf numFmtId="0" fontId="36" fillId="5" borderId="68" xfId="55" applyFont="1" applyFill="1" applyBorder="1" applyAlignment="1">
      <alignment vertical="center"/>
    </xf>
    <xf numFmtId="0" fontId="36" fillId="4" borderId="67" xfId="55" applyFont="1" applyFill="1" applyBorder="1" applyAlignment="1">
      <alignment vertical="center"/>
    </xf>
    <xf numFmtId="0" fontId="36" fillId="4" borderId="68" xfId="55" applyFont="1" applyFill="1" applyBorder="1" applyAlignment="1">
      <alignment vertical="center"/>
    </xf>
    <xf numFmtId="0" fontId="4" fillId="41" borderId="69" xfId="55" applyFont="1" applyFill="1" applyBorder="1" applyAlignment="1" applyProtection="1">
      <alignment horizontal="center" vertical="center" wrapText="1"/>
      <protection locked="0"/>
    </xf>
    <xf numFmtId="0" fontId="4" fillId="41" borderId="70" xfId="55" applyFont="1" applyFill="1" applyBorder="1" applyAlignment="1" applyProtection="1">
      <alignment horizontal="center" vertical="center" wrapText="1"/>
      <protection locked="0"/>
    </xf>
    <xf numFmtId="0" fontId="4" fillId="41" borderId="69" xfId="55" applyFont="1" applyFill="1" applyBorder="1" applyAlignment="1" applyProtection="1">
      <alignment horizontal="center" wrapText="1"/>
      <protection locked="0"/>
    </xf>
    <xf numFmtId="0" fontId="4" fillId="41" borderId="69" xfId="55" applyFont="1" applyFill="1" applyBorder="1" applyAlignment="1" applyProtection="1">
      <alignment horizontal="center"/>
      <protection locked="0"/>
    </xf>
    <xf numFmtId="0" fontId="4" fillId="41" borderId="70" xfId="55" applyFont="1" applyFill="1" applyBorder="1" applyAlignment="1" applyProtection="1">
      <alignment horizontal="center"/>
      <protection locked="0"/>
    </xf>
    <xf numFmtId="166" fontId="4" fillId="41" borderId="69" xfId="55" applyNumberFormat="1" applyFont="1" applyFill="1" applyBorder="1" applyProtection="1">
      <protection locked="0"/>
    </xf>
    <xf numFmtId="171" fontId="4" fillId="41" borderId="69" xfId="55" applyNumberFormat="1" applyFont="1" applyFill="1" applyBorder="1" applyProtection="1">
      <protection locked="0"/>
    </xf>
    <xf numFmtId="2" fontId="44" fillId="42" borderId="69" xfId="55" applyNumberFormat="1" applyFont="1" applyFill="1" applyBorder="1" applyProtection="1">
      <protection locked="0"/>
    </xf>
    <xf numFmtId="2" fontId="44" fillId="42" borderId="70" xfId="55" applyNumberFormat="1" applyFont="1" applyFill="1" applyBorder="1" applyProtection="1">
      <protection locked="0"/>
    </xf>
    <xf numFmtId="0" fontId="37" fillId="5" borderId="73" xfId="55" applyFont="1" applyFill="1" applyBorder="1" applyAlignment="1">
      <alignment horizontal="center"/>
    </xf>
    <xf numFmtId="0" fontId="37" fillId="5" borderId="67" xfId="55" applyFont="1" applyFill="1" applyBorder="1" applyAlignment="1">
      <alignment horizontal="center"/>
    </xf>
    <xf numFmtId="0" fontId="36" fillId="44" borderId="74" xfId="0" applyFont="1" applyFill="1" applyBorder="1" applyAlignment="1">
      <alignment horizontal="center"/>
    </xf>
    <xf numFmtId="172" fontId="36" fillId="43" borderId="75" xfId="55" applyNumberFormat="1" applyFont="1" applyFill="1" applyBorder="1" applyAlignment="1">
      <alignment horizontal="center"/>
    </xf>
    <xf numFmtId="172" fontId="36" fillId="43" borderId="76" xfId="55" applyNumberFormat="1" applyFont="1" applyFill="1" applyBorder="1" applyAlignment="1">
      <alignment horizontal="center"/>
    </xf>
    <xf numFmtId="172" fontId="36" fillId="43" borderId="77" xfId="55" applyNumberFormat="1" applyFont="1" applyFill="1" applyBorder="1" applyAlignment="1">
      <alignment horizontal="center"/>
    </xf>
    <xf numFmtId="172" fontId="36" fillId="43" borderId="78" xfId="55" applyNumberFormat="1" applyFont="1" applyFill="1" applyBorder="1" applyAlignment="1">
      <alignment horizontal="center"/>
    </xf>
    <xf numFmtId="0" fontId="46" fillId="37" borderId="66" xfId="56" applyFont="1" applyFill="1" applyBorder="1"/>
    <xf numFmtId="0" fontId="37" fillId="37" borderId="67" xfId="55" applyFont="1" applyFill="1" applyBorder="1"/>
    <xf numFmtId="0" fontId="36" fillId="37" borderId="67" xfId="55" applyFont="1" applyFill="1" applyBorder="1"/>
    <xf numFmtId="0" fontId="36" fillId="37" borderId="68" xfId="55" applyFont="1" applyFill="1" applyBorder="1"/>
    <xf numFmtId="0" fontId="36" fillId="39" borderId="69" xfId="55" applyFont="1" applyFill="1" applyBorder="1" applyAlignment="1">
      <alignment horizontal="left" wrapText="1"/>
    </xf>
    <xf numFmtId="0" fontId="36" fillId="39" borderId="71" xfId="55" applyFont="1" applyFill="1" applyBorder="1" applyAlignment="1" applyProtection="1">
      <alignment horizontal="left" wrapText="1"/>
      <protection locked="0"/>
    </xf>
    <xf numFmtId="0" fontId="36" fillId="39" borderId="72" xfId="55" applyFont="1" applyFill="1" applyBorder="1" applyAlignment="1" applyProtection="1">
      <alignment horizontal="left" wrapText="1"/>
      <protection locked="0"/>
    </xf>
    <xf numFmtId="1" fontId="0" fillId="0" borderId="0" xfId="0" applyNumberFormat="1" applyAlignment="1">
      <alignment horizontal="center"/>
    </xf>
    <xf numFmtId="2" fontId="0" fillId="0" borderId="0" xfId="0" applyNumberFormat="1" applyAlignment="1">
      <alignment horizontal="center"/>
    </xf>
    <xf numFmtId="178" fontId="0" fillId="0" borderId="0" xfId="0" applyNumberFormat="1"/>
    <xf numFmtId="175" fontId="0" fillId="0" borderId="5" xfId="94" applyNumberFormat="1" applyFont="1" applyBorder="1" applyAlignment="1">
      <alignment horizontal="center" vertical="center"/>
    </xf>
    <xf numFmtId="175" fontId="0" fillId="0" borderId="6" xfId="94" applyNumberFormat="1" applyFont="1" applyBorder="1" applyAlignment="1">
      <alignment horizontal="center" vertical="center"/>
    </xf>
    <xf numFmtId="175" fontId="0" fillId="0" borderId="6" xfId="0" applyNumberFormat="1" applyBorder="1"/>
    <xf numFmtId="175" fontId="0" fillId="0" borderId="0" xfId="94" applyNumberFormat="1" applyFont="1" applyFill="1" applyBorder="1" applyAlignment="1">
      <alignment horizontal="center" vertical="center"/>
    </xf>
    <xf numFmtId="175" fontId="0" fillId="0" borderId="5" xfId="94" applyNumberFormat="1" applyFont="1" applyFill="1" applyBorder="1" applyAlignment="1">
      <alignment horizontal="center" vertical="center"/>
    </xf>
    <xf numFmtId="178" fontId="0" fillId="0" borderId="6" xfId="0" applyNumberFormat="1" applyBorder="1"/>
    <xf numFmtId="165" fontId="0" fillId="0" borderId="0" xfId="0" applyNumberFormat="1"/>
    <xf numFmtId="165" fontId="0" fillId="0" borderId="6" xfId="0" applyNumberFormat="1" applyBorder="1"/>
    <xf numFmtId="178" fontId="3" fillId="0" borderId="0" xfId="0" applyNumberFormat="1" applyFont="1" applyAlignment="1">
      <alignment wrapText="1"/>
    </xf>
    <xf numFmtId="0" fontId="3" fillId="0" borderId="67" xfId="0" applyFont="1" applyBorder="1" applyAlignment="1">
      <alignment wrapText="1"/>
    </xf>
    <xf numFmtId="0" fontId="3" fillId="0" borderId="68" xfId="0" applyFont="1" applyBorder="1" applyAlignment="1">
      <alignment horizontal="center" vertical="center"/>
    </xf>
    <xf numFmtId="0" fontId="0" fillId="0" borderId="19" xfId="0" applyBorder="1" applyAlignment="1">
      <alignment horizontal="left"/>
    </xf>
    <xf numFmtId="0" fontId="0" fillId="0" borderId="5" xfId="0" applyBorder="1" applyAlignment="1">
      <alignment horizontal="left"/>
    </xf>
    <xf numFmtId="165" fontId="0" fillId="0" borderId="7" xfId="94" applyFont="1" applyBorder="1" applyAlignment="1">
      <alignment horizontal="center" vertical="center"/>
    </xf>
    <xf numFmtId="0" fontId="3" fillId="0" borderId="70" xfId="0" applyFont="1" applyBorder="1" applyAlignment="1">
      <alignment horizontal="left"/>
    </xf>
    <xf numFmtId="0" fontId="0" fillId="0" borderId="71" xfId="0" applyBorder="1"/>
    <xf numFmtId="165" fontId="3" fillId="0" borderId="72" xfId="94" applyFont="1" applyBorder="1" applyAlignment="1">
      <alignment horizontal="center" vertical="center"/>
    </xf>
    <xf numFmtId="178" fontId="0" fillId="0" borderId="0" xfId="0" applyNumberFormat="1" applyAlignment="1">
      <alignment wrapText="1"/>
    </xf>
    <xf numFmtId="175" fontId="0" fillId="0" borderId="20" xfId="94" applyNumberFormat="1" applyFont="1" applyBorder="1"/>
    <xf numFmtId="175" fontId="0" fillId="0" borderId="7" xfId="94" applyNumberFormat="1" applyFont="1" applyBorder="1"/>
    <xf numFmtId="0" fontId="1" fillId="4" borderId="0" xfId="0" applyFont="1" applyFill="1" applyAlignment="1">
      <alignment horizontal="left" vertical="center"/>
    </xf>
    <xf numFmtId="0" fontId="0" fillId="2" borderId="0" xfId="0" applyFill="1" applyAlignment="1">
      <alignment horizontal="center"/>
    </xf>
    <xf numFmtId="0" fontId="64" fillId="0" borderId="0" xfId="0" applyFont="1" applyAlignment="1">
      <alignment horizontal="left" vertical="center" wrapText="1"/>
    </xf>
    <xf numFmtId="0" fontId="63" fillId="0" borderId="0" xfId="0" applyFont="1" applyAlignment="1">
      <alignment horizontal="left" vertical="center" wrapText="1"/>
    </xf>
    <xf numFmtId="0" fontId="3" fillId="52" borderId="57" xfId="0" applyFont="1" applyFill="1" applyBorder="1" applyAlignment="1">
      <alignment horizontal="center" vertical="center" wrapText="1"/>
    </xf>
    <xf numFmtId="0" fontId="3" fillId="52" borderId="58" xfId="0" applyFont="1" applyFill="1" applyBorder="1" applyAlignment="1">
      <alignment horizontal="center" vertical="center" wrapText="1"/>
    </xf>
    <xf numFmtId="0" fontId="3" fillId="52" borderId="59" xfId="0" applyFont="1" applyFill="1" applyBorder="1" applyAlignment="1">
      <alignment horizontal="center" vertical="center" wrapText="1"/>
    </xf>
    <xf numFmtId="0" fontId="3" fillId="51" borderId="57" xfId="0" applyFont="1" applyFill="1" applyBorder="1" applyAlignment="1">
      <alignment horizontal="center" vertical="center" wrapText="1"/>
    </xf>
    <xf numFmtId="0" fontId="3" fillId="51" borderId="58" xfId="0" applyFont="1" applyFill="1" applyBorder="1" applyAlignment="1">
      <alignment horizontal="center" vertical="center" wrapText="1"/>
    </xf>
    <xf numFmtId="0" fontId="59" fillId="0" borderId="60" xfId="0" applyFont="1" applyBorder="1" applyAlignment="1">
      <alignment horizontal="center" vertical="center" wrapText="1"/>
    </xf>
    <xf numFmtId="0" fontId="59" fillId="0" borderId="42" xfId="0" applyFont="1" applyBorder="1" applyAlignment="1">
      <alignment horizontal="center" vertical="center" wrapText="1"/>
    </xf>
    <xf numFmtId="0" fontId="59" fillId="0" borderId="0" xfId="0" applyFont="1" applyAlignment="1">
      <alignment horizontal="center" vertical="center" wrapText="1"/>
    </xf>
    <xf numFmtId="0" fontId="59" fillId="0" borderId="56" xfId="0" applyFont="1" applyBorder="1" applyAlignment="1">
      <alignment horizontal="center" vertical="center" wrapText="1"/>
    </xf>
    <xf numFmtId="0" fontId="59" fillId="0" borderId="61" xfId="0" applyFont="1" applyBorder="1" applyAlignment="1">
      <alignment horizontal="center" vertical="center" wrapText="1"/>
    </xf>
    <xf numFmtId="0" fontId="3" fillId="46" borderId="57" xfId="0" applyFont="1" applyFill="1" applyBorder="1" applyAlignment="1">
      <alignment horizontal="center" vertical="center" wrapText="1"/>
    </xf>
    <xf numFmtId="0" fontId="3" fillId="46" borderId="58" xfId="0" applyFont="1" applyFill="1" applyBorder="1" applyAlignment="1">
      <alignment horizontal="center" vertical="center" wrapText="1"/>
    </xf>
    <xf numFmtId="0" fontId="3" fillId="46" borderId="73" xfId="0" applyFont="1" applyFill="1" applyBorder="1" applyAlignment="1">
      <alignment horizontal="center" wrapText="1"/>
    </xf>
    <xf numFmtId="0" fontId="3" fillId="46" borderId="21" xfId="0" applyFont="1" applyFill="1" applyBorder="1" applyAlignment="1">
      <alignment horizontal="center" wrapText="1"/>
    </xf>
    <xf numFmtId="175" fontId="0" fillId="0" borderId="66" xfId="94" applyNumberFormat="1" applyFont="1" applyBorder="1" applyAlignment="1">
      <alignment horizontal="center" vertical="center"/>
    </xf>
    <xf numFmtId="175" fontId="0" fillId="0" borderId="67" xfId="94" applyNumberFormat="1" applyFont="1" applyBorder="1" applyAlignment="1">
      <alignment horizontal="center" vertical="center"/>
    </xf>
    <xf numFmtId="175" fontId="0" fillId="0" borderId="68" xfId="94" applyNumberFormat="1" applyFont="1" applyBorder="1" applyAlignment="1">
      <alignment horizontal="center" vertical="center"/>
    </xf>
    <xf numFmtId="0" fontId="1" fillId="0" borderId="66" xfId="0" applyFont="1" applyBorder="1" applyAlignment="1">
      <alignment horizontal="center" vertical="center"/>
    </xf>
    <xf numFmtId="0" fontId="1" fillId="0" borderId="67" xfId="0" applyFont="1" applyBorder="1" applyAlignment="1">
      <alignment horizontal="center" vertical="center"/>
    </xf>
    <xf numFmtId="0" fontId="1" fillId="0" borderId="68" xfId="0" applyFont="1" applyBorder="1" applyAlignment="1">
      <alignment horizontal="center" vertical="center"/>
    </xf>
    <xf numFmtId="2" fontId="36" fillId="5" borderId="6" xfId="55" applyNumberFormat="1" applyFont="1" applyFill="1" applyBorder="1" applyAlignment="1">
      <alignment horizontal="left" vertical="center" wrapText="1"/>
    </xf>
    <xf numFmtId="2" fontId="36" fillId="5" borderId="7" xfId="55" applyNumberFormat="1" applyFont="1" applyFill="1" applyBorder="1" applyAlignment="1">
      <alignment horizontal="left" vertical="center" wrapText="1"/>
    </xf>
    <xf numFmtId="0" fontId="37" fillId="5" borderId="67" xfId="55" applyFont="1" applyFill="1" applyBorder="1" applyAlignment="1">
      <alignment horizontal="center" vertical="center"/>
    </xf>
    <xf numFmtId="0" fontId="37" fillId="5" borderId="68" xfId="55" applyFont="1" applyFill="1" applyBorder="1" applyAlignment="1">
      <alignment horizontal="center" vertical="center"/>
    </xf>
    <xf numFmtId="0" fontId="35" fillId="5" borderId="0" xfId="55" applyFont="1" applyFill="1" applyAlignment="1">
      <alignment horizontal="left" vertical="center"/>
    </xf>
    <xf numFmtId="0" fontId="35" fillId="5" borderId="20" xfId="55" applyFont="1" applyFill="1" applyBorder="1" applyAlignment="1">
      <alignment horizontal="left" vertical="center"/>
    </xf>
    <xf numFmtId="0" fontId="36" fillId="39" borderId="0" xfId="55" applyFont="1" applyFill="1" applyAlignment="1">
      <alignment horizontal="left" vertical="center" wrapText="1"/>
    </xf>
    <xf numFmtId="0" fontId="36" fillId="39" borderId="20" xfId="55" applyFont="1" applyFill="1" applyBorder="1" applyAlignment="1">
      <alignment horizontal="left" vertical="center" wrapText="1"/>
    </xf>
    <xf numFmtId="0" fontId="49" fillId="39" borderId="0" xfId="55" applyFont="1" applyFill="1" applyAlignment="1">
      <alignment horizontal="left" vertical="center" wrapText="1"/>
    </xf>
    <xf numFmtId="0" fontId="49" fillId="39" borderId="20" xfId="55" applyFont="1" applyFill="1" applyBorder="1" applyAlignment="1">
      <alignment horizontal="left" vertical="center" wrapText="1"/>
    </xf>
    <xf numFmtId="0" fontId="36" fillId="5" borderId="0" xfId="55" applyFont="1" applyFill="1" applyAlignment="1">
      <alignment vertical="center" wrapText="1"/>
    </xf>
    <xf numFmtId="0" fontId="36" fillId="5" borderId="20" xfId="55" applyFont="1" applyFill="1" applyBorder="1" applyAlignment="1">
      <alignment vertical="center" wrapText="1"/>
    </xf>
    <xf numFmtId="0" fontId="38" fillId="39" borderId="0" xfId="55" applyFont="1" applyFill="1" applyAlignment="1">
      <alignment vertical="center" wrapText="1"/>
    </xf>
    <xf numFmtId="0" fontId="38" fillId="39" borderId="42" xfId="55" applyFont="1" applyFill="1" applyBorder="1" applyAlignment="1">
      <alignment vertical="center" wrapText="1"/>
    </xf>
    <xf numFmtId="0" fontId="36" fillId="44" borderId="26" xfId="55" applyFont="1" applyFill="1" applyBorder="1" applyAlignment="1">
      <alignment horizontal="left" vertical="center" wrapText="1"/>
    </xf>
    <xf numFmtId="0" fontId="36" fillId="44" borderId="35" xfId="55" applyFont="1" applyFill="1" applyBorder="1" applyAlignment="1">
      <alignment horizontal="left" vertical="center" wrapText="1"/>
    </xf>
    <xf numFmtId="172" fontId="36" fillId="44" borderId="37" xfId="55" applyNumberFormat="1" applyFont="1" applyFill="1" applyBorder="1" applyAlignment="1" applyProtection="1">
      <alignment horizontal="left" wrapText="1"/>
      <protection locked="0"/>
    </xf>
    <xf numFmtId="172" fontId="36" fillId="44" borderId="38" xfId="55" applyNumberFormat="1" applyFont="1" applyFill="1" applyBorder="1" applyAlignment="1" applyProtection="1">
      <alignment horizontal="left" wrapText="1"/>
      <protection locked="0"/>
    </xf>
    <xf numFmtId="172" fontId="36" fillId="44" borderId="39" xfId="55" applyNumberFormat="1" applyFont="1" applyFill="1" applyBorder="1" applyAlignment="1" applyProtection="1">
      <alignment horizontal="left" wrapText="1"/>
      <protection locked="0"/>
    </xf>
    <xf numFmtId="172" fontId="36" fillId="44" borderId="29" xfId="55" applyNumberFormat="1" applyFont="1" applyFill="1" applyBorder="1" applyAlignment="1" applyProtection="1">
      <alignment horizontal="left" wrapText="1"/>
      <protection locked="0"/>
    </xf>
    <xf numFmtId="172" fontId="36" fillId="44" borderId="40" xfId="55" applyNumberFormat="1" applyFont="1" applyFill="1" applyBorder="1" applyAlignment="1" applyProtection="1">
      <alignment horizontal="left" wrapText="1"/>
      <protection locked="0"/>
    </xf>
    <xf numFmtId="172" fontId="36" fillId="44" borderId="41" xfId="55" applyNumberFormat="1" applyFont="1" applyFill="1" applyBorder="1" applyAlignment="1" applyProtection="1">
      <alignment horizontal="left" wrapText="1"/>
      <protection locked="0"/>
    </xf>
    <xf numFmtId="172" fontId="36" fillId="44" borderId="5" xfId="55" applyNumberFormat="1" applyFont="1" applyFill="1" applyBorder="1" applyAlignment="1" applyProtection="1">
      <alignment horizontal="left" wrapText="1"/>
      <protection locked="0"/>
    </xf>
    <xf numFmtId="172" fontId="36" fillId="44" borderId="6" xfId="55" applyNumberFormat="1" applyFont="1" applyFill="1" applyBorder="1" applyAlignment="1" applyProtection="1">
      <alignment horizontal="left" wrapText="1"/>
      <protection locked="0"/>
    </xf>
    <xf numFmtId="172" fontId="36" fillId="44" borderId="7" xfId="55" applyNumberFormat="1" applyFont="1" applyFill="1" applyBorder="1" applyAlignment="1" applyProtection="1">
      <alignment horizontal="left" wrapText="1"/>
      <protection locked="0"/>
    </xf>
    <xf numFmtId="172" fontId="36" fillId="44" borderId="77" xfId="55" applyNumberFormat="1" applyFont="1" applyFill="1" applyBorder="1" applyAlignment="1" applyProtection="1">
      <alignment horizontal="left" wrapText="1"/>
      <protection locked="0"/>
    </xf>
    <xf numFmtId="172" fontId="36" fillId="44" borderId="79" xfId="55" applyNumberFormat="1" applyFont="1" applyFill="1" applyBorder="1" applyAlignment="1" applyProtection="1">
      <alignment horizontal="left" wrapText="1"/>
      <protection locked="0"/>
    </xf>
    <xf numFmtId="172" fontId="36" fillId="44" borderId="78" xfId="55" applyNumberFormat="1" applyFont="1" applyFill="1" applyBorder="1" applyAlignment="1" applyProtection="1">
      <alignment horizontal="left" wrapText="1"/>
      <protection locked="0"/>
    </xf>
    <xf numFmtId="172" fontId="36" fillId="44" borderId="27" xfId="55" applyNumberFormat="1" applyFont="1" applyFill="1" applyBorder="1" applyAlignment="1" applyProtection="1">
      <alignment horizontal="left" wrapText="1"/>
      <protection locked="0"/>
    </xf>
    <xf numFmtId="172" fontId="36" fillId="44" borderId="36" xfId="55" applyNumberFormat="1" applyFont="1" applyFill="1" applyBorder="1" applyAlignment="1" applyProtection="1">
      <alignment horizontal="left" wrapText="1"/>
      <protection locked="0"/>
    </xf>
    <xf numFmtId="172" fontId="36" fillId="44" borderId="28" xfId="55" applyNumberFormat="1" applyFont="1" applyFill="1" applyBorder="1" applyAlignment="1" applyProtection="1">
      <alignment horizontal="left" wrapText="1"/>
      <protection locked="0"/>
    </xf>
    <xf numFmtId="0" fontId="36" fillId="38" borderId="6" xfId="55" applyFont="1" applyFill="1" applyBorder="1" applyAlignment="1" applyProtection="1">
      <alignment horizontal="left" wrapText="1"/>
      <protection locked="0"/>
    </xf>
    <xf numFmtId="0" fontId="20" fillId="40" borderId="70" xfId="55" applyFont="1" applyFill="1" applyBorder="1" applyAlignment="1" applyProtection="1">
      <alignment horizontal="left"/>
      <protection locked="0"/>
    </xf>
    <xf numFmtId="0" fontId="20" fillId="40" borderId="71" xfId="55" applyFont="1" applyFill="1" applyBorder="1" applyAlignment="1" applyProtection="1">
      <alignment horizontal="left"/>
      <protection locked="0"/>
    </xf>
    <xf numFmtId="0" fontId="20" fillId="40" borderId="72" xfId="55" applyFont="1" applyFill="1" applyBorder="1" applyAlignment="1" applyProtection="1">
      <alignment horizontal="left"/>
      <protection locked="0"/>
    </xf>
    <xf numFmtId="0" fontId="37" fillId="5" borderId="66" xfId="55" applyFont="1" applyFill="1" applyBorder="1" applyAlignment="1">
      <alignment horizontal="center"/>
    </xf>
    <xf numFmtId="0" fontId="37" fillId="5" borderId="67" xfId="55" applyFont="1" applyFill="1" applyBorder="1" applyAlignment="1">
      <alignment horizontal="center"/>
    </xf>
    <xf numFmtId="0" fontId="37" fillId="5" borderId="68" xfId="55" applyFont="1" applyFill="1" applyBorder="1" applyAlignment="1">
      <alignment horizontal="center"/>
    </xf>
    <xf numFmtId="0" fontId="6" fillId="4" borderId="0" xfId="55" applyFill="1" applyAlignment="1">
      <alignment horizontal="left" vertical="top" wrapText="1"/>
    </xf>
    <xf numFmtId="0" fontId="5" fillId="38" borderId="19" xfId="55" applyFont="1" applyFill="1" applyBorder="1" applyAlignment="1">
      <alignment horizontal="center" vertical="top" wrapText="1"/>
    </xf>
    <xf numFmtId="0" fontId="5" fillId="38" borderId="20" xfId="55" applyFont="1" applyFill="1" applyBorder="1" applyAlignment="1">
      <alignment horizontal="center" vertical="top" wrapText="1"/>
    </xf>
    <xf numFmtId="0" fontId="36" fillId="38" borderId="0" xfId="55" applyFont="1" applyFill="1" applyAlignment="1">
      <alignment horizontal="center" vertical="top" wrapText="1"/>
    </xf>
    <xf numFmtId="0" fontId="36" fillId="5" borderId="19" xfId="55" applyFont="1" applyFill="1" applyBorder="1" applyAlignment="1">
      <alignment horizontal="left" vertical="center" wrapText="1"/>
    </xf>
    <xf numFmtId="0" fontId="36" fillId="5" borderId="0" xfId="55" applyFont="1" applyFill="1" applyAlignment="1">
      <alignment horizontal="left" vertical="center" wrapText="1"/>
    </xf>
    <xf numFmtId="0" fontId="4" fillId="40" borderId="70" xfId="55" applyFont="1" applyFill="1" applyBorder="1" applyAlignment="1" applyProtection="1">
      <alignment horizontal="left"/>
      <protection locked="0"/>
    </xf>
    <xf numFmtId="0" fontId="4" fillId="40" borderId="72" xfId="55" applyFont="1" applyFill="1" applyBorder="1" applyAlignment="1" applyProtection="1">
      <alignment horizontal="left"/>
      <protection locked="0"/>
    </xf>
    <xf numFmtId="0" fontId="4" fillId="41" borderId="70" xfId="55" applyFont="1" applyFill="1" applyBorder="1" applyAlignment="1" applyProtection="1">
      <alignment horizontal="left"/>
      <protection locked="0"/>
    </xf>
    <xf numFmtId="0" fontId="4" fillId="41" borderId="72" xfId="55" applyFont="1" applyFill="1" applyBorder="1" applyAlignment="1" applyProtection="1">
      <alignment horizontal="left"/>
      <protection locked="0"/>
    </xf>
    <xf numFmtId="0" fontId="38" fillId="38" borderId="0" xfId="55" applyFont="1" applyFill="1" applyAlignment="1">
      <alignment horizontal="left" wrapText="1"/>
    </xf>
    <xf numFmtId="0" fontId="38" fillId="38" borderId="6" xfId="55" applyFont="1" applyFill="1" applyBorder="1" applyAlignment="1">
      <alignment horizontal="left" wrapText="1"/>
    </xf>
    <xf numFmtId="0" fontId="4" fillId="40" borderId="71" xfId="55" applyFont="1" applyFill="1" applyBorder="1" applyAlignment="1" applyProtection="1">
      <alignment horizontal="left"/>
      <protection locked="0"/>
    </xf>
  </cellXfs>
  <cellStyles count="95">
    <cellStyle name="20% - Accent1" xfId="21" builtinId="30" customBuiltin="1"/>
    <cellStyle name="20% - Accent2" xfId="25" builtinId="34" customBuiltin="1"/>
    <cellStyle name="20% - Accent3" xfId="29" builtinId="38" customBuiltin="1"/>
    <cellStyle name="20% - Accent4" xfId="33" builtinId="42" customBuiltin="1"/>
    <cellStyle name="20% - Accent5" xfId="37" builtinId="46" customBuiltin="1"/>
    <cellStyle name="20% - Accent6" xfId="41" builtinId="50" customBuiltin="1"/>
    <cellStyle name="40% - Accent1" xfId="22" builtinId="31" customBuiltin="1"/>
    <cellStyle name="40% - Accent2" xfId="26" builtinId="35" customBuiltin="1"/>
    <cellStyle name="40% - Accent3" xfId="30" builtinId="39" customBuiltin="1"/>
    <cellStyle name="40% - Accent4" xfId="34" builtinId="43" customBuiltin="1"/>
    <cellStyle name="40% - Accent5" xfId="38" builtinId="47" customBuiltin="1"/>
    <cellStyle name="40% - Accent6" xfId="42" builtinId="51" customBuiltin="1"/>
    <cellStyle name="60% - Accent1" xfId="23" builtinId="32" customBuiltin="1"/>
    <cellStyle name="60% - Accent1 2" xfId="48" xr:uid="{D485C61D-8FB4-40FF-B494-2D9C673E3730}"/>
    <cellStyle name="60% - Accent2" xfId="27" builtinId="36" customBuiltin="1"/>
    <cellStyle name="60% - Accent2 2" xfId="49" xr:uid="{49255B9F-EC3C-4895-A1C1-512ADE2D4C33}"/>
    <cellStyle name="60% - Accent3" xfId="31" builtinId="40" customBuiltin="1"/>
    <cellStyle name="60% - Accent3 2" xfId="50" xr:uid="{3AA8D3D6-D246-4928-BAD5-4D945021CAB9}"/>
    <cellStyle name="60% - Accent4" xfId="35" builtinId="44" customBuiltin="1"/>
    <cellStyle name="60% - Accent4 2" xfId="51" xr:uid="{649D52D9-2DC2-4CCB-BFE9-53532B4BC498}"/>
    <cellStyle name="60% - Accent5" xfId="39" builtinId="48" customBuiltin="1"/>
    <cellStyle name="60% - Accent5 2" xfId="52" xr:uid="{0E48F442-417D-4D63-A653-EF98ABB6DBED}"/>
    <cellStyle name="60% - Accent6" xfId="43" builtinId="52" customBuiltin="1"/>
    <cellStyle name="60% - Accent6 2" xfId="53" xr:uid="{A823F91F-480A-43E3-9EEF-3F7CA6827E87}"/>
    <cellStyle name="Accent1" xfId="20" builtinId="29" customBuiltin="1"/>
    <cellStyle name="Accent2" xfId="24" builtinId="33" customBuiltin="1"/>
    <cellStyle name="Accent3" xfId="28" builtinId="37" customBuiltin="1"/>
    <cellStyle name="Accent4" xfId="32" builtinId="41" customBuiltin="1"/>
    <cellStyle name="Accent5" xfId="36" builtinId="45" customBuiltin="1"/>
    <cellStyle name="Accent6" xfId="40" builtinId="49" customBuiltin="1"/>
    <cellStyle name="Bad" xfId="9" builtinId="27" customBuiltin="1"/>
    <cellStyle name="Calculation" xfId="13" builtinId="22" customBuiltin="1"/>
    <cellStyle name="Check Cell" xfId="15" builtinId="23" customBuiltin="1"/>
    <cellStyle name="Comma" xfId="94" builtinId="3"/>
    <cellStyle name="Comma 2" xfId="86" xr:uid="{92B3F6EE-FBEE-4423-8BE3-A1EA4A387A39}"/>
    <cellStyle name="Comma 2 2" xfId="92" xr:uid="{F20169CC-A7B8-4713-A753-FF0C656D8AD3}"/>
    <cellStyle name="Comma 4" xfId="91" xr:uid="{92F9F70A-AE81-49BA-A40E-21F0D7A38CE1}"/>
    <cellStyle name="Ergebnis 1" xfId="58" xr:uid="{B55A16DA-4820-4C4F-97F7-C1E94CC49658}"/>
    <cellStyle name="Explanatory Text" xfId="18" builtinId="53" customBuiltin="1"/>
    <cellStyle name="Good" xfId="8" builtinId="26" customBuiltin="1"/>
    <cellStyle name="Heading 1" xfId="4" builtinId="16" customBuiltin="1"/>
    <cellStyle name="Heading 2" xfId="5" builtinId="17" customBuiltin="1"/>
    <cellStyle name="Heading 3" xfId="6" builtinId="18" customBuiltin="1"/>
    <cellStyle name="Heading 4" xfId="7" builtinId="19" customBuiltin="1"/>
    <cellStyle name="Hyperlink" xfId="44" builtinId="8"/>
    <cellStyle name="Hyperlink 2" xfId="56" xr:uid="{21C67A58-C346-4160-928C-000BFABAB260}"/>
    <cellStyle name="Input" xfId="11" builtinId="20" customBuiltin="1"/>
    <cellStyle name="Komma 2" xfId="59" xr:uid="{B29830E2-34C4-4AD4-BF81-5591DA5B3FC4}"/>
    <cellStyle name="Linked Cell" xfId="14" builtinId="24" customBuiltin="1"/>
    <cellStyle name="Millares 2" xfId="60" xr:uid="{9B82723B-2E2A-4DA5-8750-AB51F9C84248}"/>
    <cellStyle name="Millares 2 2" xfId="61" xr:uid="{64DF6EED-6AFB-4076-BF86-99D458BAEE06}"/>
    <cellStyle name="Millares 2 3" xfId="62" xr:uid="{558A4081-D865-4216-AED9-E1F1FFF2C259}"/>
    <cellStyle name="Moneda 2" xfId="63" xr:uid="{ADE37F0C-C012-479B-B9FC-4FE178639241}"/>
    <cellStyle name="Moneda 2 2" xfId="64" xr:uid="{C54D0A11-C6D8-4817-ADE4-C33D12D49D3E}"/>
    <cellStyle name="Moneda 2 2 2" xfId="90" xr:uid="{78764B82-1893-42FB-B18B-7F7F38793BFE}"/>
    <cellStyle name="Moneda 2 3" xfId="89" xr:uid="{455604D9-86DC-4133-96F8-805126735152}"/>
    <cellStyle name="Neutral" xfId="10" builtinId="28" customBuiltin="1"/>
    <cellStyle name="Neutral 2" xfId="46" xr:uid="{08A901A6-D702-4145-9CD1-ED1714F3E506}"/>
    <cellStyle name="Normal" xfId="0" builtinId="0"/>
    <cellStyle name="Normal 2" xfId="1" xr:uid="{492FE8AC-28C3-405A-8A67-E50BC04D40CE}"/>
    <cellStyle name="Normal 2 2" xfId="65" xr:uid="{B1447CA6-2950-4A03-8B7B-848F5B0C9588}"/>
    <cellStyle name="Normal 2 2 2" xfId="66" xr:uid="{D0626EC0-FB57-404E-8351-040608EA5008}"/>
    <cellStyle name="Normal 2 3" xfId="67" xr:uid="{DF330452-007B-4521-8F2D-C3AD15799CB5}"/>
    <cellStyle name="Normal 2 4" xfId="68" xr:uid="{D6CF63B3-AB80-4D2E-91C7-8DA4B3ED18C6}"/>
    <cellStyle name="Normal 3" xfId="69" xr:uid="{EC6B3369-5FF0-473D-85DE-442EADB1DE7E}"/>
    <cellStyle name="Normal 3 2" xfId="70" xr:uid="{4F3F2D30-75E5-492E-BF32-B8A58BA4F920}"/>
    <cellStyle name="Normal 4" xfId="71" xr:uid="{AE3761E8-7567-4A0E-BD79-F8B22706BD86}"/>
    <cellStyle name="Normal 4 2" xfId="72" xr:uid="{31077803-6143-41C5-A3D4-78522D936BEB}"/>
    <cellStyle name="Normal 4 3" xfId="73" xr:uid="{9A780A5A-A88E-467A-A0DD-217BEF1540B3}"/>
    <cellStyle name="Normal 5" xfId="74" xr:uid="{E638787D-7AE5-490D-BF25-C318778C156B}"/>
    <cellStyle name="Normal 6" xfId="75" xr:uid="{88A99A0A-29AD-4FFF-949C-74F71E718C02}"/>
    <cellStyle name="Normal 7" xfId="45" xr:uid="{77C61D24-9284-420B-A64E-70D238FCAF78}"/>
    <cellStyle name="Notas 2" xfId="76" xr:uid="{29E22BAC-A369-47BF-ADB0-0BA89B65AD99}"/>
    <cellStyle name="Note" xfId="17" builtinId="10" customBuiltin="1"/>
    <cellStyle name="Note 2" xfId="47" xr:uid="{D384123E-7071-4778-A384-B0BAA8DD42C6}"/>
    <cellStyle name="Output" xfId="12" builtinId="21" customBuiltin="1"/>
    <cellStyle name="Percent" xfId="2" builtinId="5"/>
    <cellStyle name="Percent 2" xfId="87" xr:uid="{274616D9-157B-4186-A9E0-115BCAE687C6}"/>
    <cellStyle name="Percent 2 2" xfId="93" xr:uid="{0C7D06B5-57E9-4AEB-820F-8D94B3BFC818}"/>
    <cellStyle name="Porcentaje 2" xfId="77" xr:uid="{286AD5C8-257A-4329-B526-B2898930E2FC}"/>
    <cellStyle name="Porcentaje 2 2" xfId="78" xr:uid="{E3B4F150-5852-401B-8ED8-9B98689C0ED9}"/>
    <cellStyle name="Prozent 2" xfId="79" xr:uid="{3E864489-112F-4B3A-9042-02E304C8FC1C}"/>
    <cellStyle name="Prozent 3" xfId="80" xr:uid="{12CE0F9E-A0E8-4B36-B798-7CC4EDF06D53}"/>
    <cellStyle name="Prozent 4" xfId="81" xr:uid="{E7A6F6D3-08A7-471E-85A4-5B3537BDDA8A}"/>
    <cellStyle name="Standard 16" xfId="82" xr:uid="{F65E2A70-C05D-487F-A538-C19EB3CFF1D5}"/>
    <cellStyle name="Standard 2" xfId="55" xr:uid="{6A9C22CD-0F73-457C-B9AE-C357FDD4DA65}"/>
    <cellStyle name="Standard 2 2" xfId="57" xr:uid="{43BA6BB4-7F86-43D1-A30C-6FCD4276C9EE}"/>
    <cellStyle name="Standard_co2_carbonfix scientifc growthmodel_CO2OL Invest_Darien_2008_source-template_SA" xfId="54" xr:uid="{24DE552C-61A8-4955-93AB-0C3F6EC25F7A}"/>
    <cellStyle name="Title" xfId="3" builtinId="15" customBuiltin="1"/>
    <cellStyle name="Title 2" xfId="88" xr:uid="{E9CD5014-0F51-40CD-BCCF-6A893D0C9DE2}"/>
    <cellStyle name="Total" xfId="19" builtinId="25" customBuiltin="1"/>
    <cellStyle name="Überschrift 1 1" xfId="83" xr:uid="{951E0136-D808-4B0C-9BEE-64CA1B987266}"/>
    <cellStyle name="Überschrift 5" xfId="84" xr:uid="{9D6F54BC-D853-43F7-86D8-3B54A8218191}"/>
    <cellStyle name="Währung 2" xfId="85" xr:uid="{5B5EB0CA-5739-4E08-9BE9-CFFC6970343C}"/>
    <cellStyle name="Warning Text" xfId="16" builtinId="11" customBuiltin="1"/>
  </cellStyles>
  <dxfs count="30">
    <dxf>
      <font>
        <color rgb="FFCCFFCC"/>
      </font>
    </dxf>
    <dxf>
      <font>
        <color rgb="FFFF0000"/>
      </font>
    </dxf>
    <dxf>
      <font>
        <color rgb="FF9C0006"/>
      </font>
      <fill>
        <patternFill>
          <bgColor rgb="FFFFC7CE"/>
        </patternFill>
      </fill>
    </dxf>
    <dxf>
      <font>
        <color rgb="FF9C5700"/>
      </font>
      <fill>
        <patternFill>
          <bgColor rgb="FFFFEB9C"/>
        </patternFill>
      </fill>
    </dxf>
    <dxf>
      <font>
        <color theme="4" tint="0.59999389629810485"/>
      </font>
    </dxf>
    <dxf>
      <font>
        <color theme="4"/>
      </font>
    </dxf>
    <dxf>
      <numFmt numFmtId="1" formatCode="0"/>
    </dxf>
    <dxf>
      <font>
        <b/>
        <i val="0"/>
        <strike val="0"/>
        <condense val="0"/>
        <extend val="0"/>
        <outline val="0"/>
        <shadow val="0"/>
        <u val="none"/>
        <vertAlign val="baseline"/>
        <sz val="11"/>
        <color theme="1"/>
        <name val="Calibri"/>
        <family val="2"/>
        <scheme val="minor"/>
      </font>
      <numFmt numFmtId="2" formatCode="0.00"/>
      <fill>
        <patternFill patternType="solid">
          <fgColor indexed="64"/>
          <bgColor theme="9" tint="0.79998168889431442"/>
        </patternFill>
      </fill>
      <alignment horizontal="center" vertical="center" textRotation="0" wrapText="0" indent="0" justifyLastLine="0" shrinkToFit="0" readingOrder="0"/>
      <border diagonalUp="0" diagonalDown="0" outline="0">
        <left style="thin">
          <color indexed="64"/>
        </left>
        <right/>
        <top style="thin">
          <color indexed="64"/>
        </top>
        <bottom style="thin">
          <color indexed="64"/>
        </bottom>
      </border>
    </dxf>
    <dxf>
      <numFmt numFmtId="30" formatCode="@"/>
      <alignment horizontal="right" vertical="bottom" textRotation="0" wrapText="0" indent="0" justifyLastLine="0" shrinkToFit="0" readingOrder="0"/>
    </dxf>
    <dxf>
      <numFmt numFmtId="1" formatCode="0"/>
      <alignment horizontal="right" vertical="bottom" textRotation="0" wrapText="0" indent="0" justifyLastLine="0" shrinkToFit="0" readingOrder="0"/>
    </dxf>
    <dxf>
      <numFmt numFmtId="1" formatCode="0"/>
    </dxf>
    <dxf>
      <numFmt numFmtId="1" formatCode="0"/>
    </dxf>
    <dxf>
      <alignment horizontal="right" vertical="bottom" textRotation="0" wrapText="0" indent="0" justifyLastLine="0" shrinkToFit="0" readingOrder="0"/>
    </dxf>
    <dxf>
      <font>
        <color theme="1"/>
      </font>
      <numFmt numFmtId="1" formatCode="0"/>
      <fill>
        <patternFill patternType="solid">
          <fgColor indexed="64"/>
          <bgColor theme="7" tint="0.59999389629810485"/>
        </patternFill>
      </fill>
    </dxf>
    <dxf>
      <font>
        <color rgb="FF9C0006"/>
      </font>
      <fill>
        <patternFill>
          <bgColor rgb="FFFFC7CE"/>
        </patternFill>
      </fill>
    </dxf>
    <dxf>
      <numFmt numFmtId="166" formatCode="0.0"/>
    </dxf>
    <dxf>
      <alignment horizontal="center"/>
    </dxf>
    <dxf>
      <alignment horizontal="center"/>
    </dxf>
    <dxf>
      <numFmt numFmtId="180" formatCode="0.0000"/>
    </dxf>
    <dxf>
      <numFmt numFmtId="1" formatCode="0"/>
    </dxf>
    <dxf>
      <fill>
        <patternFill patternType="none">
          <bgColor auto="1"/>
        </patternFill>
      </fill>
    </dxf>
    <dxf>
      <fill>
        <patternFill patternType="none">
          <bgColor auto="1"/>
        </patternFill>
      </fill>
    </dxf>
    <dxf>
      <alignment horizontal="center"/>
    </dxf>
    <dxf>
      <alignment horizontal="center"/>
    </dxf>
    <dxf>
      <alignment horizontal="center"/>
    </dxf>
    <dxf>
      <alignment horizontal="center"/>
    </dxf>
    <dxf>
      <alignment horizontal="center"/>
    </dxf>
    <dxf>
      <alignment horizontal="center"/>
    </dxf>
    <dxf>
      <alignment horizontal="center"/>
    </dxf>
    <dxf>
      <numFmt numFmtId="2" formatCode="0.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pivotCacheDefinition" Target="pivotCache/pivotCacheDefinition1.xml"/><Relationship Id="rId14" Type="http://schemas.openxmlformats.org/officeDocument/2006/relationships/customXml" Target="../customXml/item1.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jpeg"/><Relationship Id="rId4"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xdr:from>
      <xdr:col>1</xdr:col>
      <xdr:colOff>226785</xdr:colOff>
      <xdr:row>1</xdr:row>
      <xdr:rowOff>54428</xdr:rowOff>
    </xdr:from>
    <xdr:to>
      <xdr:col>3</xdr:col>
      <xdr:colOff>399143</xdr:colOff>
      <xdr:row>5</xdr:row>
      <xdr:rowOff>31102</xdr:rowOff>
    </xdr:to>
    <xdr:grpSp>
      <xdr:nvGrpSpPr>
        <xdr:cNvPr id="2" name="Group 1">
          <a:extLst>
            <a:ext uri="{FF2B5EF4-FFF2-40B4-BE49-F238E27FC236}">
              <a16:creationId xmlns:a16="http://schemas.microsoft.com/office/drawing/2014/main" id="{00000000-0008-0000-0000-000002000000}"/>
            </a:ext>
          </a:extLst>
        </xdr:cNvPr>
        <xdr:cNvGrpSpPr>
          <a:grpSpLocks/>
        </xdr:cNvGrpSpPr>
      </xdr:nvGrpSpPr>
      <xdr:grpSpPr bwMode="auto">
        <a:xfrm>
          <a:off x="464910" y="244928"/>
          <a:ext cx="3010808" cy="738674"/>
          <a:chOff x="672" y="7"/>
          <a:chExt cx="5096" cy="1171"/>
        </a:xfrm>
      </xdr:grpSpPr>
      <xdr:pic>
        <xdr:nvPicPr>
          <xdr:cNvPr id="3" name="Picture 2">
            <a:extLst>
              <a:ext uri="{FF2B5EF4-FFF2-40B4-BE49-F238E27FC236}">
                <a16:creationId xmlns:a16="http://schemas.microsoft.com/office/drawing/2014/main" id="{00000000-0008-0000-0000-00000300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 y="21"/>
            <a:ext cx="1917" cy="4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72" y="7"/>
            <a:ext cx="5096" cy="1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16</xdr:col>
      <xdr:colOff>15510</xdr:colOff>
      <xdr:row>2</xdr:row>
      <xdr:rowOff>36244</xdr:rowOff>
    </xdr:from>
    <xdr:to>
      <xdr:col>30</xdr:col>
      <xdr:colOff>135797</xdr:colOff>
      <xdr:row>38</xdr:row>
      <xdr:rowOff>11205</xdr:rowOff>
    </xdr:to>
    <xdr:sp macro="" textlink="">
      <xdr:nvSpPr>
        <xdr:cNvPr id="3" name="TextBox 2">
          <a:extLst>
            <a:ext uri="{FF2B5EF4-FFF2-40B4-BE49-F238E27FC236}">
              <a16:creationId xmlns:a16="http://schemas.microsoft.com/office/drawing/2014/main" id="{00000000-0008-0000-0800-000003000000}"/>
            </a:ext>
          </a:extLst>
        </xdr:cNvPr>
        <xdr:cNvSpPr txBox="1"/>
      </xdr:nvSpPr>
      <xdr:spPr>
        <a:xfrm>
          <a:off x="16712275" y="574126"/>
          <a:ext cx="8591934" cy="6429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400" b="1"/>
            <a:t>Description</a:t>
          </a:r>
          <a:r>
            <a:rPr lang="de-DE" sz="1400" b="1" baseline="0"/>
            <a:t> </a:t>
          </a:r>
        </a:p>
        <a:p>
          <a:endParaRPr lang="de-DE" sz="1400" b="1" baseline="0"/>
        </a:p>
        <a:p>
          <a:r>
            <a:rPr lang="de-DE" sz="1100" baseline="0"/>
            <a:t>In this sheet the MU sample error and precision is calculated. These calculation are then used to calculate the penalty percentage that need to be deducted during later carbon calculation steps. </a:t>
          </a:r>
        </a:p>
        <a:p>
          <a:endParaRPr lang="de-DE" sz="1100" baseline="0"/>
        </a:p>
        <a:p>
          <a:r>
            <a:rPr lang="de-DE" sz="1100" b="1" i="0" u="sng" baseline="0"/>
            <a:t>Error: MU inventory error</a:t>
          </a:r>
        </a:p>
        <a:p>
          <a:endParaRPr lang="de-DE" sz="1100" i="0" baseline="0"/>
        </a:p>
        <a:p>
          <a:r>
            <a:rPr lang="de-DE" sz="1100" i="0" baseline="0"/>
            <a:t>The inventory error is defined as the distance between the sample average (per MU) and the confidence intervals at 90% confidence level. The error is calculated by:</a:t>
          </a:r>
        </a:p>
        <a:p>
          <a:endParaRPr lang="de-DE" sz="1100" i="0" baseline="0"/>
        </a:p>
        <a:p>
          <a:r>
            <a:rPr lang="de-DE" sz="1100" i="1" baseline="0"/>
            <a:t>	Error = Std. dev. of carbon stock/sqrt(no. plot in MU) * z-score</a:t>
          </a:r>
        </a:p>
        <a:p>
          <a:endParaRPr lang="de-DE" sz="1100" i="0" baseline="0"/>
        </a:p>
        <a:p>
          <a:r>
            <a:rPr lang="de-DE" sz="1100" i="0" baseline="0"/>
            <a:t>The z-score for a 90% confidence level is 1.645.</a:t>
          </a:r>
        </a:p>
        <a:p>
          <a:endParaRPr lang="de-DE" sz="1100" i="0" baseline="0"/>
        </a:p>
        <a:p>
          <a:r>
            <a:rPr lang="de-DE" sz="1100" i="0" baseline="0"/>
            <a:t>Note that the standard deviation is derived from the area-weighted sub-MU variance (see sheet 3.3):</a:t>
          </a:r>
        </a:p>
        <a:p>
          <a:r>
            <a:rPr lang="de-DE" sz="1100" i="0" baseline="0"/>
            <a:t>	</a:t>
          </a:r>
          <a:r>
            <a:rPr lang="de-DE" sz="1100" i="1" baseline="0">
              <a:solidFill>
                <a:schemeClr val="dk1"/>
              </a:solidFill>
              <a:effectLst/>
              <a:latin typeface="+mn-lt"/>
              <a:ea typeface="+mn-ea"/>
              <a:cs typeface="+mn-cs"/>
            </a:rPr>
            <a:t>MU variance in carbon stock = SUM( Area-weighted sub-MU variance in carbon stock )</a:t>
          </a:r>
        </a:p>
        <a:p>
          <a:endParaRPr lang="de-DE" sz="1100" i="1" baseline="0">
            <a:solidFill>
              <a:schemeClr val="dk1"/>
            </a:solidFill>
            <a:effectLst/>
            <a:latin typeface="+mn-lt"/>
            <a:ea typeface="+mn-ea"/>
            <a:cs typeface="+mn-cs"/>
          </a:endParaRPr>
        </a:p>
        <a:p>
          <a:r>
            <a:rPr lang="de-DE" sz="1100" i="0" baseline="0">
              <a:solidFill>
                <a:schemeClr val="dk1"/>
              </a:solidFill>
              <a:effectLst/>
              <a:latin typeface="+mn-lt"/>
              <a:ea typeface="+mn-ea"/>
              <a:cs typeface="+mn-cs"/>
            </a:rPr>
            <a:t>MU standard deviation is equal to the square root of the MU variance.</a:t>
          </a:r>
        </a:p>
        <a:p>
          <a:r>
            <a:rPr lang="de-DE" sz="1100" i="0" baseline="0">
              <a:solidFill>
                <a:schemeClr val="dk1"/>
              </a:solidFill>
              <a:effectLst/>
              <a:latin typeface="+mn-lt"/>
              <a:ea typeface="+mn-ea"/>
              <a:cs typeface="+mn-cs"/>
            </a:rPr>
            <a:t>	</a:t>
          </a:r>
          <a:endParaRPr lang="de-DE" sz="1100" i="0" baseline="0"/>
        </a:p>
        <a:p>
          <a:endParaRPr lang="de-DE" sz="1100" b="1" i="0" u="sng" baseline="0"/>
        </a:p>
        <a:p>
          <a:r>
            <a:rPr lang="de-DE" sz="1100" b="1" i="0" u="sng" baseline="0"/>
            <a:t>Precision</a:t>
          </a:r>
        </a:p>
        <a:p>
          <a:endParaRPr lang="de-DE" sz="1100" b="1" i="0" u="sng" baseline="0"/>
        </a:p>
        <a:p>
          <a:r>
            <a:rPr lang="de-DE" sz="1100" b="0" i="0" u="none" baseline="0"/>
            <a:t>The sampling precision is defined as the inventory error as a percentage of the sampling average:</a:t>
          </a:r>
        </a:p>
        <a:p>
          <a:endParaRPr lang="de-DE" sz="1100" b="0" i="0" u="none" baseline="0"/>
        </a:p>
        <a:p>
          <a:r>
            <a:rPr lang="de-DE" sz="1100" b="0" i="1" u="none" baseline="0"/>
            <a:t>	Precision = ( Error / Average MU carbon stock ) * 100</a:t>
          </a:r>
        </a:p>
        <a:p>
          <a:endParaRPr lang="de-DE" sz="1100" b="0" i="1" u="none" baseline="0"/>
        </a:p>
        <a:p>
          <a:r>
            <a:rPr lang="de-DE" sz="1100" b="0" i="0" u="none" baseline="0"/>
            <a:t>Note that the average MU carbon stock is derived from the area-weighted sub-MU average carbon stocks:</a:t>
          </a:r>
        </a:p>
        <a:p>
          <a:r>
            <a:rPr lang="de-DE" sz="1100" b="0" i="0" u="none" baseline="0"/>
            <a:t>	</a:t>
          </a:r>
          <a:r>
            <a:rPr lang="de-DE" sz="1100" b="0" i="1" u="none" baseline="0"/>
            <a:t>MU average carbon stock = SUM ( Area-weighted sub-MU carbon stocks)</a:t>
          </a:r>
          <a:endParaRPr lang="de-DE" sz="1100" b="0" i="0" u="none" baseline="0"/>
        </a:p>
        <a:p>
          <a:endParaRPr lang="de-DE" sz="1100" b="0" i="1" u="none" baseline="0"/>
        </a:p>
        <a:p>
          <a:r>
            <a:rPr lang="de-DE" sz="1100" b="1" i="0" u="sng" baseline="0"/>
            <a:t>Penalty</a:t>
          </a:r>
        </a:p>
        <a:p>
          <a:endParaRPr lang="de-DE" sz="1100" b="1" i="0" u="sng" baseline="0"/>
        </a:p>
        <a:p>
          <a:r>
            <a:rPr lang="de-DE" sz="1100" b="0" i="0" u="none" baseline="0"/>
            <a:t>The penalty is calculated according to GS guidelines:</a:t>
          </a:r>
        </a:p>
        <a:p>
          <a:endParaRPr lang="de-DE" sz="1100" b="0" i="0" u="none" baseline="0"/>
        </a:p>
        <a:p>
          <a:r>
            <a:rPr lang="de-DE" sz="1100" b="0" i="1" u="none" baseline="0"/>
            <a:t>	Penalty = if Precision &lt; 20% then 0%, otherwise Precision - 20%</a:t>
          </a:r>
        </a:p>
      </xdr:txBody>
    </xdr:sp>
    <xdr:clientData/>
  </xdr:twoCellAnchor>
  <xdr:oneCellAnchor>
    <xdr:from>
      <xdr:col>15</xdr:col>
      <xdr:colOff>560071</xdr:colOff>
      <xdr:row>40</xdr:row>
      <xdr:rowOff>104439</xdr:rowOff>
    </xdr:from>
    <xdr:ext cx="8608247" cy="676163"/>
    <xdr:sp macro="" textlink="">
      <xdr:nvSpPr>
        <xdr:cNvPr id="2" name="TextBox 1">
          <a:extLst>
            <a:ext uri="{FF2B5EF4-FFF2-40B4-BE49-F238E27FC236}">
              <a16:creationId xmlns:a16="http://schemas.microsoft.com/office/drawing/2014/main" id="{00000000-0008-0000-0800-000002000000}"/>
            </a:ext>
          </a:extLst>
        </xdr:cNvPr>
        <xdr:cNvSpPr txBox="1"/>
      </xdr:nvSpPr>
      <xdr:spPr>
        <a:xfrm>
          <a:off x="16651718" y="7455498"/>
          <a:ext cx="8608247" cy="676163"/>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wrap="none" rtlCol="0" anchor="t">
          <a:noAutofit/>
        </a:bodyPr>
        <a:lstStyle/>
        <a:p>
          <a:r>
            <a:rPr lang="de-DE" sz="1400" b="1" i="0" baseline="0">
              <a:solidFill>
                <a:schemeClr val="tx1"/>
              </a:solidFill>
              <a:effectLst/>
              <a:latin typeface="+mn-lt"/>
              <a:ea typeface="+mn-ea"/>
              <a:cs typeface="+mn-cs"/>
            </a:rPr>
            <a:t>Note 1: </a:t>
          </a:r>
        </a:p>
        <a:p>
          <a:r>
            <a:rPr lang="de-DE" sz="1100" i="0" baseline="0">
              <a:solidFill>
                <a:schemeClr val="tx1"/>
              </a:solidFill>
              <a:effectLst/>
              <a:latin typeface="+mn-lt"/>
              <a:ea typeface="+mn-ea"/>
              <a:cs typeface="+mn-cs"/>
            </a:rPr>
            <a:t>This area-weighted approach is applied to ensure that sub-MUs areas are represented in the MU-level carbon calculation in proportion to their area.</a:t>
          </a:r>
        </a:p>
        <a:p>
          <a:r>
            <a:rPr lang="de-DE" sz="1100" i="0" baseline="0">
              <a:solidFill>
                <a:schemeClr val="tx1"/>
              </a:solidFill>
              <a:effectLst/>
              <a:latin typeface="+mn-lt"/>
              <a:ea typeface="+mn-ea"/>
              <a:cs typeface="+mn-cs"/>
            </a:rPr>
            <a:t>The area-weighted approach thereby prevents possible biases due to unequal sub-MU sampling intensities.</a:t>
          </a:r>
          <a:endParaRPr lang="en-GB" sz="1100"/>
        </a:p>
      </xdr:txBody>
    </xdr:sp>
    <xdr:clientData/>
  </xdr:oneCellAnchor>
  <xdr:oneCellAnchor>
    <xdr:from>
      <xdr:col>15</xdr:col>
      <xdr:colOff>578896</xdr:colOff>
      <xdr:row>44</xdr:row>
      <xdr:rowOff>147359</xdr:rowOff>
    </xdr:from>
    <xdr:ext cx="8583706" cy="928406"/>
    <xdr:sp macro="" textlink="">
      <xdr:nvSpPr>
        <xdr:cNvPr id="4" name="TextBox 3">
          <a:extLst>
            <a:ext uri="{FF2B5EF4-FFF2-40B4-BE49-F238E27FC236}">
              <a16:creationId xmlns:a16="http://schemas.microsoft.com/office/drawing/2014/main" id="{00000000-0008-0000-0800-000004000000}"/>
            </a:ext>
          </a:extLst>
        </xdr:cNvPr>
        <xdr:cNvSpPr txBox="1"/>
      </xdr:nvSpPr>
      <xdr:spPr>
        <a:xfrm>
          <a:off x="16670543" y="8215594"/>
          <a:ext cx="8583706" cy="928406"/>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wrap="none" rtlCol="0" anchor="t">
          <a:noAutofit/>
        </a:bodyPr>
        <a:lstStyle/>
        <a:p>
          <a:r>
            <a:rPr lang="de-DE" sz="1400" b="1" i="0" baseline="0">
              <a:solidFill>
                <a:schemeClr val="tx1"/>
              </a:solidFill>
              <a:effectLst/>
              <a:latin typeface="+mn-lt"/>
              <a:ea typeface="+mn-ea"/>
              <a:cs typeface="+mn-cs"/>
            </a:rPr>
            <a:t>Note 2: </a:t>
          </a:r>
        </a:p>
        <a:p>
          <a:r>
            <a:rPr lang="en-GB" sz="1100"/>
            <a:t>For</a:t>
          </a:r>
          <a:r>
            <a:rPr lang="en-GB" sz="1100" baseline="0"/>
            <a:t> MU 17, a census was conducted during the 2024 monitoring, i.e. all large trees in the MU were measured. Since this is a deviation from </a:t>
          </a:r>
          <a:br>
            <a:rPr lang="en-GB" sz="1100" baseline="0"/>
          </a:br>
          <a:r>
            <a:rPr lang="en-GB" sz="1100" baseline="0"/>
            <a:t>the certified monitoring plan including only a sampling methodology, it was decided to exclude the MU from the credit calculation. </a:t>
          </a:r>
          <a:endParaRPr lang="en-GB" sz="1100"/>
        </a:p>
      </xdr:txBody>
    </xdr:sp>
    <xdr:clientData/>
  </xdr:oneCellAnchor>
  <xdr:oneCellAnchor>
    <xdr:from>
      <xdr:col>15</xdr:col>
      <xdr:colOff>589430</xdr:colOff>
      <xdr:row>55</xdr:row>
      <xdr:rowOff>152177</xdr:rowOff>
    </xdr:from>
    <xdr:ext cx="8583706" cy="928406"/>
    <xdr:sp macro="" textlink="">
      <xdr:nvSpPr>
        <xdr:cNvPr id="5" name="TextBox 4">
          <a:extLst>
            <a:ext uri="{FF2B5EF4-FFF2-40B4-BE49-F238E27FC236}">
              <a16:creationId xmlns:a16="http://schemas.microsoft.com/office/drawing/2014/main" id="{00000000-0008-0000-0800-000005000000}"/>
            </a:ext>
          </a:extLst>
        </xdr:cNvPr>
        <xdr:cNvSpPr txBox="1"/>
      </xdr:nvSpPr>
      <xdr:spPr>
        <a:xfrm>
          <a:off x="16681077" y="10192648"/>
          <a:ext cx="8583706" cy="928406"/>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wrap="none" rtlCol="0" anchor="t">
          <a:noAutofit/>
        </a:bodyPr>
        <a:lstStyle/>
        <a:p>
          <a:r>
            <a:rPr lang="de-DE" sz="1400" b="1" i="0" baseline="0">
              <a:solidFill>
                <a:schemeClr val="tx1"/>
              </a:solidFill>
              <a:effectLst/>
              <a:latin typeface="+mn-lt"/>
              <a:ea typeface="+mn-ea"/>
              <a:cs typeface="+mn-cs"/>
            </a:rPr>
            <a:t>Note 4: </a:t>
          </a:r>
        </a:p>
        <a:p>
          <a:r>
            <a:rPr lang="de-DE" sz="1100" i="0" baseline="0">
              <a:solidFill>
                <a:schemeClr val="dk1"/>
              </a:solidFill>
              <a:effectLst/>
              <a:latin typeface="+mn-lt"/>
              <a:ea typeface="+mn-ea"/>
              <a:cs typeface="+mn-cs"/>
            </a:rPr>
            <a:t>For MUs 40 and 41, Approach 2 from Annex A of the Gold Standard Land Use &amp; Forests Activity Requirements was applied as in previous </a:t>
          </a:r>
        </a:p>
        <a:p>
          <a:r>
            <a:rPr lang="de-DE" sz="1100" i="0" baseline="0">
              <a:solidFill>
                <a:schemeClr val="dk1"/>
              </a:solidFill>
              <a:effectLst/>
              <a:latin typeface="+mn-lt"/>
              <a:ea typeface="+mn-ea"/>
              <a:cs typeface="+mn-cs"/>
            </a:rPr>
            <a:t>verifications. The value (Sheet 1) is directly given in tC/ha, so no Vt value is given.</a:t>
          </a:r>
          <a:endParaRPr lang="de-DE" i="0">
            <a:effectLst/>
          </a:endParaRPr>
        </a:p>
      </xdr:txBody>
    </xdr:sp>
    <xdr:clientData/>
  </xdr:oneCellAnchor>
  <xdr:oneCellAnchor>
    <xdr:from>
      <xdr:col>15</xdr:col>
      <xdr:colOff>580129</xdr:colOff>
      <xdr:row>50</xdr:row>
      <xdr:rowOff>86847</xdr:rowOff>
    </xdr:from>
    <xdr:ext cx="8583706" cy="928406"/>
    <xdr:sp macro="" textlink="">
      <xdr:nvSpPr>
        <xdr:cNvPr id="6" name="TextBox 5">
          <a:extLst>
            <a:ext uri="{FF2B5EF4-FFF2-40B4-BE49-F238E27FC236}">
              <a16:creationId xmlns:a16="http://schemas.microsoft.com/office/drawing/2014/main" id="{00000000-0008-0000-0800-000006000000}"/>
            </a:ext>
          </a:extLst>
        </xdr:cNvPr>
        <xdr:cNvSpPr txBox="1"/>
      </xdr:nvSpPr>
      <xdr:spPr>
        <a:xfrm>
          <a:off x="16671776" y="9230847"/>
          <a:ext cx="8583706" cy="928406"/>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wrap="none" rtlCol="0" anchor="t">
          <a:noAutofit/>
        </a:bodyPr>
        <a:lstStyle/>
        <a:p>
          <a:r>
            <a:rPr lang="de-DE" sz="1400" b="1" i="0" baseline="0">
              <a:solidFill>
                <a:schemeClr val="tx1"/>
              </a:solidFill>
              <a:effectLst/>
              <a:latin typeface="+mn-lt"/>
              <a:ea typeface="+mn-ea"/>
              <a:cs typeface="+mn-cs"/>
            </a:rPr>
            <a:t>Note 3: </a:t>
          </a:r>
          <a:br>
            <a:rPr lang="de-DE" sz="1400" b="1" i="0" baseline="0">
              <a:solidFill>
                <a:schemeClr val="tx1"/>
              </a:solidFill>
              <a:effectLst/>
              <a:latin typeface="+mn-lt"/>
              <a:ea typeface="+mn-ea"/>
              <a:cs typeface="+mn-cs"/>
            </a:rPr>
          </a:br>
          <a:r>
            <a:rPr lang="de-DE" sz="1100" b="0" i="0" baseline="0">
              <a:solidFill>
                <a:schemeClr val="tx1"/>
              </a:solidFill>
              <a:effectLst/>
              <a:latin typeface="+mn-lt"/>
              <a:ea typeface="+mn-ea"/>
              <a:cs typeface="+mn-cs"/>
            </a:rPr>
            <a:t>MU 39 was created in 2019 to reflect an area with replanting after a reversal event. </a:t>
          </a:r>
          <a:br>
            <a:rPr lang="de-DE" sz="1100" b="0" i="0" baseline="0">
              <a:solidFill>
                <a:schemeClr val="tx1"/>
              </a:solidFill>
              <a:effectLst/>
              <a:latin typeface="+mn-lt"/>
              <a:ea typeface="+mn-ea"/>
              <a:cs typeface="+mn-cs"/>
            </a:rPr>
          </a:br>
          <a:r>
            <a:rPr lang="de-DE" sz="1100" b="0" i="0" baseline="0">
              <a:solidFill>
                <a:schemeClr val="tx1"/>
              </a:solidFill>
              <a:effectLst/>
              <a:latin typeface="+mn-lt"/>
              <a:ea typeface="+mn-ea"/>
              <a:cs typeface="+mn-cs"/>
            </a:rPr>
            <a:t>Due to the small size of the unit, no monitoring plots were established and the MU remains unmonitored.</a:t>
          </a:r>
          <a:endParaRPr lang="de-DE" sz="1400" b="0" i="0" baseline="0">
            <a:solidFill>
              <a:schemeClr val="tx1"/>
            </a:solidFill>
            <a:effectLst/>
            <a:latin typeface="+mn-lt"/>
            <a:ea typeface="+mn-ea"/>
            <a:cs typeface="+mn-cs"/>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22</xdr:col>
      <xdr:colOff>9525</xdr:colOff>
      <xdr:row>11</xdr:row>
      <xdr:rowOff>38100</xdr:rowOff>
    </xdr:from>
    <xdr:to>
      <xdr:col>28</xdr:col>
      <xdr:colOff>47625</xdr:colOff>
      <xdr:row>27</xdr:row>
      <xdr:rowOff>95250</xdr:rowOff>
    </xdr:to>
    <xdr:sp macro="" textlink="">
      <xdr:nvSpPr>
        <xdr:cNvPr id="2" name="TextBox 1">
          <a:extLst>
            <a:ext uri="{FF2B5EF4-FFF2-40B4-BE49-F238E27FC236}">
              <a16:creationId xmlns:a16="http://schemas.microsoft.com/office/drawing/2014/main" id="{00000000-0008-0000-0B00-000002000000}"/>
            </a:ext>
          </a:extLst>
        </xdr:cNvPr>
        <xdr:cNvSpPr txBox="1"/>
      </xdr:nvSpPr>
      <xdr:spPr>
        <a:xfrm>
          <a:off x="22574250" y="2676525"/>
          <a:ext cx="8077200" cy="30289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400" b="1"/>
            <a:t>Description</a:t>
          </a:r>
        </a:p>
        <a:p>
          <a:endParaRPr lang="de-DE" sz="1100"/>
        </a:p>
        <a:p>
          <a:r>
            <a:rPr lang="de-DE" sz="1100"/>
            <a:t>This sheet compares</a:t>
          </a:r>
          <a:r>
            <a:rPr lang="de-DE" sz="1100" baseline="0"/>
            <a:t> carbon stored in tree biomass during previous monitoring with the 2024 monitoring results under the consideration of potential precision penalties (i.e., accounting for measurement uncertainty. Volume and carbon stock changes are compared a the MU-level. Positive changes indicate an increase in carbon stored in tree biomass while negative values indicate a decrease.</a:t>
          </a:r>
        </a:p>
        <a:p>
          <a:endParaRPr lang="de-DE" sz="1100" baseline="0"/>
        </a:p>
        <a:p>
          <a:r>
            <a:rPr lang="de-DE" sz="1100" baseline="0"/>
            <a:t>Precision penalties are discounts applied if MU-level monitoring uncertainty thresholds are exceeded (i.e. required precision level are not achieved) in accordance with GS requirements. </a:t>
          </a:r>
        </a:p>
        <a:p>
          <a:endParaRPr lang="de-DE" sz="1100" baseline="0"/>
        </a:p>
        <a:p>
          <a:r>
            <a:rPr lang="de-DE" sz="1100" baseline="0"/>
            <a:t>For each MU, justifications/clarifications are given in case decreases carbon stored were observed. Further, justifications are given if annual increments above 30 m3/ha/year were observed, as these increments were considered exceptionally high.</a:t>
          </a:r>
        </a:p>
        <a:p>
          <a:endParaRPr lang="de-DE" sz="1100" baseline="0"/>
        </a:p>
      </xdr:txBody>
    </xdr:sp>
    <xdr:clientData/>
  </xdr:twoCellAnchor>
  <xdr:oneCellAnchor>
    <xdr:from>
      <xdr:col>22</xdr:col>
      <xdr:colOff>25214</xdr:colOff>
      <xdr:row>27</xdr:row>
      <xdr:rowOff>145677</xdr:rowOff>
    </xdr:from>
    <xdr:ext cx="8075631" cy="4906496"/>
    <xdr:sp macro="" textlink="">
      <xdr:nvSpPr>
        <xdr:cNvPr id="3" name="TextBox 2">
          <a:extLst>
            <a:ext uri="{FF2B5EF4-FFF2-40B4-BE49-F238E27FC236}">
              <a16:creationId xmlns:a16="http://schemas.microsoft.com/office/drawing/2014/main" id="{00000000-0008-0000-0B00-000003000000}"/>
            </a:ext>
            <a:ext uri="{147F2762-F138-4A5C-976F-8EAC2B608ADB}">
              <a16:predDERef xmlns:a16="http://schemas.microsoft.com/office/drawing/2014/main" pred="{00000000-0008-0000-0A00-000002000000}"/>
            </a:ext>
          </a:extLst>
        </xdr:cNvPr>
        <xdr:cNvSpPr txBox="1"/>
      </xdr:nvSpPr>
      <xdr:spPr>
        <a:xfrm>
          <a:off x="22589939" y="5755902"/>
          <a:ext cx="8075631" cy="4906496"/>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wrap="square" rtlCol="0" anchor="t">
          <a:noAutofit/>
        </a:bodyPr>
        <a:lstStyle/>
        <a:p>
          <a:r>
            <a:rPr lang="en-GB" sz="1400" b="1"/>
            <a:t>Note 1</a:t>
          </a:r>
          <a:r>
            <a:rPr lang="en-GB" sz="1100"/>
            <a:t>: </a:t>
          </a:r>
        </a:p>
        <a:p>
          <a:endParaRPr lang="en-GB" sz="1100"/>
        </a:p>
        <a:p>
          <a:r>
            <a:rPr lang="en-GB" sz="1100"/>
            <a:t>The</a:t>
          </a:r>
          <a:r>
            <a:rPr lang="en-GB" sz="1100" baseline="0"/>
            <a:t> measured volume increments refer to increments between 2023-2024. In 2024 measurements were taken during the dry period. During the dry period, trees can loose substantial amounts of wood moisture, which in turn can lead to wood shrinkage. Radial shrinkage can be up to 3%, which leads to a stem volume shrinkage of to 6%. Accordingly, very low increments or slightly negative increments for som MUs could be due to shrinkage.</a:t>
          </a:r>
        </a:p>
        <a:p>
          <a:r>
            <a:rPr lang="en-GB" sz="1100" baseline="0"/>
            <a:t>Further, the growth period of 2023-2024 was subject to exeptionally dry conditions due to El Nino. In Panama, El Nino led to a decrease in precipitation of 30% in 2023. This drough has a negative effect on tree growth.</a:t>
          </a:r>
        </a:p>
        <a:p>
          <a:endParaRPr lang="en-GB" sz="1100" baseline="0"/>
        </a:p>
        <a:p>
          <a:r>
            <a:rPr lang="en-GB" sz="1100" baseline="0"/>
            <a:t>Combined, the measurements of the trees during the dry period and the expectionally dry conditions in 2023-2024 can explain the low or slightly negative increments observed for some MUs. The slightly negative increments therefore also do not constitute actual carbon losses. </a:t>
          </a:r>
          <a:endParaRPr lang="en-GB" sz="1100"/>
        </a:p>
        <a:p>
          <a:endParaRPr lang="en-GB" sz="1100"/>
        </a:p>
        <a:p>
          <a:r>
            <a:rPr lang="en-GB" sz="1100"/>
            <a:t>Sources for the stated</a:t>
          </a:r>
          <a:r>
            <a:rPr lang="en-GB" sz="1100" baseline="0"/>
            <a:t> justifications are given below.</a:t>
          </a:r>
        </a:p>
        <a:p>
          <a:endParaRPr lang="en-GB" sz="1100" baseline="0"/>
        </a:p>
        <a:p>
          <a:r>
            <a:rPr lang="en-GB" sz="1100" baseline="0"/>
            <a:t>Sources:</a:t>
          </a:r>
        </a:p>
        <a:p>
          <a:r>
            <a:rPr lang="en-GB" sz="1100" u="sng" baseline="0"/>
            <a:t>Shrinkage:</a:t>
          </a:r>
        </a:p>
        <a:p>
          <a:r>
            <a:rPr lang="en-GB" sz="1100" baseline="0"/>
            <a:t>https://www.researchgate.net/publication/311066376_EVALUATION_OF_THE_WOOD_QUALITY_OF_PLATINUM_TEAK_WOOD</a:t>
          </a:r>
        </a:p>
        <a:p>
          <a:endParaRPr lang="en-GB" sz="1100" baseline="0"/>
        </a:p>
        <a:p>
          <a:r>
            <a:rPr lang="en-GB" sz="1100" u="sng" baseline="0"/>
            <a:t>El Nino precipitation in Panama:</a:t>
          </a:r>
        </a:p>
        <a:p>
          <a:r>
            <a:rPr lang="en-GB" sz="1100" baseline="0"/>
            <a:t>https://spiral.imperial.ac.uk/bitstream/10044/1/111007/7/Scientific%20report_%20Panama%20drought.pdf</a:t>
          </a:r>
        </a:p>
        <a:p>
          <a:endParaRPr lang="en-GB" sz="1100" baseline="0"/>
        </a:p>
        <a:p>
          <a:r>
            <a:rPr lang="en-GB" sz="1100" baseline="0"/>
            <a:t>https://www.carbonbrief.org/drought-behind-panama-canals-2023-shipping-disruption-unlikely-without-el-nino/#:~:text=Panama%20is%20the%20fifth%20wettest,41%25%20less%20rainfall%20than%20usual.</a:t>
          </a:r>
        </a:p>
        <a:p>
          <a:endParaRPr lang="en-GB">
            <a:effectLst/>
          </a:endParaRPr>
        </a:p>
        <a:p>
          <a:r>
            <a:rPr lang="en-GB" sz="1100" i="0" u="sng" baseline="0">
              <a:solidFill>
                <a:schemeClr val="dk1"/>
              </a:solidFill>
              <a:effectLst/>
              <a:latin typeface="+mn-lt"/>
              <a:ea typeface="+mn-ea"/>
              <a:cs typeface="+mn-cs"/>
            </a:rPr>
            <a:t>El Nino effect of tree growth:</a:t>
          </a:r>
          <a:endParaRPr lang="en-GB">
            <a:effectLst/>
          </a:endParaRPr>
        </a:p>
        <a:p>
          <a:r>
            <a:rPr lang="en-GB" sz="1100" baseline="0">
              <a:solidFill>
                <a:schemeClr val="dk1"/>
              </a:solidFill>
              <a:effectLst/>
              <a:latin typeface="+mn-lt"/>
              <a:ea typeface="+mn-ea"/>
              <a:cs typeface="+mn-cs"/>
            </a:rPr>
            <a:t>https://www.mdpi.com/2071-1050/15/24/16755</a:t>
          </a:r>
          <a:endParaRPr lang="en-GB">
            <a:effectLst/>
          </a:endParaRPr>
        </a:p>
        <a:p>
          <a:endParaRPr lang="en-GB" sz="1100"/>
        </a:p>
      </xdr:txBody>
    </xdr:sp>
    <xdr:clientData/>
  </xdr:oneCellAnchor>
  <xdr:oneCellAnchor>
    <xdr:from>
      <xdr:col>22</xdr:col>
      <xdr:colOff>48300</xdr:colOff>
      <xdr:row>56</xdr:row>
      <xdr:rowOff>24092</xdr:rowOff>
    </xdr:from>
    <xdr:ext cx="8064425" cy="1328009"/>
    <xdr:sp macro="" textlink="">
      <xdr:nvSpPr>
        <xdr:cNvPr id="4" name="TextBox 3">
          <a:extLst>
            <a:ext uri="{FF2B5EF4-FFF2-40B4-BE49-F238E27FC236}">
              <a16:creationId xmlns:a16="http://schemas.microsoft.com/office/drawing/2014/main" id="{00000000-0008-0000-0B00-000004000000}"/>
            </a:ext>
            <a:ext uri="{147F2762-F138-4A5C-976F-8EAC2B608ADB}">
              <a16:predDERef xmlns:a16="http://schemas.microsoft.com/office/drawing/2014/main" pred="{00000000-0008-0000-0A00-000003000000}"/>
            </a:ext>
          </a:extLst>
        </xdr:cNvPr>
        <xdr:cNvSpPr txBox="1"/>
      </xdr:nvSpPr>
      <xdr:spPr>
        <a:xfrm>
          <a:off x="23289300" y="10636063"/>
          <a:ext cx="8064425" cy="1328009"/>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wrap="square" rtlCol="0" anchor="t">
          <a:noAutofit/>
        </a:bodyPr>
        <a:lstStyle/>
        <a:p>
          <a:r>
            <a:rPr lang="en-GB" sz="1400" b="1"/>
            <a:t>Note 2</a:t>
          </a:r>
          <a:r>
            <a:rPr lang="en-GB" sz="1100"/>
            <a:t>: </a:t>
          </a:r>
        </a:p>
        <a:p>
          <a:r>
            <a:rPr lang="en-GB" sz="1100"/>
            <a:t>MU 1, 10, 11, 12,</a:t>
          </a:r>
          <a:r>
            <a:rPr lang="en-GB" sz="1100" baseline="0"/>
            <a:t> and 30 seperated due to partial ownership changes. Parts of the respective MUs were aquired by the owner "PB". The seperated MUs are now indicated by </a:t>
          </a:r>
          <a:r>
            <a:rPr lang="en-GB" sz="1100">
              <a:solidFill>
                <a:schemeClr val="dk1"/>
              </a:solidFill>
              <a:effectLst/>
              <a:latin typeface="+mn-lt"/>
              <a:ea typeface="+mn-ea"/>
              <a:cs typeface="+mn-cs"/>
            </a:rPr>
            <a:t>MU 1b, 10b, 11b, 12b,</a:t>
          </a:r>
          <a:r>
            <a:rPr lang="en-GB" sz="1100" baseline="0">
              <a:solidFill>
                <a:schemeClr val="dk1"/>
              </a:solidFill>
              <a:effectLst/>
              <a:latin typeface="+mn-lt"/>
              <a:ea typeface="+mn-ea"/>
              <a:cs typeface="+mn-cs"/>
            </a:rPr>
            <a:t> and 30b. The areas not included in showed already </a:t>
          </a:r>
          <a:r>
            <a:rPr lang="en-GB" sz="1100">
              <a:solidFill>
                <a:schemeClr val="dk1"/>
              </a:solidFill>
              <a:effectLst/>
              <a:latin typeface="+mn-lt"/>
              <a:ea typeface="+mn-ea"/>
              <a:cs typeface="+mn-cs"/>
            </a:rPr>
            <a:t>MU 1b, 10b, 11b, 12b,</a:t>
          </a:r>
          <a:r>
            <a:rPr lang="en-GB" sz="1100" baseline="0">
              <a:solidFill>
                <a:schemeClr val="dk1"/>
              </a:solidFill>
              <a:effectLst/>
              <a:latin typeface="+mn-lt"/>
              <a:ea typeface="+mn-ea"/>
              <a:cs typeface="+mn-cs"/>
            </a:rPr>
            <a:t> and 30b above-average carbon stocks compared to remainig areas in the respective MUs during previous monitorings. The seperation of the MUs hence gives the appearence that the new MUs (</a:t>
          </a:r>
          <a:r>
            <a:rPr lang="en-GB" sz="1100">
              <a:solidFill>
                <a:schemeClr val="dk1"/>
              </a:solidFill>
              <a:effectLst/>
              <a:latin typeface="+mn-lt"/>
              <a:ea typeface="+mn-ea"/>
              <a:cs typeface="+mn-cs"/>
            </a:rPr>
            <a:t>MU 1b, 10b, 11b, 12b,</a:t>
          </a:r>
          <a:r>
            <a:rPr lang="en-GB" sz="1100" baseline="0">
              <a:solidFill>
                <a:schemeClr val="dk1"/>
              </a:solidFill>
              <a:effectLst/>
              <a:latin typeface="+mn-lt"/>
              <a:ea typeface="+mn-ea"/>
              <a:cs typeface="+mn-cs"/>
            </a:rPr>
            <a:t> and 30b) had exceptionally high increments, while the remaining areas in the MUs (now </a:t>
          </a:r>
          <a:r>
            <a:rPr lang="en-GB" sz="1100">
              <a:solidFill>
                <a:schemeClr val="dk1"/>
              </a:solidFill>
              <a:effectLst/>
              <a:latin typeface="+mn-lt"/>
              <a:ea typeface="+mn-ea"/>
              <a:cs typeface="+mn-cs"/>
            </a:rPr>
            <a:t>MU 1, 10, 11, 12,</a:t>
          </a:r>
          <a:r>
            <a:rPr lang="en-GB" sz="1100" baseline="0">
              <a:solidFill>
                <a:schemeClr val="dk1"/>
              </a:solidFill>
              <a:effectLst/>
              <a:latin typeface="+mn-lt"/>
              <a:ea typeface="+mn-ea"/>
              <a:cs typeface="+mn-cs"/>
            </a:rPr>
            <a:t> and 30) had exceptionally low or even negative increments.</a:t>
          </a: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45</xdr:col>
      <xdr:colOff>0</xdr:colOff>
      <xdr:row>3</xdr:row>
      <xdr:rowOff>0</xdr:rowOff>
    </xdr:from>
    <xdr:to>
      <xdr:col>58</xdr:col>
      <xdr:colOff>330493</xdr:colOff>
      <xdr:row>24</xdr:row>
      <xdr:rowOff>145676</xdr:rowOff>
    </xdr:to>
    <xdr:sp macro="" textlink="">
      <xdr:nvSpPr>
        <xdr:cNvPr id="2" name="Textfeld 1">
          <a:extLst>
            <a:ext uri="{FF2B5EF4-FFF2-40B4-BE49-F238E27FC236}">
              <a16:creationId xmlns:a16="http://schemas.microsoft.com/office/drawing/2014/main" id="{00000000-0008-0000-0A00-000002000000}"/>
            </a:ext>
          </a:extLst>
        </xdr:cNvPr>
        <xdr:cNvSpPr txBox="1"/>
      </xdr:nvSpPr>
      <xdr:spPr>
        <a:xfrm>
          <a:off x="32967706" y="649941"/>
          <a:ext cx="8197022" cy="4459941"/>
        </a:xfrm>
        <a:prstGeom prst="rect">
          <a:avLst/>
        </a:prstGeom>
        <a:solidFill>
          <a:schemeClr val="lt1"/>
        </a:solidFill>
        <a:ln w="9525" cmpd="sng">
          <a:solidFill>
            <a:schemeClr val="lt1">
              <a:shade val="50000"/>
            </a:schemeClr>
          </a:solidFill>
        </a:ln>
      </xdr:spPr>
      <xdr:txBody>
        <a:bodyPr spcFirstLastPara="0" vertOverflow="clip" horzOverflow="clip" wrap="square" lIns="91440" tIns="45720" rIns="91440" bIns="45720" rtlCol="0" anchor="t">
          <a:noAutofit/>
        </a:bodyPr>
        <a:lstStyle/>
        <a:p>
          <a:pPr marL="0" indent="0" algn="l"/>
          <a:r>
            <a:rPr lang="en-US" sz="1400" b="1" i="0" u="none" strike="noStrike">
              <a:solidFill>
                <a:srgbClr val="000000"/>
              </a:solidFill>
              <a:latin typeface="Calibri" panose="020F0502020204030204" pitchFamily="34" charset="0"/>
              <a:cs typeface="Calibri" panose="020F0502020204030204" pitchFamily="34" charset="0"/>
            </a:rPr>
            <a:t>Description</a:t>
          </a:r>
          <a:endParaRPr lang="en-US" sz="1100" b="0" i="0" u="none" strike="noStrike">
            <a:solidFill>
              <a:srgbClr val="000000"/>
            </a:solidFill>
            <a:latin typeface="Calibri" panose="020F0502020204030204" pitchFamily="34" charset="0"/>
            <a:cs typeface="Calibri" panose="020F0502020204030204" pitchFamily="34" charset="0"/>
          </a:endParaRPr>
        </a:p>
        <a:p>
          <a:pPr marL="0" indent="0" algn="l"/>
          <a:endParaRPr lang="en-US" sz="1100" b="0" i="0" u="none" strike="noStrike">
            <a:solidFill>
              <a:srgbClr val="000000"/>
            </a:solidFill>
            <a:latin typeface="Calibri" panose="020F0502020204030204" pitchFamily="34" charset="0"/>
            <a:cs typeface="Calibri" panose="020F0502020204030204" pitchFamily="34" charset="0"/>
          </a:endParaRPr>
        </a:p>
        <a:p>
          <a:pPr marL="0" indent="0" algn="l"/>
          <a:r>
            <a:rPr lang="en-US" sz="1100" b="0" i="0" u="none" strike="noStrike">
              <a:solidFill>
                <a:srgbClr val="000000"/>
              </a:solidFill>
              <a:latin typeface="Calibri" panose="020F0502020204030204" pitchFamily="34" charset="0"/>
              <a:cs typeface="Calibri" panose="020F0502020204030204" pitchFamily="34" charset="0"/>
            </a:rPr>
            <a:t>In this sheet the ex-ante carbon projections are calculated for the full crediting period. The growth model used the MAI of carbon</a:t>
          </a:r>
          <a:r>
            <a:rPr lang="en-US" sz="1100" b="0" i="0" u="none" strike="noStrike" baseline="0">
              <a:solidFill>
                <a:srgbClr val="000000"/>
              </a:solidFill>
              <a:latin typeface="Calibri" panose="020F0502020204030204" pitchFamily="34" charset="0"/>
              <a:cs typeface="Calibri" panose="020F0502020204030204" pitchFamily="34" charset="0"/>
            </a:rPr>
            <a:t> stored in tree biomass </a:t>
          </a:r>
          <a:r>
            <a:rPr lang="en-US" sz="1100" b="0" i="0" u="none" strike="noStrike">
              <a:solidFill>
                <a:srgbClr val="000000"/>
              </a:solidFill>
              <a:latin typeface="Calibri" panose="020F0502020204030204" pitchFamily="34" charset="0"/>
              <a:cs typeface="Calibri" panose="020F0502020204030204" pitchFamily="34" charset="0"/>
            </a:rPr>
            <a:t>to estimate the yearly changes in tCO2 on species and MU level. Note that input data for this sheet come from 2022 monitoring</a:t>
          </a:r>
          <a:r>
            <a:rPr lang="en-US" sz="1100" b="0" i="0" u="none" strike="noStrike" baseline="0">
              <a:solidFill>
                <a:srgbClr val="000000"/>
              </a:solidFill>
              <a:latin typeface="Calibri" panose="020F0502020204030204" pitchFamily="34" charset="0"/>
              <a:cs typeface="Calibri" panose="020F0502020204030204" pitchFamily="34" charset="0"/>
            </a:rPr>
            <a:t> results</a:t>
          </a:r>
        </a:p>
        <a:p>
          <a:pPr marL="0" indent="0" algn="l"/>
          <a:endParaRPr lang="en-US" sz="1100" b="0" i="0" u="none" strike="noStrike" baseline="0">
            <a:solidFill>
              <a:srgbClr val="000000"/>
            </a:solidFill>
            <a:latin typeface="Calibri" panose="020F0502020204030204" pitchFamily="34" charset="0"/>
            <a:cs typeface="Calibri" panose="020F0502020204030204" pitchFamily="34" charset="0"/>
          </a:endParaRPr>
        </a:p>
        <a:p>
          <a:pPr marL="0" indent="0" algn="l"/>
          <a:r>
            <a:rPr lang="en-US" sz="1100" b="0" i="0" u="none" strike="noStrike" baseline="0">
              <a:solidFill>
                <a:srgbClr val="000000"/>
              </a:solidFill>
              <a:latin typeface="Calibri" panose="020F0502020204030204" pitchFamily="34" charset="0"/>
              <a:cs typeface="Calibri" panose="020F0502020204030204" pitchFamily="34" charset="0"/>
            </a:rPr>
            <a:t>Baseline emissions, leakage, and other emissions are subtracted at the year for planting. </a:t>
          </a:r>
        </a:p>
        <a:p>
          <a:pPr marL="0" indent="0" algn="l"/>
          <a:endParaRPr lang="en-US" sz="1100" b="1" i="0" u="sng" strike="noStrike">
            <a:solidFill>
              <a:srgbClr val="000000"/>
            </a:solidFill>
            <a:latin typeface="Calibri" panose="020F0502020204030204" pitchFamily="34" charset="0"/>
            <a:cs typeface="Calibri" panose="020F0502020204030204" pitchFamily="34" charset="0"/>
          </a:endParaRPr>
        </a:p>
        <a:p>
          <a:pPr marL="0" marR="0" indent="0" algn="l">
            <a:lnSpc>
              <a:spcPct val="100000"/>
            </a:lnSpc>
            <a:spcBef>
              <a:spcPts val="0"/>
            </a:spcBef>
            <a:spcAft>
              <a:spcPts val="0"/>
            </a:spcAft>
          </a:pPr>
          <a:r>
            <a:rPr lang="en-US" sz="1100" b="1" i="0" u="sng" strike="noStrike">
              <a:solidFill>
                <a:srgbClr val="000000"/>
              </a:solidFill>
              <a:latin typeface="Calibri" panose="020F0502020204030204" pitchFamily="34" charset="0"/>
              <a:cs typeface="Calibri" panose="020F0502020204030204" pitchFamily="34" charset="0"/>
            </a:rPr>
            <a:t>Total tCO2 in the MU establishment year</a:t>
          </a:r>
          <a:endParaRPr lang="en-US" sz="1100" b="0" i="0" u="none" strike="noStrike">
            <a:solidFill>
              <a:srgbClr val="000000"/>
            </a:solidFill>
            <a:latin typeface="Calibri" panose="020F0502020204030204" pitchFamily="34" charset="0"/>
            <a:cs typeface="Calibri" panose="020F0502020204030204" pitchFamily="34" charset="0"/>
          </a:endParaRPr>
        </a:p>
        <a:p>
          <a:pPr marL="0" marR="0" indent="0" algn="l">
            <a:lnSpc>
              <a:spcPct val="100000"/>
            </a:lnSpc>
            <a:spcBef>
              <a:spcPts val="0"/>
            </a:spcBef>
            <a:spcAft>
              <a:spcPts val="0"/>
            </a:spcAft>
          </a:pPr>
          <a:endParaRPr lang="en-US" sz="1100" b="0" i="0" u="none" strike="noStrike">
            <a:solidFill>
              <a:srgbClr val="000000"/>
            </a:solidFill>
            <a:latin typeface="Calibri" panose="020F0502020204030204" pitchFamily="34" charset="0"/>
            <a:cs typeface="Calibri" panose="020F0502020204030204" pitchFamily="34" charset="0"/>
          </a:endParaRPr>
        </a:p>
        <a:p>
          <a:pPr marL="0" marR="0" indent="0" algn="l">
            <a:lnSpc>
              <a:spcPct val="100000"/>
            </a:lnSpc>
            <a:spcBef>
              <a:spcPts val="0"/>
            </a:spcBef>
            <a:spcAft>
              <a:spcPts val="0"/>
            </a:spcAft>
          </a:pPr>
          <a:r>
            <a:rPr lang="en-US" sz="1100" b="0" i="0" u="none" strike="noStrike">
              <a:solidFill>
                <a:srgbClr val="000000"/>
              </a:solidFill>
              <a:latin typeface="Calibri" panose="020F0502020204030204" pitchFamily="34" charset="0"/>
              <a:cs typeface="Calibri" panose="020F0502020204030204" pitchFamily="34" charset="0"/>
            </a:rPr>
            <a:t>In the year of the MU establishment, the total tCO2 is calculated based on the area of the tCO2/ha/year calculated in the previous step and the</a:t>
          </a:r>
          <a:r>
            <a:rPr lang="en-US" sz="1100" b="0" i="0" u="none" strike="noStrike" baseline="0">
              <a:solidFill>
                <a:srgbClr val="000000"/>
              </a:solidFill>
              <a:latin typeface="Calibri" panose="020F0502020204030204" pitchFamily="34" charset="0"/>
              <a:cs typeface="Calibri" panose="020F0502020204030204" pitchFamily="34" charset="0"/>
            </a:rPr>
            <a:t> </a:t>
          </a:r>
          <a:r>
            <a:rPr lang="en-US" sz="1100" b="0" i="0" u="none" strike="noStrike">
              <a:solidFill>
                <a:srgbClr val="000000"/>
              </a:solidFill>
              <a:latin typeface="Calibri" panose="020F0502020204030204" pitchFamily="34" charset="0"/>
              <a:cs typeface="Calibri" panose="020F0502020204030204" pitchFamily="34" charset="0"/>
            </a:rPr>
            <a:t>MU area:</a:t>
          </a:r>
          <a:endParaRPr lang="en-US" sz="1100" b="0" i="1" u="none" strike="noStrike">
            <a:solidFill>
              <a:srgbClr val="000000"/>
            </a:solidFill>
            <a:latin typeface="Calibri" panose="020F0502020204030204" pitchFamily="34" charset="0"/>
            <a:cs typeface="Calibri" panose="020F0502020204030204" pitchFamily="34" charset="0"/>
          </a:endParaRPr>
        </a:p>
        <a:p>
          <a:pPr marL="0" marR="0" indent="0" algn="l">
            <a:lnSpc>
              <a:spcPct val="100000"/>
            </a:lnSpc>
            <a:spcBef>
              <a:spcPts val="0"/>
            </a:spcBef>
            <a:spcAft>
              <a:spcPts val="0"/>
            </a:spcAft>
          </a:pPr>
          <a:endParaRPr lang="en-US" sz="1100" b="0" i="1" u="none" strike="noStrike">
            <a:solidFill>
              <a:srgbClr val="000000"/>
            </a:solidFill>
            <a:latin typeface="Calibri" panose="020F0502020204030204" pitchFamily="34" charset="0"/>
            <a:cs typeface="Calibri" panose="020F0502020204030204" pitchFamily="34" charset="0"/>
          </a:endParaRPr>
        </a:p>
        <a:p>
          <a:pPr marL="0" marR="0" indent="0" algn="l">
            <a:lnSpc>
              <a:spcPct val="100000"/>
            </a:lnSpc>
            <a:spcBef>
              <a:spcPts val="0"/>
            </a:spcBef>
            <a:spcAft>
              <a:spcPts val="0"/>
            </a:spcAft>
          </a:pPr>
          <a:r>
            <a:rPr lang="en-US" sz="1100" b="0" i="1" u="none" strike="noStrike">
              <a:solidFill>
                <a:srgbClr val="000000"/>
              </a:solidFill>
              <a:latin typeface="Calibri" panose="020F0502020204030204" pitchFamily="34" charset="0"/>
              <a:cs typeface="Calibri" panose="020F0502020204030204" pitchFamily="34" charset="0"/>
            </a:rPr>
            <a:t>Total tCO2 = tCO2/ha/year</a:t>
          </a:r>
          <a:r>
            <a:rPr lang="en-US" sz="1100" b="0" i="1" u="none" strike="noStrike" baseline="0">
              <a:solidFill>
                <a:srgbClr val="000000"/>
              </a:solidFill>
              <a:latin typeface="Calibri" panose="020F0502020204030204" pitchFamily="34" charset="0"/>
              <a:cs typeface="Calibri" panose="020F0502020204030204" pitchFamily="34" charset="0"/>
            </a:rPr>
            <a:t> </a:t>
          </a:r>
          <a:r>
            <a:rPr lang="en-US" sz="1100" b="0" i="1" u="none" strike="noStrike">
              <a:solidFill>
                <a:srgbClr val="000000"/>
              </a:solidFill>
              <a:latin typeface="Calibri" panose="020F0502020204030204" pitchFamily="34" charset="0"/>
              <a:cs typeface="Calibri" panose="020F0502020204030204" pitchFamily="34" charset="0"/>
            </a:rPr>
            <a:t>* MU area</a:t>
          </a:r>
          <a:endParaRPr lang="en-US" sz="1100" b="1" i="0" u="sng" strike="noStrike">
            <a:solidFill>
              <a:srgbClr val="000000"/>
            </a:solidFill>
            <a:latin typeface="Calibri" panose="020F0502020204030204" pitchFamily="34" charset="0"/>
            <a:cs typeface="Calibri" panose="020F0502020204030204" pitchFamily="34" charset="0"/>
          </a:endParaRPr>
        </a:p>
        <a:p>
          <a:pPr marL="0" marR="0" indent="0" algn="l">
            <a:lnSpc>
              <a:spcPct val="100000"/>
            </a:lnSpc>
            <a:spcBef>
              <a:spcPts val="0"/>
            </a:spcBef>
            <a:spcAft>
              <a:spcPts val="0"/>
            </a:spcAft>
          </a:pPr>
          <a:endParaRPr lang="en-US" sz="1100" b="1" i="0" u="sng" strike="noStrike">
            <a:solidFill>
              <a:srgbClr val="000000"/>
            </a:solidFill>
            <a:latin typeface="Calibri" panose="020F0502020204030204" pitchFamily="34" charset="0"/>
            <a:cs typeface="Calibri" panose="020F0502020204030204" pitchFamily="34" charset="0"/>
          </a:endParaRPr>
        </a:p>
        <a:p>
          <a:pPr marL="0" marR="0" indent="0" algn="l">
            <a:lnSpc>
              <a:spcPct val="100000"/>
            </a:lnSpc>
            <a:spcBef>
              <a:spcPts val="0"/>
            </a:spcBef>
            <a:spcAft>
              <a:spcPts val="0"/>
            </a:spcAft>
          </a:pPr>
          <a:r>
            <a:rPr lang="en-US" sz="1100" b="1" i="0" u="sng" strike="noStrike">
              <a:solidFill>
                <a:srgbClr val="000000"/>
              </a:solidFill>
              <a:latin typeface="Calibri" panose="020F0502020204030204" pitchFamily="34" charset="0"/>
              <a:cs typeface="Calibri" panose="020F0502020204030204" pitchFamily="34" charset="0"/>
            </a:rPr>
            <a:t>Total tCO2 in the following years</a:t>
          </a:r>
          <a:endParaRPr lang="en-US" sz="1100" b="0" i="0" u="none" strike="noStrike">
            <a:solidFill>
              <a:srgbClr val="000000"/>
            </a:solidFill>
            <a:latin typeface="Calibri" panose="020F0502020204030204" pitchFamily="34" charset="0"/>
            <a:cs typeface="Calibri" panose="020F0502020204030204" pitchFamily="34" charset="0"/>
          </a:endParaRPr>
        </a:p>
        <a:p>
          <a:pPr marL="0" marR="0" indent="0" algn="l">
            <a:lnSpc>
              <a:spcPct val="100000"/>
            </a:lnSpc>
            <a:spcBef>
              <a:spcPts val="0"/>
            </a:spcBef>
            <a:spcAft>
              <a:spcPts val="0"/>
            </a:spcAft>
          </a:pPr>
          <a:endParaRPr lang="en-US" sz="1100" b="0" i="0" u="none" strike="noStrike">
            <a:solidFill>
              <a:srgbClr val="000000"/>
            </a:solidFill>
            <a:latin typeface="Calibri" panose="020F0502020204030204" pitchFamily="34" charset="0"/>
            <a:cs typeface="Calibri" panose="020F0502020204030204" pitchFamily="34" charset="0"/>
          </a:endParaRPr>
        </a:p>
        <a:p>
          <a:pPr marL="0" marR="0" indent="0" algn="l">
            <a:lnSpc>
              <a:spcPct val="100000"/>
            </a:lnSpc>
            <a:spcBef>
              <a:spcPts val="0"/>
            </a:spcBef>
            <a:spcAft>
              <a:spcPts val="0"/>
            </a:spcAft>
          </a:pPr>
          <a:r>
            <a:rPr lang="en-US" sz="1100" b="0" i="0" u="none" strike="noStrike">
              <a:solidFill>
                <a:srgbClr val="000000"/>
              </a:solidFill>
              <a:latin typeface="Calibri" panose="020F0502020204030204" pitchFamily="34" charset="0"/>
              <a:cs typeface="Calibri" panose="020F0502020204030204" pitchFamily="34" charset="0"/>
            </a:rPr>
            <a:t>In the years after the MU establishment the total tCO2 in each year t is calculated by adding the yearly increase in tCO2 to the total tCO2 of the previous year (t-1):</a:t>
          </a:r>
          <a:endParaRPr lang="en-US" sz="1100" b="0" i="1" u="none" strike="noStrike">
            <a:solidFill>
              <a:srgbClr val="000000"/>
            </a:solidFill>
            <a:latin typeface="Calibri" panose="020F0502020204030204" pitchFamily="34" charset="0"/>
            <a:cs typeface="Calibri" panose="020F0502020204030204" pitchFamily="34" charset="0"/>
          </a:endParaRPr>
        </a:p>
        <a:p>
          <a:pPr marL="0" marR="0" indent="0" algn="l">
            <a:lnSpc>
              <a:spcPct val="100000"/>
            </a:lnSpc>
            <a:spcBef>
              <a:spcPts val="0"/>
            </a:spcBef>
            <a:spcAft>
              <a:spcPts val="0"/>
            </a:spcAft>
          </a:pPr>
          <a:endParaRPr lang="en-US" sz="1100" b="0" i="1" u="none" strike="noStrike">
            <a:solidFill>
              <a:srgbClr val="000000"/>
            </a:solidFill>
            <a:latin typeface="Calibri" panose="020F0502020204030204" pitchFamily="34" charset="0"/>
            <a:cs typeface="Calibri" panose="020F0502020204030204" pitchFamily="34" charset="0"/>
          </a:endParaRPr>
        </a:p>
        <a:p>
          <a:pPr marL="0" marR="0" indent="0" algn="l">
            <a:lnSpc>
              <a:spcPct val="100000"/>
            </a:lnSpc>
            <a:spcBef>
              <a:spcPts val="0"/>
            </a:spcBef>
            <a:spcAft>
              <a:spcPts val="0"/>
            </a:spcAft>
          </a:pPr>
          <a:r>
            <a:rPr lang="en-US" sz="1100" b="0" i="1" u="none" strike="noStrike">
              <a:solidFill>
                <a:srgbClr val="000000"/>
              </a:solidFill>
              <a:latin typeface="Calibri" panose="020F0502020204030204" pitchFamily="34" charset="0"/>
              <a:cs typeface="Calibri" panose="020F0502020204030204" pitchFamily="34" charset="0"/>
            </a:rPr>
            <a:t>Total tCO2 in year t = Total tCO2 in year t-1 +  tCO2/ha/ * Mu area</a:t>
          </a:r>
          <a:endParaRPr lang="en-US" sz="1100" b="0" i="0" u="none" strike="noStrike">
            <a:solidFill>
              <a:srgbClr val="000000"/>
            </a:solidFill>
            <a:latin typeface="Calibri" panose="020F0502020204030204" pitchFamily="34" charset="0"/>
            <a:cs typeface="Calibri" panose="020F0502020204030204" pitchFamily="34" charset="0"/>
          </a:endParaRPr>
        </a:p>
        <a:p>
          <a:pPr marL="0" marR="0" indent="0" algn="l">
            <a:lnSpc>
              <a:spcPct val="100000"/>
            </a:lnSpc>
            <a:spcBef>
              <a:spcPts val="0"/>
            </a:spcBef>
            <a:spcAft>
              <a:spcPts val="0"/>
            </a:spcAft>
          </a:pPr>
          <a:endParaRPr lang="en-US" sz="1100" b="0" i="0" u="none" strike="noStrike">
            <a:solidFill>
              <a:srgbClr val="000000"/>
            </a:solidFill>
            <a:latin typeface="Calibri" panose="020F0502020204030204" pitchFamily="34" charset="0"/>
            <a:cs typeface="Calibri" panose="020F0502020204030204" pitchFamily="34" charset="0"/>
          </a:endParaRPr>
        </a:p>
      </xdr:txBody>
    </xdr:sp>
    <xdr:clientData/>
  </xdr:twoCellAnchor>
  <xdr:twoCellAnchor>
    <xdr:from>
      <xdr:col>45</xdr:col>
      <xdr:colOff>21228</xdr:colOff>
      <xdr:row>25</xdr:row>
      <xdr:rowOff>21228</xdr:rowOff>
    </xdr:from>
    <xdr:to>
      <xdr:col>58</xdr:col>
      <xdr:colOff>340291</xdr:colOff>
      <xdr:row>43</xdr:row>
      <xdr:rowOff>0</xdr:rowOff>
    </xdr:to>
    <xdr:sp macro="" textlink="">
      <xdr:nvSpPr>
        <xdr:cNvPr id="4" name="Textfeld 1">
          <a:extLst>
            <a:ext uri="{FF2B5EF4-FFF2-40B4-BE49-F238E27FC236}">
              <a16:creationId xmlns:a16="http://schemas.microsoft.com/office/drawing/2014/main" id="{00000000-0008-0000-0A00-000004000000}"/>
            </a:ext>
          </a:extLst>
        </xdr:cNvPr>
        <xdr:cNvSpPr txBox="1"/>
      </xdr:nvSpPr>
      <xdr:spPr>
        <a:xfrm>
          <a:off x="34737052" y="5164728"/>
          <a:ext cx="8185592" cy="3206066"/>
        </a:xfrm>
        <a:prstGeom prst="rect">
          <a:avLst/>
        </a:prstGeom>
        <a:solidFill>
          <a:schemeClr val="lt1"/>
        </a:solidFill>
        <a:ln w="9525" cmpd="sng">
          <a:solidFill>
            <a:schemeClr val="lt1">
              <a:shade val="50000"/>
            </a:schemeClr>
          </a:solidFill>
        </a:ln>
      </xdr:spPr>
      <xdr:txBody>
        <a:bodyPr spcFirstLastPara="0" vertOverflow="clip" horzOverflow="clip" wrap="square" lIns="91440" tIns="45720" rIns="91440" bIns="45720" rtlCol="0" anchor="t">
          <a:noAutofit/>
        </a:bodyPr>
        <a:lstStyle/>
        <a:p>
          <a:pPr marL="0" indent="0" algn="l"/>
          <a:r>
            <a:rPr lang="en-US" sz="1400" b="1" i="0" u="none" strike="noStrike">
              <a:solidFill>
                <a:srgbClr val="000000"/>
              </a:solidFill>
              <a:latin typeface="Calibri" panose="020F0502020204030204" pitchFamily="34" charset="0"/>
              <a:cs typeface="Calibri" panose="020F0502020204030204" pitchFamily="34" charset="0"/>
            </a:rPr>
            <a:t>Note</a:t>
          </a:r>
        </a:p>
        <a:p>
          <a:pPr marL="0" indent="0" algn="l"/>
          <a:endParaRPr lang="en-US" sz="1100" b="0" i="0" u="none" strike="noStrike">
            <a:solidFill>
              <a:srgbClr val="000000"/>
            </a:solidFill>
            <a:latin typeface="Calibri" panose="020F0502020204030204" pitchFamily="34" charset="0"/>
            <a:cs typeface="Calibri" panose="020F0502020204030204" pitchFamily="34" charset="0"/>
          </a:endParaRPr>
        </a:p>
        <a:p>
          <a:pPr marL="0" marR="0" indent="0" algn="l">
            <a:lnSpc>
              <a:spcPct val="100000"/>
            </a:lnSpc>
            <a:spcBef>
              <a:spcPts val="0"/>
            </a:spcBef>
            <a:spcAft>
              <a:spcPts val="0"/>
            </a:spcAft>
          </a:pPr>
          <a:r>
            <a:rPr lang="en-US" sz="1100" b="0" i="0" u="none" strike="noStrike">
              <a:solidFill>
                <a:srgbClr val="000000"/>
              </a:solidFill>
              <a:latin typeface="Calibri" panose="020F0502020204030204" pitchFamily="34" charset="0"/>
              <a:cs typeface="Calibri" panose="020F0502020204030204" pitchFamily="34" charset="0"/>
            </a:rPr>
            <a:t>The</a:t>
          </a:r>
          <a:r>
            <a:rPr lang="en-US" sz="1100" b="0" i="0" u="none" strike="noStrike" baseline="0">
              <a:solidFill>
                <a:srgbClr val="000000"/>
              </a:solidFill>
              <a:latin typeface="Calibri" panose="020F0502020204030204" pitchFamily="34" charset="0"/>
              <a:cs typeface="Calibri" panose="020F0502020204030204" pitchFamily="34" charset="0"/>
            </a:rPr>
            <a:t> growth model results show end-of-year results. As the monitoring for the 2024 Performance Review was performenc in early 2024, the ex-post results should be compared</a:t>
          </a:r>
          <a:r>
            <a:rPr lang="en-US" sz="1100" b="0" i="0" u="none" strike="noStrike">
              <a:solidFill>
                <a:srgbClr val="000000"/>
              </a:solidFill>
              <a:latin typeface="Calibri" panose="020F0502020204030204" pitchFamily="34" charset="0"/>
              <a:cs typeface="Calibri" panose="020F0502020204030204" pitchFamily="34" charset="0"/>
            </a:rPr>
            <a:t> with the</a:t>
          </a:r>
          <a:r>
            <a:rPr lang="en-US" sz="1100" b="0" i="0" u="none" strike="noStrike" baseline="0">
              <a:solidFill>
                <a:srgbClr val="000000"/>
              </a:solidFill>
              <a:latin typeface="Calibri" panose="020F0502020204030204" pitchFamily="34" charset="0"/>
              <a:cs typeface="Calibri" panose="020F0502020204030204" pitchFamily="34" charset="0"/>
            </a:rPr>
            <a:t> 2023 ex-ante growth model results.</a:t>
          </a:r>
        </a:p>
        <a:p>
          <a:pPr marL="0" marR="0" indent="0" algn="l">
            <a:lnSpc>
              <a:spcPct val="100000"/>
            </a:lnSpc>
            <a:spcBef>
              <a:spcPts val="0"/>
            </a:spcBef>
            <a:spcAft>
              <a:spcPts val="0"/>
            </a:spcAft>
          </a:pPr>
          <a:endParaRPr lang="en-US" sz="1100" b="0" i="0" u="none" strike="noStrike" baseline="0">
            <a:solidFill>
              <a:srgbClr val="000000"/>
            </a:solidFill>
            <a:latin typeface="Calibri" panose="020F0502020204030204" pitchFamily="34" charset="0"/>
            <a:cs typeface="Calibri" panose="020F0502020204030204" pitchFamily="34" charset="0"/>
          </a:endParaRPr>
        </a:p>
        <a:p>
          <a:pPr marL="0" marR="0" indent="0" algn="l">
            <a:lnSpc>
              <a:spcPct val="100000"/>
            </a:lnSpc>
            <a:spcBef>
              <a:spcPts val="0"/>
            </a:spcBef>
            <a:spcAft>
              <a:spcPts val="0"/>
            </a:spcAft>
          </a:pPr>
          <a:r>
            <a:rPr lang="en-US" sz="1100" b="0" i="0" u="none" strike="noStrike" baseline="0">
              <a:solidFill>
                <a:srgbClr val="000000"/>
              </a:solidFill>
              <a:latin typeface="Calibri" panose="020F0502020204030204" pitchFamily="34" charset="0"/>
              <a:cs typeface="Calibri" panose="020F0502020204030204" pitchFamily="34" charset="0"/>
            </a:rPr>
            <a:t>Further, in the ex-post calculations, baseline and other emissions are not considered, as all emissions are subtracted from the planting year and hence do not affect the carbon stock change that has occurred since the last Performance Review. In order to compare ex-post results with ex-ante emission reduction predictions, the emissions hence need to be subtracted from ex-post carbon stocks.</a:t>
          </a:r>
        </a:p>
        <a:p>
          <a:pPr marL="0" marR="0" indent="0" algn="l">
            <a:lnSpc>
              <a:spcPct val="100000"/>
            </a:lnSpc>
            <a:spcBef>
              <a:spcPts val="0"/>
            </a:spcBef>
            <a:spcAft>
              <a:spcPts val="0"/>
            </a:spcAft>
          </a:pPr>
          <a:endParaRPr lang="en-US" sz="1100" b="0" i="0" u="none" strike="noStrike" baseline="0">
            <a:solidFill>
              <a:srgbClr val="000000"/>
            </a:solidFill>
            <a:latin typeface="Calibri" panose="020F0502020204030204" pitchFamily="34" charset="0"/>
            <a:cs typeface="Calibri" panose="020F0502020204030204" pitchFamily="34" charset="0"/>
          </a:endParaRPr>
        </a:p>
        <a:p>
          <a:pPr marL="0" marR="0" indent="0" algn="l">
            <a:lnSpc>
              <a:spcPct val="100000"/>
            </a:lnSpc>
            <a:spcBef>
              <a:spcPts val="0"/>
            </a:spcBef>
            <a:spcAft>
              <a:spcPts val="0"/>
            </a:spcAft>
          </a:pPr>
          <a:r>
            <a:rPr lang="en-US" sz="1100" b="0" i="0" u="none" strike="noStrike" baseline="0">
              <a:solidFill>
                <a:srgbClr val="000000"/>
              </a:solidFill>
              <a:latin typeface="Calibri" panose="020F0502020204030204" pitchFamily="34" charset="0"/>
              <a:cs typeface="Calibri" panose="020F0502020204030204" pitchFamily="34" charset="0"/>
            </a:rPr>
            <a:t>The following example from MU 1 demonstrates the ex-post results are in line with the ex-ante carbon stock estimates:</a:t>
          </a:r>
        </a:p>
        <a:p>
          <a:pPr marL="0" marR="0" indent="0" algn="l">
            <a:lnSpc>
              <a:spcPct val="100000"/>
            </a:lnSpc>
            <a:spcBef>
              <a:spcPts val="0"/>
            </a:spcBef>
            <a:spcAft>
              <a:spcPts val="0"/>
            </a:spcAft>
          </a:pPr>
          <a:endParaRPr lang="en-US" sz="1100" b="0" i="0" u="none" strike="noStrike" baseline="0">
            <a:solidFill>
              <a:srgbClr val="000000"/>
            </a:solidFill>
            <a:latin typeface="Calibri" panose="020F0502020204030204" pitchFamily="34" charset="0"/>
            <a:cs typeface="Calibri" panose="020F0502020204030204" pitchFamily="34" charset="0"/>
          </a:endParaRPr>
        </a:p>
        <a:p>
          <a:pPr marL="0" marR="0" indent="0" algn="l">
            <a:lnSpc>
              <a:spcPct val="100000"/>
            </a:lnSpc>
            <a:spcBef>
              <a:spcPts val="0"/>
            </a:spcBef>
            <a:spcAft>
              <a:spcPts val="0"/>
            </a:spcAft>
          </a:pPr>
          <a:r>
            <a:rPr lang="en-US" sz="1100" b="0" i="0" u="none" strike="noStrike" baseline="0">
              <a:solidFill>
                <a:srgbClr val="000000"/>
              </a:solidFill>
              <a:latin typeface="Calibri" panose="020F0502020204030204" pitchFamily="34" charset="0"/>
              <a:cs typeface="Calibri" panose="020F0502020204030204" pitchFamily="34" charset="0"/>
            </a:rPr>
            <a:t>	</a:t>
          </a:r>
          <a:r>
            <a:rPr lang="en-US" sz="1100" b="0" i="1" u="none" strike="noStrike" baseline="0">
              <a:solidFill>
                <a:srgbClr val="000000"/>
              </a:solidFill>
              <a:latin typeface="Calibri" panose="020F0502020204030204" pitchFamily="34" charset="0"/>
              <a:cs typeface="Calibri" panose="020F0502020204030204" pitchFamily="34" charset="0"/>
            </a:rPr>
            <a:t>Ex-post carbon stock 2024: </a:t>
          </a:r>
          <a:r>
            <a:rPr lang="en-GB" sz="1100" b="0" i="1">
              <a:effectLst/>
              <a:latin typeface="+mn-lt"/>
              <a:ea typeface="+mn-ea"/>
              <a:cs typeface="+mn-cs"/>
            </a:rPr>
            <a:t>3461.1 tCO2e</a:t>
          </a:r>
        </a:p>
        <a:p>
          <a:pPr marL="0" marR="0" indent="0" algn="l">
            <a:lnSpc>
              <a:spcPct val="100000"/>
            </a:lnSpc>
            <a:spcBef>
              <a:spcPts val="0"/>
            </a:spcBef>
            <a:spcAft>
              <a:spcPts val="0"/>
            </a:spcAft>
          </a:pPr>
          <a:r>
            <a:rPr lang="en-GB" sz="1100" b="0" i="1" u="none" strike="noStrike">
              <a:solidFill>
                <a:srgbClr val="000000"/>
              </a:solidFill>
              <a:effectLst/>
              <a:latin typeface="+mn-lt"/>
              <a:ea typeface="+mn-ea"/>
              <a:cs typeface="+mn-cs"/>
            </a:rPr>
            <a:t>	Baseline</a:t>
          </a:r>
          <a:r>
            <a:rPr lang="en-GB" sz="1100" b="0" i="1" u="none" strike="noStrike" baseline="0">
              <a:solidFill>
                <a:srgbClr val="000000"/>
              </a:solidFill>
              <a:effectLst/>
              <a:latin typeface="+mn-lt"/>
              <a:ea typeface="+mn-ea"/>
              <a:cs typeface="+mn-cs"/>
            </a:rPr>
            <a:t> and other emissions: ( 20.2 </a:t>
          </a:r>
          <a:r>
            <a:rPr lang="en-GB" sz="1100" b="0" i="1" baseline="0">
              <a:effectLst/>
              <a:latin typeface="+mn-lt"/>
              <a:ea typeface="+mn-ea"/>
              <a:cs typeface="+mn-cs"/>
            </a:rPr>
            <a:t>tCO2e/ha</a:t>
          </a:r>
          <a:r>
            <a:rPr lang="en-GB" sz="1100" b="0" i="1" u="none" strike="noStrike" baseline="0">
              <a:solidFill>
                <a:srgbClr val="000000"/>
              </a:solidFill>
              <a:effectLst/>
              <a:latin typeface="+mn-lt"/>
              <a:ea typeface="+mn-ea"/>
              <a:cs typeface="+mn-cs"/>
            </a:rPr>
            <a:t> + 3.3  tCO2e/ha) * 9 ha = </a:t>
          </a:r>
          <a:r>
            <a:rPr lang="en-GB" sz="1100" b="0" i="1">
              <a:effectLst/>
              <a:latin typeface="+mn-lt"/>
              <a:ea typeface="+mn-ea"/>
              <a:cs typeface="+mn-cs"/>
            </a:rPr>
            <a:t>210.1 </a:t>
          </a:r>
          <a:r>
            <a:rPr lang="en-GB" sz="1100" b="0" i="1" baseline="0">
              <a:effectLst/>
              <a:latin typeface="+mn-lt"/>
              <a:ea typeface="+mn-ea"/>
              <a:cs typeface="+mn-cs"/>
            </a:rPr>
            <a:t>tCO2e</a:t>
          </a:r>
        </a:p>
        <a:p>
          <a:pPr marL="0" marR="0" indent="0" algn="l">
            <a:lnSpc>
              <a:spcPct val="100000"/>
            </a:lnSpc>
            <a:spcBef>
              <a:spcPts val="0"/>
            </a:spcBef>
            <a:spcAft>
              <a:spcPts val="0"/>
            </a:spcAft>
          </a:pPr>
          <a:endParaRPr lang="en-GB" sz="1100" b="0" i="1" u="none" strike="noStrike" baseline="0">
            <a:solidFill>
              <a:srgbClr val="000000"/>
            </a:solidFill>
            <a:effectLst/>
            <a:latin typeface="+mn-lt"/>
            <a:ea typeface="+mn-ea"/>
            <a:cs typeface="+mn-cs"/>
          </a:endParaRPr>
        </a:p>
        <a:p>
          <a:pPr marL="0" marR="0" indent="0" algn="l">
            <a:lnSpc>
              <a:spcPct val="100000"/>
            </a:lnSpc>
            <a:spcBef>
              <a:spcPts val="0"/>
            </a:spcBef>
            <a:spcAft>
              <a:spcPts val="0"/>
            </a:spcAft>
          </a:pPr>
          <a:r>
            <a:rPr lang="en-US" sz="1100" b="0" i="1" u="none" strike="noStrike">
              <a:solidFill>
                <a:srgbClr val="000000"/>
              </a:solidFill>
              <a:latin typeface="Calibri" panose="020F0502020204030204" pitchFamily="34" charset="0"/>
              <a:cs typeface="Calibri" panose="020F0502020204030204" pitchFamily="34" charset="0"/>
            </a:rPr>
            <a:t>	Ex-post</a:t>
          </a:r>
          <a:r>
            <a:rPr lang="en-US" sz="1100" b="0" i="1" u="none" strike="noStrike" baseline="0">
              <a:solidFill>
                <a:srgbClr val="000000"/>
              </a:solidFill>
              <a:latin typeface="Calibri" panose="020F0502020204030204" pitchFamily="34" charset="0"/>
              <a:cs typeface="Calibri" panose="020F0502020204030204" pitchFamily="34" charset="0"/>
            </a:rPr>
            <a:t>  total net emission reductions 2024 : </a:t>
          </a:r>
          <a:r>
            <a:rPr lang="en-GB" sz="1100" b="0" i="1">
              <a:effectLst/>
              <a:latin typeface="+mn-lt"/>
              <a:ea typeface="+mn-ea"/>
              <a:cs typeface="+mn-cs"/>
            </a:rPr>
            <a:t>3461.1 -  210.1 = 3251.0 </a:t>
          </a:r>
          <a:r>
            <a:rPr lang="en-GB" sz="1100" b="0" i="1" baseline="0">
              <a:effectLst/>
              <a:latin typeface="+mn-lt"/>
              <a:ea typeface="+mn-ea"/>
              <a:cs typeface="+mn-cs"/>
            </a:rPr>
            <a:t>tCO2e</a:t>
          </a:r>
        </a:p>
        <a:p>
          <a:pPr marL="0" marR="0" indent="0" algn="l">
            <a:lnSpc>
              <a:spcPct val="100000"/>
            </a:lnSpc>
            <a:spcBef>
              <a:spcPts val="0"/>
            </a:spcBef>
            <a:spcAft>
              <a:spcPts val="0"/>
            </a:spcAft>
          </a:pPr>
          <a:endParaRPr lang="en-GB" sz="1100" b="0" i="1" u="none" strike="noStrike" baseline="0">
            <a:solidFill>
              <a:srgbClr val="000000"/>
            </a:solidFill>
            <a:effectLst/>
            <a:latin typeface="+mn-lt"/>
            <a:ea typeface="+mn-ea"/>
            <a:cs typeface="+mn-cs"/>
          </a:endParaRPr>
        </a:p>
        <a:p>
          <a:pPr marL="0" marR="0" indent="0" algn="l">
            <a:lnSpc>
              <a:spcPct val="100000"/>
            </a:lnSpc>
            <a:spcBef>
              <a:spcPts val="0"/>
            </a:spcBef>
            <a:spcAft>
              <a:spcPts val="0"/>
            </a:spcAft>
          </a:pPr>
          <a:r>
            <a:rPr lang="en-GB" sz="1100" b="0" i="1" u="none" strike="noStrike" baseline="0">
              <a:solidFill>
                <a:srgbClr val="000000"/>
              </a:solidFill>
              <a:effectLst/>
              <a:latin typeface="+mn-lt"/>
              <a:ea typeface="+mn-ea"/>
              <a:cs typeface="+mn-cs"/>
            </a:rPr>
            <a:t>	Ex-ante growth model results 2023 : </a:t>
          </a:r>
          <a:r>
            <a:rPr lang="en-GB" sz="1100" b="0" i="1">
              <a:effectLst/>
              <a:latin typeface="+mn-lt"/>
              <a:ea typeface="+mn-ea"/>
              <a:cs typeface="+mn-cs"/>
            </a:rPr>
            <a:t>3251.0 </a:t>
          </a:r>
          <a:r>
            <a:rPr lang="en-GB" sz="1100" b="0" i="1" baseline="0">
              <a:effectLst/>
              <a:latin typeface="+mn-lt"/>
              <a:ea typeface="+mn-ea"/>
              <a:cs typeface="+mn-cs"/>
            </a:rPr>
            <a:t>tCO2e</a:t>
          </a:r>
          <a:endParaRPr lang="en-US" sz="1100" b="0" i="1" u="none" strike="noStrike">
            <a:solidFill>
              <a:srgbClr val="000000"/>
            </a:solidFill>
            <a:latin typeface="Calibri" panose="020F0502020204030204" pitchFamily="34" charset="0"/>
            <a:cs typeface="Calibri" panose="020F0502020204030204" pitchFamily="34" charset="0"/>
          </a:endParaRPr>
        </a:p>
        <a:p>
          <a:pPr marL="0" marR="0" indent="0" algn="l">
            <a:lnSpc>
              <a:spcPct val="100000"/>
            </a:lnSpc>
            <a:spcBef>
              <a:spcPts val="0"/>
            </a:spcBef>
            <a:spcAft>
              <a:spcPts val="0"/>
            </a:spcAft>
          </a:pPr>
          <a:endParaRPr lang="en-US" sz="1100" b="0" i="0" u="none" strike="noStrike">
            <a:solidFill>
              <a:srgbClr val="000000"/>
            </a:solidFill>
            <a:latin typeface="Calibri" panose="020F0502020204030204" pitchFamily="34" charset="0"/>
            <a:cs typeface="Calibri" panose="020F0502020204030204" pitchFamily="34" charset="0"/>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15</xdr:col>
      <xdr:colOff>459105</xdr:colOff>
      <xdr:row>1</xdr:row>
      <xdr:rowOff>266700</xdr:rowOff>
    </xdr:from>
    <xdr:to>
      <xdr:col>28</xdr:col>
      <xdr:colOff>139337</xdr:colOff>
      <xdr:row>17</xdr:row>
      <xdr:rowOff>0</xdr:rowOff>
    </xdr:to>
    <xdr:sp macro="" textlink="">
      <xdr:nvSpPr>
        <xdr:cNvPr id="5" name="Textfeld 1">
          <a:extLst>
            <a:ext uri="{FF2B5EF4-FFF2-40B4-BE49-F238E27FC236}">
              <a16:creationId xmlns:a16="http://schemas.microsoft.com/office/drawing/2014/main" id="{00000000-0008-0000-0C00-000005000000}"/>
            </a:ext>
          </a:extLst>
        </xdr:cNvPr>
        <xdr:cNvSpPr txBox="1"/>
      </xdr:nvSpPr>
      <xdr:spPr>
        <a:xfrm>
          <a:off x="14003655" y="447675"/>
          <a:ext cx="7795532" cy="3268980"/>
        </a:xfrm>
        <a:prstGeom prst="rect">
          <a:avLst/>
        </a:prstGeom>
        <a:solidFill>
          <a:schemeClr val="lt1"/>
        </a:solidFill>
        <a:ln w="9525" cmpd="sng">
          <a:solidFill>
            <a:schemeClr val="lt1">
              <a:shade val="50000"/>
            </a:schemeClr>
          </a:solidFill>
        </a:ln>
      </xdr:spPr>
      <xdr:txBody>
        <a:bodyPr spcFirstLastPara="0" vertOverflow="clip" horzOverflow="clip" wrap="square" lIns="91440" tIns="45720" rIns="91440" bIns="45720" rtlCol="0" anchor="t">
          <a:noAutofit/>
        </a:bodyPr>
        <a:lstStyle/>
        <a:p>
          <a:pPr marL="0" indent="0" algn="l"/>
          <a:r>
            <a:rPr lang="en-US" sz="1400" b="1" i="0" u="none" strike="noStrike">
              <a:solidFill>
                <a:srgbClr val="000000"/>
              </a:solidFill>
              <a:latin typeface="Calibri" panose="020F0502020204030204" pitchFamily="34" charset="0"/>
              <a:cs typeface="Calibri" panose="020F0502020204030204" pitchFamily="34" charset="0"/>
            </a:rPr>
            <a:t>Description</a:t>
          </a:r>
          <a:endParaRPr lang="en-US" sz="1100" b="0" i="0" u="none" strike="noStrike">
            <a:solidFill>
              <a:srgbClr val="000000"/>
            </a:solidFill>
            <a:latin typeface="Calibri" panose="020F0502020204030204" pitchFamily="34" charset="0"/>
            <a:cs typeface="Calibri" panose="020F0502020204030204" pitchFamily="34" charset="0"/>
          </a:endParaRPr>
        </a:p>
        <a:p>
          <a:pPr marL="0" indent="0" algn="l"/>
          <a:r>
            <a:rPr lang="en-US" sz="1100" b="0" i="0" u="none" strike="noStrike">
              <a:solidFill>
                <a:srgbClr val="000000"/>
              </a:solidFill>
              <a:latin typeface="Calibri" panose="020F0502020204030204" pitchFamily="34" charset="0"/>
              <a:cs typeface="Calibri" panose="020F0502020204030204" pitchFamily="34" charset="0"/>
            </a:rPr>
            <a:t>In this sheet the total tCO2 accumulated </a:t>
          </a:r>
          <a:r>
            <a:rPr lang="en-US" sz="1100" b="0" i="0">
              <a:effectLst/>
              <a:latin typeface="+mn-lt"/>
              <a:ea typeface="+mn-ea"/>
              <a:cs typeface="+mn-cs"/>
            </a:rPr>
            <a:t>in tree biomass and soil </a:t>
          </a:r>
          <a:r>
            <a:rPr lang="en-US" sz="1100" b="0" i="0" u="none" strike="noStrike">
              <a:solidFill>
                <a:srgbClr val="000000"/>
              </a:solidFill>
              <a:effectLst/>
              <a:latin typeface="Calibri" panose="020F0502020204030204" pitchFamily="34" charset="0"/>
              <a:ea typeface="+mn-ea"/>
              <a:cs typeface="Calibri" panose="020F0502020204030204" pitchFamily="34" charset="0"/>
            </a:rPr>
            <a:t>since</a:t>
          </a:r>
          <a:r>
            <a:rPr lang="en-US" sz="1100" b="0" i="0" u="none" strike="noStrike" baseline="0">
              <a:solidFill>
                <a:srgbClr val="000000"/>
              </a:solidFill>
              <a:effectLst/>
              <a:latin typeface="Calibri" panose="020F0502020204030204" pitchFamily="34" charset="0"/>
              <a:ea typeface="+mn-ea"/>
              <a:cs typeface="Calibri" panose="020F0502020204030204" pitchFamily="34" charset="0"/>
            </a:rPr>
            <a:t> the 2019 performance review</a:t>
          </a:r>
          <a:r>
            <a:rPr lang="en-US" sz="1100" b="0" i="0" u="none" strike="noStrike">
              <a:solidFill>
                <a:srgbClr val="000000"/>
              </a:solidFill>
              <a:latin typeface="Calibri" panose="020F0502020204030204" pitchFamily="34" charset="0"/>
              <a:cs typeface="Calibri" panose="020F0502020204030204" pitchFamily="34" charset="0"/>
            </a:rPr>
            <a:t> is summed and used to calculate the number VER that can be issued based on the presented performance review.</a:t>
          </a:r>
        </a:p>
        <a:p>
          <a:pPr marL="0" marR="0" indent="0" algn="l">
            <a:lnSpc>
              <a:spcPct val="100000"/>
            </a:lnSpc>
            <a:spcBef>
              <a:spcPts val="0"/>
            </a:spcBef>
            <a:spcAft>
              <a:spcPts val="0"/>
            </a:spcAft>
          </a:pPr>
          <a:r>
            <a:rPr lang="en-US" sz="1100" b="0" i="0" u="none" strike="noStrike">
              <a:solidFill>
                <a:srgbClr val="000000"/>
              </a:solidFill>
              <a:latin typeface="Calibri" panose="020F0502020204030204" pitchFamily="34" charset="0"/>
              <a:cs typeface="Calibri" panose="020F0502020204030204" pitchFamily="34" charset="0"/>
            </a:rPr>
            <a:t>"Carbon stocks and VER calculation" shows the additional tCO2 accumulated since 2019. This serves as the basis for the calculation VER issuance. </a:t>
          </a:r>
        </a:p>
        <a:p>
          <a:pPr marL="0" marR="0" indent="0" algn="l">
            <a:lnSpc>
              <a:spcPct val="100000"/>
            </a:lnSpc>
            <a:spcBef>
              <a:spcPts val="0"/>
            </a:spcBef>
            <a:spcAft>
              <a:spcPts val="0"/>
            </a:spcAft>
          </a:pPr>
          <a:endParaRPr lang="en-US" sz="1100" b="0" i="0" u="none" strike="noStrike">
            <a:solidFill>
              <a:srgbClr val="000000"/>
            </a:solidFill>
            <a:latin typeface="Calibri" panose="020F0502020204030204" pitchFamily="34" charset="0"/>
            <a:cs typeface="Calibri" panose="020F0502020204030204" pitchFamily="34" charset="0"/>
          </a:endParaRPr>
        </a:p>
        <a:p>
          <a:pPr marL="0" marR="0" indent="0" algn="l">
            <a:lnSpc>
              <a:spcPct val="100000"/>
            </a:lnSpc>
            <a:spcBef>
              <a:spcPts val="0"/>
            </a:spcBef>
            <a:spcAft>
              <a:spcPts val="0"/>
            </a:spcAft>
          </a:pPr>
          <a:r>
            <a:rPr lang="en-US" sz="1100" b="0" i="0" u="none" strike="noStrike">
              <a:solidFill>
                <a:srgbClr val="000000"/>
              </a:solidFill>
              <a:latin typeface="Calibri" panose="020F0502020204030204" pitchFamily="34" charset="0"/>
              <a:cs typeface="Calibri" panose="020F0502020204030204" pitchFamily="34" charset="0"/>
            </a:rPr>
            <a:t>20% of the VERs issued for the current performance review will be transfered to the GS buffer pool. Accordingly, the net salable VERs are:</a:t>
          </a:r>
          <a:endParaRPr lang="en-US" sz="1100" b="0" i="1" u="none" strike="noStrike">
            <a:solidFill>
              <a:srgbClr val="000000"/>
            </a:solidFill>
            <a:latin typeface="Calibri" panose="020F0502020204030204" pitchFamily="34" charset="0"/>
            <a:cs typeface="Calibri" panose="020F0502020204030204" pitchFamily="34" charset="0"/>
          </a:endParaRPr>
        </a:p>
        <a:p>
          <a:pPr marL="0" marR="0" indent="0" algn="l">
            <a:lnSpc>
              <a:spcPct val="100000"/>
            </a:lnSpc>
            <a:spcBef>
              <a:spcPts val="0"/>
            </a:spcBef>
            <a:spcAft>
              <a:spcPts val="0"/>
            </a:spcAft>
          </a:pPr>
          <a:endParaRPr lang="en-US" sz="1100" b="0" i="1" u="none" strike="noStrike">
            <a:solidFill>
              <a:srgbClr val="000000"/>
            </a:solidFill>
            <a:latin typeface="Calibri" panose="020F0502020204030204" pitchFamily="34" charset="0"/>
            <a:cs typeface="Calibri" panose="020F0502020204030204" pitchFamily="34" charset="0"/>
          </a:endParaRPr>
        </a:p>
        <a:p>
          <a:pPr marL="0" marR="0" indent="0" algn="l">
            <a:lnSpc>
              <a:spcPct val="100000"/>
            </a:lnSpc>
            <a:spcBef>
              <a:spcPts val="0"/>
            </a:spcBef>
            <a:spcAft>
              <a:spcPts val="0"/>
            </a:spcAft>
          </a:pPr>
          <a:r>
            <a:rPr lang="en-US" sz="1100" b="0" i="1" u="none" strike="noStrike">
              <a:solidFill>
                <a:srgbClr val="000000"/>
              </a:solidFill>
              <a:latin typeface="Calibri" panose="020F0502020204030204" pitchFamily="34" charset="0"/>
              <a:cs typeface="Calibri" panose="020F0502020204030204" pitchFamily="34" charset="0"/>
            </a:rPr>
            <a:t>Salable VERs = Change</a:t>
          </a:r>
          <a:r>
            <a:rPr lang="en-US" sz="1100" b="0" i="1" u="none" strike="noStrike" baseline="0">
              <a:solidFill>
                <a:srgbClr val="000000"/>
              </a:solidFill>
              <a:latin typeface="Calibri" panose="020F0502020204030204" pitchFamily="34" charset="0"/>
              <a:cs typeface="Calibri" panose="020F0502020204030204" pitchFamily="34" charset="0"/>
            </a:rPr>
            <a:t> in tCO2e</a:t>
          </a:r>
          <a:r>
            <a:rPr lang="en-US" sz="1100" b="0" i="1" u="none" strike="noStrike">
              <a:solidFill>
                <a:srgbClr val="000000"/>
              </a:solidFill>
              <a:latin typeface="Calibri" panose="020F0502020204030204" pitchFamily="34" charset="0"/>
              <a:cs typeface="Calibri" panose="020F0502020204030204" pitchFamily="34" charset="0"/>
            </a:rPr>
            <a:t> * (1-0.2)</a:t>
          </a:r>
        </a:p>
        <a:p>
          <a:pPr marL="0" marR="0" indent="0" algn="l">
            <a:lnSpc>
              <a:spcPct val="100000"/>
            </a:lnSpc>
            <a:spcBef>
              <a:spcPts val="0"/>
            </a:spcBef>
            <a:spcAft>
              <a:spcPts val="0"/>
            </a:spcAft>
          </a:pPr>
          <a:endParaRPr lang="en-US" sz="1100" b="0" i="1" u="none" strike="noStrike">
            <a:solidFill>
              <a:srgbClr val="000000"/>
            </a:solidFill>
            <a:latin typeface="Calibri" panose="020F0502020204030204" pitchFamily="34" charset="0"/>
            <a:cs typeface="Calibri" panose="020F0502020204030204" pitchFamily="34" charset="0"/>
          </a:endParaRPr>
        </a:p>
        <a:p>
          <a:pPr marL="0" marR="0" indent="0" algn="l">
            <a:lnSpc>
              <a:spcPct val="100000"/>
            </a:lnSpc>
            <a:spcBef>
              <a:spcPts val="0"/>
            </a:spcBef>
            <a:spcAft>
              <a:spcPts val="0"/>
            </a:spcAft>
          </a:pPr>
          <a:r>
            <a:rPr lang="en-US" sz="1100" b="0" i="1" u="none" strike="noStrike">
              <a:solidFill>
                <a:srgbClr val="000000"/>
              </a:solidFill>
              <a:latin typeface="Calibri" panose="020F0502020204030204" pitchFamily="34" charset="0"/>
              <a:cs typeface="Calibri" panose="020F0502020204030204" pitchFamily="34" charset="0"/>
            </a:rPr>
            <a:t>Buffer VERs = </a:t>
          </a:r>
          <a:r>
            <a:rPr lang="en-US" sz="1100" b="0" i="1">
              <a:effectLst/>
              <a:latin typeface="+mn-lt"/>
              <a:ea typeface="+mn-ea"/>
              <a:cs typeface="+mn-cs"/>
            </a:rPr>
            <a:t>Change</a:t>
          </a:r>
          <a:r>
            <a:rPr lang="en-US" sz="1100" b="0" i="1" baseline="0">
              <a:effectLst/>
              <a:latin typeface="+mn-lt"/>
              <a:ea typeface="+mn-ea"/>
              <a:cs typeface="+mn-cs"/>
            </a:rPr>
            <a:t> in tCO2e</a:t>
          </a:r>
          <a:r>
            <a:rPr lang="en-US" sz="1100" b="0" i="1">
              <a:effectLst/>
              <a:latin typeface="+mn-lt"/>
              <a:ea typeface="+mn-ea"/>
              <a:cs typeface="+mn-cs"/>
            </a:rPr>
            <a:t> *</a:t>
          </a:r>
          <a:r>
            <a:rPr lang="en-US" sz="1100" b="0" i="1" u="none" strike="noStrike">
              <a:solidFill>
                <a:srgbClr val="000000"/>
              </a:solidFill>
              <a:latin typeface="Calibri" panose="020F0502020204030204" pitchFamily="34" charset="0"/>
              <a:cs typeface="Calibri" panose="020F0502020204030204" pitchFamily="34" charset="0"/>
            </a:rPr>
            <a:t> 0.2</a:t>
          </a:r>
        </a:p>
        <a:p>
          <a:pPr marL="0" marR="0" indent="0" algn="l">
            <a:lnSpc>
              <a:spcPct val="100000"/>
            </a:lnSpc>
            <a:spcBef>
              <a:spcPts val="0"/>
            </a:spcBef>
            <a:spcAft>
              <a:spcPts val="0"/>
            </a:spcAft>
          </a:pPr>
          <a:endParaRPr lang="en-US" sz="1100" b="0" i="1" u="none" strike="noStrike">
            <a:solidFill>
              <a:srgbClr val="000000"/>
            </a:solidFill>
            <a:latin typeface="Calibri" panose="020F0502020204030204" pitchFamily="34" charset="0"/>
            <a:cs typeface="Calibri" panose="020F0502020204030204" pitchFamily="34" charset="0"/>
          </a:endParaRPr>
        </a:p>
        <a:p>
          <a:pPr marL="0" marR="0" indent="0" algn="l">
            <a:lnSpc>
              <a:spcPct val="100000"/>
            </a:lnSpc>
            <a:spcBef>
              <a:spcPts val="0"/>
            </a:spcBef>
            <a:spcAft>
              <a:spcPts val="0"/>
            </a:spcAft>
          </a:pPr>
          <a:r>
            <a:rPr lang="en-US" sz="1100" b="0" i="0" u="none" strike="noStrike">
              <a:solidFill>
                <a:srgbClr val="000000"/>
              </a:solidFill>
              <a:latin typeface="Calibri" panose="020F0502020204030204" pitchFamily="34" charset="0"/>
              <a:cs typeface="Calibri" panose="020F0502020204030204" pitchFamily="34" charset="0"/>
            </a:rPr>
            <a:t>Soil</a:t>
          </a:r>
          <a:r>
            <a:rPr lang="en-US" sz="1100" b="0" i="0" u="none" strike="noStrike" baseline="0">
              <a:solidFill>
                <a:srgbClr val="000000"/>
              </a:solidFill>
              <a:latin typeface="Calibri" panose="020F0502020204030204" pitchFamily="34" charset="0"/>
              <a:cs typeface="Calibri" panose="020F0502020204030204" pitchFamily="34" charset="0"/>
            </a:rPr>
            <a:t> carbon values were retrieved from the Soil Carbon Calculator sheet.</a:t>
          </a:r>
        </a:p>
        <a:p>
          <a:pPr marL="0" marR="0" indent="0" algn="l">
            <a:lnSpc>
              <a:spcPct val="100000"/>
            </a:lnSpc>
            <a:spcBef>
              <a:spcPts val="0"/>
            </a:spcBef>
            <a:spcAft>
              <a:spcPts val="0"/>
            </a:spcAft>
          </a:pPr>
          <a:endParaRPr lang="en-US" sz="1100" b="0" i="0" u="none" strike="noStrike" baseline="0">
            <a:solidFill>
              <a:srgbClr val="000000"/>
            </a:solidFill>
            <a:latin typeface="Calibri" panose="020F0502020204030204" pitchFamily="34" charset="0"/>
            <a:cs typeface="Calibri" panose="020F0502020204030204" pitchFamily="34" charset="0"/>
          </a:endParaRPr>
        </a:p>
        <a:p>
          <a:pPr marL="0" marR="0" indent="0" algn="l">
            <a:lnSpc>
              <a:spcPct val="100000"/>
            </a:lnSpc>
            <a:spcBef>
              <a:spcPts val="0"/>
            </a:spcBef>
            <a:spcAft>
              <a:spcPts val="0"/>
            </a:spcAft>
          </a:pPr>
          <a:r>
            <a:rPr lang="en-US" sz="1100" b="0" i="0" u="none" strike="noStrike">
              <a:solidFill>
                <a:srgbClr val="000000"/>
              </a:solidFill>
              <a:latin typeface="Calibri" panose="020F0502020204030204" pitchFamily="34" charset="0"/>
              <a:cs typeface="Calibri" panose="020F0502020204030204" pitchFamily="34" charset="0"/>
            </a:rPr>
            <a:t>Since</a:t>
          </a:r>
          <a:r>
            <a:rPr lang="en-US" sz="1100" b="0" i="0" u="none" strike="noStrike" baseline="0">
              <a:solidFill>
                <a:srgbClr val="000000"/>
              </a:solidFill>
              <a:latin typeface="Calibri" panose="020F0502020204030204" pitchFamily="34" charset="0"/>
              <a:cs typeface="Calibri" panose="020F0502020204030204" pitchFamily="34" charset="0"/>
            </a:rPr>
            <a:t> no new areas were planted in the current monitoring period, baseline, leakage, and other emissions were not considered in the VER calculation.</a:t>
          </a:r>
          <a:endParaRPr lang="en-US" sz="1100" b="0" i="0" u="none" strike="noStrike">
            <a:solidFill>
              <a:srgbClr val="000000"/>
            </a:solidFill>
            <a:latin typeface="Calibri" panose="020F0502020204030204" pitchFamily="34" charset="0"/>
            <a:cs typeface="Calibri" panose="020F0502020204030204" pitchFamily="34"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292100</xdr:colOff>
      <xdr:row>90</xdr:row>
      <xdr:rowOff>50800</xdr:rowOff>
    </xdr:from>
    <xdr:to>
      <xdr:col>7</xdr:col>
      <xdr:colOff>208280</xdr:colOff>
      <xdr:row>114</xdr:row>
      <xdr:rowOff>171450</xdr:rowOff>
    </xdr:to>
    <xdr:pic>
      <xdr:nvPicPr>
        <xdr:cNvPr id="2" name="Picture 1">
          <a:extLst>
            <a:ext uri="{FF2B5EF4-FFF2-40B4-BE49-F238E27FC236}">
              <a16:creationId xmlns:a16="http://schemas.microsoft.com/office/drawing/2014/main" id="{00000000-0008-0000-0E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t="16325"/>
        <a:stretch>
          <a:fillRect/>
        </a:stretch>
      </xdr:blipFill>
      <xdr:spPr bwMode="auto">
        <a:xfrm>
          <a:off x="533400" y="16052800"/>
          <a:ext cx="7493000" cy="4540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807509</xdr:colOff>
      <xdr:row>12</xdr:row>
      <xdr:rowOff>124880</xdr:rowOff>
    </xdr:from>
    <xdr:to>
      <xdr:col>8</xdr:col>
      <xdr:colOff>420159</xdr:colOff>
      <xdr:row>15</xdr:row>
      <xdr:rowOff>131231</xdr:rowOff>
    </xdr:to>
    <xdr:pic>
      <xdr:nvPicPr>
        <xdr:cNvPr id="3" name="Picture 119" descr="SHARE:9.5-MARKETING:5.1 Company Marketing:5.1.1 Corporate Identity:Company Logos: South Pole Carbon Logos:_web:spc_logo.gif">
          <a:extLst>
            <a:ext uri="{FF2B5EF4-FFF2-40B4-BE49-F238E27FC236}">
              <a16:creationId xmlns:a16="http://schemas.microsoft.com/office/drawing/2014/main" id="{00000000-0008-0000-0E00-00000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999009" y="1915580"/>
          <a:ext cx="838200" cy="549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7</xdr:col>
          <xdr:colOff>38100</xdr:colOff>
          <xdr:row>19</xdr:row>
          <xdr:rowOff>142875</xdr:rowOff>
        </xdr:from>
        <xdr:to>
          <xdr:col>7</xdr:col>
          <xdr:colOff>990600</xdr:colOff>
          <xdr:row>21</xdr:row>
          <xdr:rowOff>95250</xdr:rowOff>
        </xdr:to>
        <xdr:sp macro="" textlink="">
          <xdr:nvSpPr>
            <xdr:cNvPr id="14343" name="Button 1" hidden="1">
              <a:extLst>
                <a:ext uri="{63B3BB69-23CF-44E3-9099-C40C66FF867C}">
                  <a14:compatExt spid="_x0000_s14343"/>
                </a:ext>
                <a:ext uri="{FF2B5EF4-FFF2-40B4-BE49-F238E27FC236}">
                  <a16:creationId xmlns:a16="http://schemas.microsoft.com/office/drawing/2014/main" id="{00000000-0008-0000-0F00-0000073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27432" tIns="18288" rIns="27432" bIns="18288" anchor="ctr" upright="1"/>
            <a:lstStyle/>
            <a:p>
              <a:pPr algn="ctr" rtl="0">
                <a:defRPr sz="1000"/>
              </a:pPr>
              <a:r>
                <a:rPr lang="en-US" sz="1000" b="0" i="0" u="none" strike="noStrike" baseline="0">
                  <a:solidFill>
                    <a:srgbClr val="000000"/>
                  </a:solidFill>
                  <a:latin typeface="Arial"/>
                  <a:cs typeface="Arial"/>
                </a:rPr>
                <a:t>Add Stratum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8</xdr:col>
          <xdr:colOff>66675</xdr:colOff>
          <xdr:row>19</xdr:row>
          <xdr:rowOff>114300</xdr:rowOff>
        </xdr:from>
        <xdr:to>
          <xdr:col>8</xdr:col>
          <xdr:colOff>1133475</xdr:colOff>
          <xdr:row>21</xdr:row>
          <xdr:rowOff>95250</xdr:rowOff>
        </xdr:to>
        <xdr:sp macro="" textlink="">
          <xdr:nvSpPr>
            <xdr:cNvPr id="14344" name="Button 2" hidden="1">
              <a:extLst>
                <a:ext uri="{63B3BB69-23CF-44E3-9099-C40C66FF867C}">
                  <a14:compatExt spid="_x0000_s14344"/>
                </a:ext>
                <a:ext uri="{FF2B5EF4-FFF2-40B4-BE49-F238E27FC236}">
                  <a16:creationId xmlns:a16="http://schemas.microsoft.com/office/drawing/2014/main" id="{00000000-0008-0000-0F00-0000083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27432" tIns="18288" rIns="27432" bIns="18288" anchor="ctr" upright="1"/>
            <a:lstStyle/>
            <a:p>
              <a:pPr algn="ctr" rtl="0">
                <a:defRPr sz="1000"/>
              </a:pPr>
              <a:r>
                <a:rPr lang="en-US" sz="1000" b="0" i="0" u="none" strike="noStrike" baseline="0">
                  <a:solidFill>
                    <a:srgbClr val="000000"/>
                  </a:solidFill>
                  <a:latin typeface="Arial"/>
                  <a:cs typeface="Arial"/>
                </a:rPr>
                <a:t>Delete Stratum</a:t>
              </a:r>
            </a:p>
          </xdr:txBody>
        </xdr:sp>
        <xdr:clientData fPrintsWithSheet="0"/>
      </xdr:twoCellAnchor>
    </mc:Choice>
    <mc:Fallback/>
  </mc:AlternateContent>
  <xdr:twoCellAnchor editAs="oneCell">
    <xdr:from>
      <xdr:col>1</xdr:col>
      <xdr:colOff>657225</xdr:colOff>
      <xdr:row>120</xdr:row>
      <xdr:rowOff>47625</xdr:rowOff>
    </xdr:from>
    <xdr:to>
      <xdr:col>6</xdr:col>
      <xdr:colOff>778934</xdr:colOff>
      <xdr:row>144</xdr:row>
      <xdr:rowOff>154516</xdr:rowOff>
    </xdr:to>
    <xdr:pic>
      <xdr:nvPicPr>
        <xdr:cNvPr id="4" name="Picture 118" descr="SSD:Users:tsilber:Desktop:GS soil tool:SOIL_TYPE.gif">
          <a:extLst>
            <a:ext uri="{FF2B5EF4-FFF2-40B4-BE49-F238E27FC236}">
              <a16:creationId xmlns:a16="http://schemas.microsoft.com/office/drawing/2014/main" id="{00000000-0008-0000-0E00-000004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898525" y="21955125"/>
          <a:ext cx="6497109" cy="45264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171450</xdr:colOff>
      <xdr:row>9</xdr:row>
      <xdr:rowOff>484146</xdr:rowOff>
    </xdr:from>
    <xdr:to>
      <xdr:col>8</xdr:col>
      <xdr:colOff>1199732</xdr:colOff>
      <xdr:row>12</xdr:row>
      <xdr:rowOff>53893</xdr:rowOff>
    </xdr:to>
    <xdr:pic>
      <xdr:nvPicPr>
        <xdr:cNvPr id="5" name="Picture 5">
          <a:extLst>
            <a:ext uri="{FF2B5EF4-FFF2-40B4-BE49-F238E27FC236}">
              <a16:creationId xmlns:a16="http://schemas.microsoft.com/office/drawing/2014/main" id="{00000000-0008-0000-0E00-000005000000}"/>
            </a:ext>
          </a:extLst>
        </xdr:cNvPr>
        <xdr:cNvPicPr>
          <a:picLocks noChangeAspect="1"/>
        </xdr:cNvPicPr>
      </xdr:nvPicPr>
      <xdr:blipFill>
        <a:blip xmlns:r="http://schemas.openxmlformats.org/officeDocument/2006/relationships" r:embed="rId4"/>
        <a:stretch>
          <a:fillRect/>
        </a:stretch>
      </xdr:blipFill>
      <xdr:spPr>
        <a:xfrm>
          <a:off x="8362950" y="1373146"/>
          <a:ext cx="2228432" cy="411122"/>
        </a:xfrm>
        <a:prstGeom prst="rect">
          <a:avLst/>
        </a:prstGeom>
      </xdr:spPr>
    </xdr:pic>
    <xdr:clientData/>
  </xdr:twoCellAnchor>
  <mc:AlternateContent xmlns:mc="http://schemas.openxmlformats.org/markup-compatibility/2006">
    <mc:Choice xmlns:a14="http://schemas.microsoft.com/office/drawing/2010/main" Requires="a14">
      <xdr:twoCellAnchor>
        <xdr:from>
          <xdr:col>7</xdr:col>
          <xdr:colOff>28575</xdr:colOff>
          <xdr:row>19</xdr:row>
          <xdr:rowOff>114300</xdr:rowOff>
        </xdr:from>
        <xdr:to>
          <xdr:col>7</xdr:col>
          <xdr:colOff>790575</xdr:colOff>
          <xdr:row>21</xdr:row>
          <xdr:rowOff>76200</xdr:rowOff>
        </xdr:to>
        <xdr:sp macro="" textlink="">
          <xdr:nvSpPr>
            <xdr:cNvPr id="14340" name="Button 4" hidden="1">
              <a:extLst>
                <a:ext uri="{63B3BB69-23CF-44E3-9099-C40C66FF867C}">
                  <a14:compatExt spid="_x0000_s14340"/>
                </a:ext>
                <a:ext uri="{FF2B5EF4-FFF2-40B4-BE49-F238E27FC236}">
                  <a16:creationId xmlns:a16="http://schemas.microsoft.com/office/drawing/2014/main" id="{00000000-0008-0000-0F00-00000438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1000" b="0" i="0" u="none" strike="noStrike" baseline="0">
                  <a:solidFill>
                    <a:srgbClr val="000000"/>
                  </a:solidFill>
                  <a:latin typeface="Arial"/>
                  <a:cs typeface="Arial"/>
                </a:rPr>
                <a:t>Add Stratum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8</xdr:col>
          <xdr:colOff>57150</xdr:colOff>
          <xdr:row>19</xdr:row>
          <xdr:rowOff>95250</xdr:rowOff>
        </xdr:from>
        <xdr:to>
          <xdr:col>8</xdr:col>
          <xdr:colOff>904875</xdr:colOff>
          <xdr:row>21</xdr:row>
          <xdr:rowOff>76200</xdr:rowOff>
        </xdr:to>
        <xdr:sp macro="" textlink="">
          <xdr:nvSpPr>
            <xdr:cNvPr id="14339" name="Button 3" hidden="1">
              <a:extLst>
                <a:ext uri="{63B3BB69-23CF-44E3-9099-C40C66FF867C}">
                  <a14:compatExt spid="_x0000_s14339"/>
                </a:ext>
                <a:ext uri="{FF2B5EF4-FFF2-40B4-BE49-F238E27FC236}">
                  <a16:creationId xmlns:a16="http://schemas.microsoft.com/office/drawing/2014/main" id="{00000000-0008-0000-0F00-00000338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1000" b="0" i="0" u="none" strike="noStrike" baseline="0">
                  <a:solidFill>
                    <a:srgbClr val="000000"/>
                  </a:solidFill>
                  <a:latin typeface="Arial"/>
                  <a:cs typeface="Arial"/>
                </a:rPr>
                <a:t>Delete Stratum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28575</xdr:colOff>
          <xdr:row>19</xdr:row>
          <xdr:rowOff>114300</xdr:rowOff>
        </xdr:from>
        <xdr:to>
          <xdr:col>7</xdr:col>
          <xdr:colOff>790575</xdr:colOff>
          <xdr:row>21</xdr:row>
          <xdr:rowOff>76200</xdr:rowOff>
        </xdr:to>
        <xdr:sp macro="" textlink="">
          <xdr:nvSpPr>
            <xdr:cNvPr id="14342" name="Button 1" hidden="1">
              <a:extLst>
                <a:ext uri="{63B3BB69-23CF-44E3-9099-C40C66FF867C}">
                  <a14:compatExt spid="_x0000_s14342"/>
                </a:ext>
                <a:ext uri="{FF2B5EF4-FFF2-40B4-BE49-F238E27FC236}">
                  <a16:creationId xmlns:a16="http://schemas.microsoft.com/office/drawing/2014/main" id="{00000000-0008-0000-0F00-0000063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27432" tIns="18288" rIns="27432" bIns="18288" anchor="ctr" upright="1"/>
            <a:lstStyle/>
            <a:p>
              <a:pPr algn="ctr" rtl="0">
                <a:defRPr sz="1000"/>
              </a:pPr>
              <a:r>
                <a:rPr lang="en-US" sz="1000" b="0" i="0" u="none" strike="noStrike" baseline="0">
                  <a:solidFill>
                    <a:srgbClr val="000000"/>
                  </a:solidFill>
                  <a:latin typeface="Arial"/>
                  <a:cs typeface="Arial"/>
                </a:rPr>
                <a:t>Add Stratum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8</xdr:col>
          <xdr:colOff>57150</xdr:colOff>
          <xdr:row>19</xdr:row>
          <xdr:rowOff>95250</xdr:rowOff>
        </xdr:from>
        <xdr:to>
          <xdr:col>8</xdr:col>
          <xdr:colOff>904875</xdr:colOff>
          <xdr:row>21</xdr:row>
          <xdr:rowOff>76200</xdr:rowOff>
        </xdr:to>
        <xdr:sp macro="" textlink="">
          <xdr:nvSpPr>
            <xdr:cNvPr id="14341" name="Button 2" hidden="1">
              <a:extLst>
                <a:ext uri="{63B3BB69-23CF-44E3-9099-C40C66FF867C}">
                  <a14:compatExt spid="_x0000_s14341"/>
                </a:ext>
                <a:ext uri="{FF2B5EF4-FFF2-40B4-BE49-F238E27FC236}">
                  <a16:creationId xmlns:a16="http://schemas.microsoft.com/office/drawing/2014/main" id="{00000000-0008-0000-0F00-0000053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27432" tIns="18288" rIns="27432" bIns="18288" anchor="ctr" upright="1"/>
            <a:lstStyle/>
            <a:p>
              <a:pPr algn="ctr" rtl="0">
                <a:defRPr sz="1000"/>
              </a:pPr>
              <a:r>
                <a:rPr lang="en-US" sz="1000" b="0" i="0" u="none" strike="noStrike" baseline="0">
                  <a:solidFill>
                    <a:srgbClr val="000000"/>
                  </a:solidFill>
                  <a:latin typeface="Arial"/>
                  <a:cs typeface="Arial"/>
                </a:rPr>
                <a:t>Delete Stratum</a:t>
              </a:r>
            </a:p>
          </xdr:txBody>
        </xdr:sp>
        <xdr:clientData fPrintsWithSheet="0"/>
      </xdr:twoCellAnchor>
    </mc:Choice>
    <mc:Fallback/>
  </mc:AlternateContent>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Excel Services" refreshedDate="45645.721269212961" createdVersion="8" refreshedVersion="8" minRefreshableVersion="3" recordCount="501" xr:uid="{98A121BC-400A-4035-BC6F-66958EB1F723}">
  <cacheSource type="worksheet">
    <worksheetSource name="GISfincas"/>
  </cacheSource>
  <cacheFields count="9">
    <cacheField name="Company" numFmtId="0">
      <sharedItems count="7">
        <s v="FF"/>
        <s v="PB"/>
        <s v="ST"/>
        <s v="QB"/>
        <s v="EC"/>
        <s v="PBM" u="1"/>
        <s v="IC" u="1"/>
      </sharedItems>
    </cacheField>
    <cacheField name="MU" numFmtId="0">
      <sharedItems containsMixedTypes="1" containsNumber="1" containsInteger="1" minValue="1" maxValue="55" count="60">
        <n v="1"/>
        <n v="2"/>
        <n v="3"/>
        <n v="4"/>
        <n v="5"/>
        <n v="6"/>
        <n v="7"/>
        <n v="8"/>
        <n v="9"/>
        <n v="10"/>
        <n v="11"/>
        <n v="12"/>
        <n v="13"/>
        <n v="14"/>
        <n v="15"/>
        <n v="16"/>
        <n v="17"/>
        <n v="18"/>
        <n v="19"/>
        <n v="20"/>
        <n v="21"/>
        <n v="22"/>
        <n v="23"/>
        <n v="24"/>
        <n v="25"/>
        <n v="26"/>
        <n v="27"/>
        <n v="28"/>
        <n v="29"/>
        <n v="30"/>
        <n v="31"/>
        <n v="32"/>
        <n v="34"/>
        <n v="33"/>
        <n v="35"/>
        <n v="36"/>
        <n v="37"/>
        <n v="38"/>
        <n v="39"/>
        <n v="40"/>
        <n v="41"/>
        <n v="42"/>
        <n v="43"/>
        <n v="44"/>
        <n v="45"/>
        <n v="46"/>
        <n v="47"/>
        <n v="48"/>
        <n v="49"/>
        <n v="50"/>
        <n v="51"/>
        <n v="52"/>
        <n v="53"/>
        <n v="54"/>
        <n v="55"/>
        <s v="1.b"/>
        <s v="10.b"/>
        <s v="11.b"/>
        <s v="12.b"/>
        <s v="30.b"/>
      </sharedItems>
    </cacheField>
    <cacheField name="Region" numFmtId="1">
      <sharedItems/>
    </cacheField>
    <cacheField name="fincacode" numFmtId="0">
      <sharedItems/>
    </cacheField>
    <cacheField name="plantyear" numFmtId="0">
      <sharedItems containsSemiMixedTypes="0" containsString="0" containsNumber="1" containsInteger="1" minValue="1995" maxValue="2017" count="23">
        <n v="1995"/>
        <n v="1996"/>
        <n v="1997"/>
        <n v="1998"/>
        <n v="1999"/>
        <n v="2000"/>
        <n v="2001"/>
        <n v="2002"/>
        <n v="2003"/>
        <n v="2004"/>
        <n v="2005"/>
        <n v="2006"/>
        <n v="2007"/>
        <n v="2008"/>
        <n v="2009"/>
        <n v="2010"/>
        <n v="2011"/>
        <n v="2012"/>
        <n v="2013"/>
        <n v="2014"/>
        <n v="2015"/>
        <n v="2016"/>
        <n v="2017"/>
      </sharedItems>
    </cacheField>
    <cacheField name="landuse" numFmtId="0">
      <sharedItems/>
    </cacheField>
    <cacheField name="Species" numFmtId="0">
      <sharedItems count="29">
        <s v="Hieronyma alchorneoides"/>
        <s v="Swietenia macrophylla"/>
        <s v="Tectona grandis"/>
        <s v="Terminalia amazonia"/>
        <s v="MIX"/>
        <s v="Bombacopsis quinata"/>
        <s v="Dipteryx panamensis"/>
        <s v="Tabebuia guayacan"/>
        <s v="Scientific plantation"/>
        <s v="Tabebuia rosea"/>
        <s v="Astronium graveolens"/>
        <s v="Dalbergia retusa"/>
        <s v="Inga sp."/>
        <s v="Ormosia sp."/>
        <s v="Cedrela odorata"/>
        <s v="Cordia alliodora"/>
        <s v="Anacardium excelsum"/>
        <s v="Khaya senegalensis"/>
        <s v="Sterculia apetala"/>
        <s v="Vochysia guatemalensis"/>
        <s v="Scientific agroforestry"/>
        <s v="Acacia mangium"/>
        <s v="Paulownia imperial"/>
        <s v="Paulownia trifolia"/>
        <s v="Platymiscium sp."/>
        <s v="Terminalia sp."/>
        <s v="Theobroma Cacao"/>
        <s v="Hymenaea courbaril "/>
        <s v="Khaya senegalensi" u="1"/>
      </sharedItems>
    </cacheField>
    <cacheField name="Eligible area (ha)" numFmtId="2">
      <sharedItems containsSemiMixedTypes="0" containsString="0" containsNumber="1" minValue="1.6560392469132927E-2" maxValue="1327.8552459052287"/>
    </cacheField>
    <cacheField name="Last Verification" numFmtId="1">
      <sharedItems containsSemiMixedTypes="0" containsString="0" containsNumber="1" containsInteger="1" minValue="2019" maxValue="2023" count="2">
        <n v="2023"/>
        <n v="2019"/>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501">
  <r>
    <x v="0"/>
    <x v="0"/>
    <s v="CHI"/>
    <s v="MAF1"/>
    <x v="0"/>
    <s v="ha"/>
    <x v="0"/>
    <n v="1.2541113242462358"/>
    <x v="0"/>
  </r>
  <r>
    <x v="0"/>
    <x v="0"/>
    <s v="CHI"/>
    <s v="MAF1"/>
    <x v="0"/>
    <s v="sm"/>
    <x v="1"/>
    <n v="1.032205058680647"/>
    <x v="0"/>
  </r>
  <r>
    <x v="0"/>
    <x v="0"/>
    <s v="CHI"/>
    <s v="MAF1"/>
    <x v="0"/>
    <s v="tg"/>
    <x v="2"/>
    <n v="5.1604180160571769"/>
    <x v="0"/>
  </r>
  <r>
    <x v="0"/>
    <x v="0"/>
    <s v="CHI"/>
    <s v="MAF1"/>
    <x v="0"/>
    <s v="ta"/>
    <x v="3"/>
    <n v="1.5111943924177136"/>
    <x v="0"/>
  </r>
  <r>
    <x v="0"/>
    <x v="1"/>
    <s v="CHI"/>
    <s v="MAF1"/>
    <x v="1"/>
    <s v="ha"/>
    <x v="0"/>
    <n v="1.0660300504261153"/>
    <x v="0"/>
  </r>
  <r>
    <x v="0"/>
    <x v="1"/>
    <s v="CHI"/>
    <s v="MAF1"/>
    <x v="1"/>
    <s v="sm"/>
    <x v="1"/>
    <n v="0.86176072901563727"/>
    <x v="0"/>
  </r>
  <r>
    <x v="0"/>
    <x v="1"/>
    <s v="CHI"/>
    <s v="MAF1"/>
    <x v="1"/>
    <s v="tg"/>
    <x v="2"/>
    <n v="4.9027729915315996"/>
    <x v="0"/>
  </r>
  <r>
    <x v="0"/>
    <x v="1"/>
    <s v="CHI"/>
    <s v="MAF1"/>
    <x v="1"/>
    <s v="ta"/>
    <x v="3"/>
    <n v="1.2329301845616136"/>
    <x v="0"/>
  </r>
  <r>
    <x v="0"/>
    <x v="2"/>
    <s v="CHI"/>
    <s v="MON1"/>
    <x v="2"/>
    <s v="mix"/>
    <x v="4"/>
    <n v="3.9330915447617736"/>
    <x v="0"/>
  </r>
  <r>
    <x v="0"/>
    <x v="2"/>
    <s v="CHI"/>
    <s v="PAM1"/>
    <x v="2"/>
    <s v="bq"/>
    <x v="5"/>
    <n v="0.69726489038717376"/>
    <x v="0"/>
  </r>
  <r>
    <x v="0"/>
    <x v="2"/>
    <s v="CHI"/>
    <s v="PAM1"/>
    <x v="2"/>
    <s v="dp"/>
    <x v="6"/>
    <n v="1.0106617994297413"/>
    <x v="0"/>
  </r>
  <r>
    <x v="0"/>
    <x v="2"/>
    <s v="CHI"/>
    <s v="PAM1"/>
    <x v="2"/>
    <s v="mix"/>
    <x v="4"/>
    <n v="16.12774918868001"/>
    <x v="0"/>
  </r>
  <r>
    <x v="0"/>
    <x v="2"/>
    <s v="CHI"/>
    <s v="PAM1"/>
    <x v="2"/>
    <s v="sm"/>
    <x v="1"/>
    <n v="0.18355539348195302"/>
    <x v="0"/>
  </r>
  <r>
    <x v="0"/>
    <x v="2"/>
    <s v="CHI"/>
    <s v="PAM1"/>
    <x v="2"/>
    <s v="tg"/>
    <x v="2"/>
    <n v="6.3204321172339091"/>
    <x v="0"/>
  </r>
  <r>
    <x v="0"/>
    <x v="2"/>
    <s v="CHI"/>
    <s v="PAM1"/>
    <x v="2"/>
    <s v="ta"/>
    <x v="3"/>
    <n v="0.1515517964082741"/>
    <x v="0"/>
  </r>
  <r>
    <x v="0"/>
    <x v="3"/>
    <s v="CHI"/>
    <s v="RIO1"/>
    <x v="3"/>
    <s v="bq"/>
    <x v="5"/>
    <n v="1.7007932582534722"/>
    <x v="0"/>
  </r>
  <r>
    <x v="0"/>
    <x v="3"/>
    <s v="CHI"/>
    <s v="RIO1"/>
    <x v="3"/>
    <s v="dp"/>
    <x v="6"/>
    <n v="0.47873577924670774"/>
    <x v="0"/>
  </r>
  <r>
    <x v="0"/>
    <x v="3"/>
    <s v="CHI"/>
    <s v="RIO1"/>
    <x v="3"/>
    <s v="ha"/>
    <x v="0"/>
    <n v="1.9315517379075373"/>
    <x v="0"/>
  </r>
  <r>
    <x v="0"/>
    <x v="3"/>
    <s v="CHI"/>
    <s v="RIO1"/>
    <x v="3"/>
    <s v="mix"/>
    <x v="4"/>
    <n v="3.4982662678780372"/>
    <x v="0"/>
  </r>
  <r>
    <x v="0"/>
    <x v="3"/>
    <s v="CHI"/>
    <s v="RIO1"/>
    <x v="3"/>
    <s v="sm"/>
    <x v="1"/>
    <n v="0.42320951833562998"/>
    <x v="0"/>
  </r>
  <r>
    <x v="0"/>
    <x v="3"/>
    <s v="CHI"/>
    <s v="RIO1"/>
    <x v="3"/>
    <s v="tgu"/>
    <x v="7"/>
    <n v="0.14816771848717472"/>
    <x v="0"/>
  </r>
  <r>
    <x v="0"/>
    <x v="3"/>
    <s v="CHI"/>
    <s v="RIO1"/>
    <x v="3"/>
    <s v="tg"/>
    <x v="2"/>
    <n v="3.1357171879576557"/>
    <x v="0"/>
  </r>
  <r>
    <x v="0"/>
    <x v="3"/>
    <s v="CHI"/>
    <s v="RIO2"/>
    <x v="3"/>
    <s v="bq"/>
    <x v="5"/>
    <n v="3.1856673421781636"/>
    <x v="0"/>
  </r>
  <r>
    <x v="0"/>
    <x v="3"/>
    <s v="CHI"/>
    <s v="RIO2"/>
    <x v="3"/>
    <s v="dp"/>
    <x v="6"/>
    <n v="0.62134115008425361"/>
    <x v="0"/>
  </r>
  <r>
    <x v="0"/>
    <x v="3"/>
    <s v="CHI"/>
    <s v="RIO2"/>
    <x v="3"/>
    <s v="ha"/>
    <x v="0"/>
    <n v="1.0453203021250794"/>
    <x v="0"/>
  </r>
  <r>
    <x v="0"/>
    <x v="3"/>
    <s v="CHI"/>
    <s v="RIO2"/>
    <x v="3"/>
    <s v="mix"/>
    <x v="4"/>
    <n v="0.17233246524448612"/>
    <x v="0"/>
  </r>
  <r>
    <x v="0"/>
    <x v="3"/>
    <s v="CHI"/>
    <s v="RIO2"/>
    <x v="3"/>
    <s v="scp"/>
    <x v="8"/>
    <n v="0.63860167566368808"/>
    <x v="0"/>
  </r>
  <r>
    <x v="0"/>
    <x v="3"/>
    <s v="CHI"/>
    <s v="RIO2"/>
    <x v="3"/>
    <s v="sm"/>
    <x v="1"/>
    <n v="3.9549354566415973"/>
    <x v="0"/>
  </r>
  <r>
    <x v="0"/>
    <x v="3"/>
    <s v="CHI"/>
    <s v="RIO2"/>
    <x v="3"/>
    <s v="tg"/>
    <x v="2"/>
    <n v="4.6189431677988351"/>
    <x v="0"/>
  </r>
  <r>
    <x v="0"/>
    <x v="3"/>
    <s v="CHI"/>
    <s v="RIO2"/>
    <x v="3"/>
    <s v="ta"/>
    <x v="3"/>
    <n v="1.6172256856750344"/>
    <x v="0"/>
  </r>
  <r>
    <x v="0"/>
    <x v="4"/>
    <s v="CHI"/>
    <s v="MAF1"/>
    <x v="4"/>
    <s v="ta"/>
    <x v="3"/>
    <n v="2.6984824793168407"/>
    <x v="0"/>
  </r>
  <r>
    <x v="0"/>
    <x v="4"/>
    <s v="CHI"/>
    <s v="RIO3"/>
    <x v="4"/>
    <s v="bq"/>
    <x v="5"/>
    <n v="2.8457664437358501"/>
    <x v="0"/>
  </r>
  <r>
    <x v="0"/>
    <x v="4"/>
    <s v="CHI"/>
    <s v="RIO3"/>
    <x v="4"/>
    <s v="ha"/>
    <x v="0"/>
    <n v="3.1792312476972353"/>
    <x v="0"/>
  </r>
  <r>
    <x v="0"/>
    <x v="4"/>
    <s v="CHI"/>
    <s v="RIO3"/>
    <x v="4"/>
    <s v="mix"/>
    <x v="4"/>
    <n v="0.64866975427558649"/>
    <x v="0"/>
  </r>
  <r>
    <x v="0"/>
    <x v="4"/>
    <s v="CHI"/>
    <s v="RIO3"/>
    <x v="4"/>
    <s v="tg"/>
    <x v="2"/>
    <n v="6.7450572798499486"/>
    <x v="0"/>
  </r>
  <r>
    <x v="0"/>
    <x v="4"/>
    <s v="CHI"/>
    <s v="RIO3"/>
    <x v="4"/>
    <s v="ta"/>
    <x v="3"/>
    <n v="1.4272071917473339"/>
    <x v="0"/>
  </r>
  <r>
    <x v="0"/>
    <x v="5"/>
    <s v="CHI"/>
    <s v="MON2"/>
    <x v="5"/>
    <s v="mix"/>
    <x v="4"/>
    <n v="1.175036147769404"/>
    <x v="0"/>
  </r>
  <r>
    <x v="0"/>
    <x v="5"/>
    <s v="CHI"/>
    <s v="MON3"/>
    <x v="5"/>
    <s v="mix"/>
    <x v="4"/>
    <n v="5.04195760443955"/>
    <x v="0"/>
  </r>
  <r>
    <x v="0"/>
    <x v="6"/>
    <s v="DAR"/>
    <s v="POR3"/>
    <x v="5"/>
    <s v="tr"/>
    <x v="9"/>
    <n v="1.423476957510853"/>
    <x v="0"/>
  </r>
  <r>
    <x v="0"/>
    <x v="7"/>
    <s v="CHI"/>
    <s v="JAL1"/>
    <x v="6"/>
    <s v="bq"/>
    <x v="5"/>
    <n v="0.66968524827194842"/>
    <x v="0"/>
  </r>
  <r>
    <x v="0"/>
    <x v="7"/>
    <s v="CHI"/>
    <s v="JAL1"/>
    <x v="6"/>
    <s v="ha"/>
    <x v="0"/>
    <n v="0.99840749808062679"/>
    <x v="0"/>
  </r>
  <r>
    <x v="0"/>
    <x v="7"/>
    <s v="CHI"/>
    <s v="JAL1"/>
    <x v="6"/>
    <s v="mix"/>
    <x v="4"/>
    <n v="3.4252009358490545"/>
    <x v="0"/>
  </r>
  <r>
    <x v="0"/>
    <x v="7"/>
    <s v="CHI"/>
    <s v="JAL1"/>
    <x v="6"/>
    <s v="tg"/>
    <x v="2"/>
    <n v="4.7907197121742913"/>
    <x v="0"/>
  </r>
  <r>
    <x v="0"/>
    <x v="7"/>
    <s v="CHI"/>
    <s v="JAL1"/>
    <x v="6"/>
    <s v="ta"/>
    <x v="3"/>
    <n v="1.732748046453664"/>
    <x v="0"/>
  </r>
  <r>
    <x v="0"/>
    <x v="7"/>
    <s v="CHI"/>
    <s v="SAC1"/>
    <x v="6"/>
    <s v="bq"/>
    <x v="5"/>
    <n v="6.8894419362189776"/>
    <x v="0"/>
  </r>
  <r>
    <x v="0"/>
    <x v="7"/>
    <s v="CHI"/>
    <s v="SAC1"/>
    <x v="6"/>
    <s v="mix"/>
    <x v="4"/>
    <n v="10.551229133570812"/>
    <x v="0"/>
  </r>
  <r>
    <x v="0"/>
    <x v="7"/>
    <s v="CHI"/>
    <s v="SAC1"/>
    <x v="6"/>
    <s v="tg"/>
    <x v="2"/>
    <n v="13.014323928132962"/>
    <x v="0"/>
  </r>
  <r>
    <x v="0"/>
    <x v="7"/>
    <s v="CHI"/>
    <s v="SAC1"/>
    <x v="6"/>
    <s v="ta"/>
    <x v="3"/>
    <n v="13.834608087030572"/>
    <x v="0"/>
  </r>
  <r>
    <x v="0"/>
    <x v="8"/>
    <s v="CHI"/>
    <s v="MON4"/>
    <x v="7"/>
    <s v="mix"/>
    <x v="4"/>
    <n v="7.505841093608117"/>
    <x v="0"/>
  </r>
  <r>
    <x v="0"/>
    <x v="8"/>
    <s v="CHI"/>
    <s v="MON5"/>
    <x v="7"/>
    <s v="mix"/>
    <x v="4"/>
    <n v="6.1272503163258403"/>
    <x v="0"/>
  </r>
  <r>
    <x v="0"/>
    <x v="9"/>
    <s v="CHI"/>
    <s v="CAT1"/>
    <x v="8"/>
    <s v="bq"/>
    <x v="5"/>
    <n v="0.29137833501831484"/>
    <x v="0"/>
  </r>
  <r>
    <x v="0"/>
    <x v="9"/>
    <s v="CHI"/>
    <s v="CAT1"/>
    <x v="8"/>
    <s v="ha"/>
    <x v="0"/>
    <n v="1.288536674574104"/>
    <x v="0"/>
  </r>
  <r>
    <x v="0"/>
    <x v="9"/>
    <s v="CHI"/>
    <s v="CAT1"/>
    <x v="8"/>
    <s v="mix"/>
    <x v="4"/>
    <n v="10.012880609555081"/>
    <x v="0"/>
  </r>
  <r>
    <x v="0"/>
    <x v="9"/>
    <s v="CHI"/>
    <s v="CAT1"/>
    <x v="8"/>
    <s v="scp"/>
    <x v="8"/>
    <n v="2.8047248022858704"/>
    <x v="0"/>
  </r>
  <r>
    <x v="0"/>
    <x v="9"/>
    <s v="CHI"/>
    <s v="CAT1"/>
    <x v="8"/>
    <s v="tg"/>
    <x v="2"/>
    <n v="8.4185006603167398"/>
    <x v="0"/>
  </r>
  <r>
    <x v="0"/>
    <x v="9"/>
    <s v="CHI"/>
    <s v="CAT1"/>
    <x v="8"/>
    <s v="ta"/>
    <x v="3"/>
    <n v="1.1476551347793922"/>
    <x v="0"/>
  </r>
  <r>
    <x v="0"/>
    <x v="10"/>
    <s v="CHI"/>
    <s v="ARO1"/>
    <x v="9"/>
    <s v="ag"/>
    <x v="10"/>
    <n v="1.6560392469132927E-2"/>
    <x v="0"/>
  </r>
  <r>
    <x v="0"/>
    <x v="10"/>
    <s v="CHI"/>
    <s v="ARO1"/>
    <x v="9"/>
    <s v="bq"/>
    <x v="5"/>
    <n v="2.3384633865722613"/>
    <x v="0"/>
  </r>
  <r>
    <x v="0"/>
    <x v="10"/>
    <s v="CHI"/>
    <s v="ARO1"/>
    <x v="9"/>
    <s v="dr"/>
    <x v="11"/>
    <n v="0.35084505792496878"/>
    <x v="0"/>
  </r>
  <r>
    <x v="0"/>
    <x v="10"/>
    <s v="CHI"/>
    <s v="ARO1"/>
    <x v="9"/>
    <s v="dp"/>
    <x v="6"/>
    <n v="0.49740435041973641"/>
    <x v="0"/>
  </r>
  <r>
    <x v="0"/>
    <x v="10"/>
    <s v="CHI"/>
    <s v="ARO1"/>
    <x v="9"/>
    <s v="ha"/>
    <x v="0"/>
    <n v="0.81389862478549091"/>
    <x v="0"/>
  </r>
  <r>
    <x v="0"/>
    <x v="10"/>
    <s v="CHI"/>
    <s v="ARO1"/>
    <x v="9"/>
    <s v="isp"/>
    <x v="12"/>
    <n v="0.11111920479572934"/>
    <x v="0"/>
  </r>
  <r>
    <x v="0"/>
    <x v="10"/>
    <s v="CHI"/>
    <s v="ARO1"/>
    <x v="9"/>
    <s v="mix"/>
    <x v="4"/>
    <n v="4.4358876836298196"/>
    <x v="0"/>
  </r>
  <r>
    <x v="0"/>
    <x v="10"/>
    <s v="CHI"/>
    <s v="ARO1"/>
    <x v="9"/>
    <s v="osp"/>
    <x v="13"/>
    <n v="8.5771976575097553E-2"/>
    <x v="0"/>
  </r>
  <r>
    <x v="0"/>
    <x v="10"/>
    <s v="CHI"/>
    <s v="ARO1"/>
    <x v="9"/>
    <s v="tg"/>
    <x v="2"/>
    <n v="9.216520218406334"/>
    <x v="0"/>
  </r>
  <r>
    <x v="0"/>
    <x v="10"/>
    <s v="CHI"/>
    <s v="CAT1"/>
    <x v="9"/>
    <s v="ta"/>
    <x v="3"/>
    <n v="0.18459267718231309"/>
    <x v="0"/>
  </r>
  <r>
    <x v="0"/>
    <x v="10"/>
    <s v="CHI"/>
    <s v="ESP1"/>
    <x v="9"/>
    <s v="bq"/>
    <x v="5"/>
    <n v="2.155633074338378"/>
    <x v="0"/>
  </r>
  <r>
    <x v="0"/>
    <x v="10"/>
    <s v="CHI"/>
    <s v="ESP1"/>
    <x v="9"/>
    <s v="dr"/>
    <x v="11"/>
    <n v="0.33723702284518037"/>
    <x v="0"/>
  </r>
  <r>
    <x v="0"/>
    <x v="10"/>
    <s v="CHI"/>
    <s v="ESP1"/>
    <x v="9"/>
    <s v="dp"/>
    <x v="6"/>
    <n v="0.234536029038344"/>
    <x v="0"/>
  </r>
  <r>
    <x v="0"/>
    <x v="10"/>
    <s v="CHI"/>
    <s v="ESP1"/>
    <x v="9"/>
    <s v="ha"/>
    <x v="0"/>
    <n v="0.75240959768121318"/>
    <x v="0"/>
  </r>
  <r>
    <x v="0"/>
    <x v="10"/>
    <s v="CHI"/>
    <s v="ESP1"/>
    <x v="9"/>
    <s v="isp"/>
    <x v="12"/>
    <n v="0.13181234630765956"/>
    <x v="0"/>
  </r>
  <r>
    <x v="0"/>
    <x v="10"/>
    <s v="CHI"/>
    <s v="ESP1"/>
    <x v="9"/>
    <s v="scp"/>
    <x v="4"/>
    <n v="3.37731645594131"/>
    <x v="0"/>
  </r>
  <r>
    <x v="0"/>
    <x v="10"/>
    <s v="CHI"/>
    <s v="ESP1"/>
    <x v="9"/>
    <s v="osp"/>
    <x v="13"/>
    <n v="6.9609441154253104E-2"/>
    <x v="0"/>
  </r>
  <r>
    <x v="0"/>
    <x v="10"/>
    <s v="CHI"/>
    <s v="ESP1"/>
    <x v="9"/>
    <s v="tg"/>
    <x v="2"/>
    <n v="5.0985349259788588"/>
    <x v="0"/>
  </r>
  <r>
    <x v="0"/>
    <x v="10"/>
    <s v="CHI"/>
    <s v="ESP1"/>
    <x v="9"/>
    <s v="ta"/>
    <x v="3"/>
    <n v="3.6785293408922781"/>
    <x v="0"/>
  </r>
  <r>
    <x v="0"/>
    <x v="10"/>
    <s v="CHI"/>
    <s v="JUA1"/>
    <x v="9"/>
    <s v="co"/>
    <x v="14"/>
    <n v="0.72794958263919018"/>
    <x v="0"/>
  </r>
  <r>
    <x v="0"/>
    <x v="10"/>
    <s v="CHI"/>
    <s v="JUA1"/>
    <x v="9"/>
    <s v="dp"/>
    <x v="6"/>
    <n v="0.6553513905926841"/>
    <x v="0"/>
  </r>
  <r>
    <x v="0"/>
    <x v="10"/>
    <s v="CHI"/>
    <s v="JUA1"/>
    <x v="9"/>
    <s v="mix"/>
    <x v="4"/>
    <n v="4.2163941452674552"/>
    <x v="0"/>
  </r>
  <r>
    <x v="0"/>
    <x v="10"/>
    <s v="CHI"/>
    <s v="JUA1"/>
    <x v="9"/>
    <s v="tg"/>
    <x v="2"/>
    <n v="8.0081672585313299"/>
    <x v="0"/>
  </r>
  <r>
    <x v="0"/>
    <x v="10"/>
    <s v="CHI"/>
    <s v="JUA3"/>
    <x v="9"/>
    <s v="co"/>
    <x v="14"/>
    <n v="7.9776285284501494E-2"/>
    <x v="0"/>
  </r>
  <r>
    <x v="0"/>
    <x v="10"/>
    <s v="CHI"/>
    <s v="JUA3"/>
    <x v="9"/>
    <s v="ca"/>
    <x v="15"/>
    <n v="0.112172253883064"/>
    <x v="0"/>
  </r>
  <r>
    <x v="0"/>
    <x v="10"/>
    <s v="CHI"/>
    <s v="JUA3"/>
    <x v="9"/>
    <s v="ha"/>
    <x v="0"/>
    <n v="2.3681281148809274"/>
    <x v="0"/>
  </r>
  <r>
    <x v="0"/>
    <x v="10"/>
    <s v="CHI"/>
    <s v="JUA3"/>
    <x v="9"/>
    <s v="mix"/>
    <x v="4"/>
    <n v="1.2311360986618209"/>
    <x v="0"/>
  </r>
  <r>
    <x v="0"/>
    <x v="10"/>
    <s v="CHI"/>
    <s v="JUA3"/>
    <x v="9"/>
    <s v="tg"/>
    <x v="2"/>
    <n v="12.57127150129303"/>
    <x v="0"/>
  </r>
  <r>
    <x v="0"/>
    <x v="10"/>
    <s v="CHI"/>
    <s v="JUA3"/>
    <x v="9"/>
    <s v="ta"/>
    <x v="3"/>
    <n v="11.094699552415577"/>
    <x v="0"/>
  </r>
  <r>
    <x v="0"/>
    <x v="11"/>
    <s v="CHI"/>
    <s v="CAT1"/>
    <x v="10"/>
    <s v="ta"/>
    <x v="3"/>
    <n v="0.20997509100018069"/>
    <x v="0"/>
  </r>
  <r>
    <x v="0"/>
    <x v="11"/>
    <s v="CHI"/>
    <s v="LUN1"/>
    <x v="10"/>
    <s v="bq"/>
    <x v="5"/>
    <n v="1.6984627241165071"/>
    <x v="0"/>
  </r>
  <r>
    <x v="0"/>
    <x v="11"/>
    <s v="CHI"/>
    <s v="LUN1"/>
    <x v="10"/>
    <s v="dr"/>
    <x v="11"/>
    <n v="2.4076966355368497E-2"/>
    <x v="0"/>
  </r>
  <r>
    <x v="0"/>
    <x v="11"/>
    <s v="CHI"/>
    <s v="LUN1"/>
    <x v="10"/>
    <s v="dp"/>
    <x v="6"/>
    <n v="0.18080636771447922"/>
    <x v="0"/>
  </r>
  <r>
    <x v="0"/>
    <x v="11"/>
    <s v="CHI"/>
    <s v="LUN1"/>
    <x v="10"/>
    <s v="ha"/>
    <x v="0"/>
    <n v="0.15907961095649845"/>
    <x v="0"/>
  </r>
  <r>
    <x v="0"/>
    <x v="11"/>
    <s v="CHI"/>
    <s v="LUN1"/>
    <x v="10"/>
    <s v="tg"/>
    <x v="2"/>
    <n v="2.9921491543195566"/>
    <x v="0"/>
  </r>
  <r>
    <x v="0"/>
    <x v="11"/>
    <s v="CHI"/>
    <s v="LUN1"/>
    <x v="10"/>
    <s v="ta"/>
    <x v="3"/>
    <n v="3.2053337732997429"/>
    <x v="0"/>
  </r>
  <r>
    <x v="0"/>
    <x v="11"/>
    <s v="CHI"/>
    <s v="LUN2"/>
    <x v="10"/>
    <s v="dr"/>
    <x v="11"/>
    <n v="6.2215002474002544E-2"/>
    <x v="0"/>
  </r>
  <r>
    <x v="0"/>
    <x v="11"/>
    <s v="CHI"/>
    <s v="LUN2"/>
    <x v="10"/>
    <s v="ha"/>
    <x v="0"/>
    <n v="0.11642771489589722"/>
    <x v="0"/>
  </r>
  <r>
    <x v="0"/>
    <x v="11"/>
    <s v="CHI"/>
    <s v="LUN2"/>
    <x v="10"/>
    <s v="mix"/>
    <x v="4"/>
    <n v="2.9532184645937201"/>
    <x v="0"/>
  </r>
  <r>
    <x v="0"/>
    <x v="11"/>
    <s v="CHI"/>
    <s v="LUN2"/>
    <x v="10"/>
    <s v="tg"/>
    <x v="2"/>
    <n v="1.3494861346692895"/>
    <x v="0"/>
  </r>
  <r>
    <x v="0"/>
    <x v="11"/>
    <s v="CHI"/>
    <s v="LUN2"/>
    <x v="10"/>
    <s v="ta"/>
    <x v="3"/>
    <n v="0.20563127255591171"/>
    <x v="0"/>
  </r>
  <r>
    <x v="0"/>
    <x v="12"/>
    <s v="VER"/>
    <s v="CAN1"/>
    <x v="10"/>
    <s v="bq"/>
    <x v="5"/>
    <n v="7.6897560726366621"/>
    <x v="0"/>
  </r>
  <r>
    <x v="0"/>
    <x v="12"/>
    <s v="VER"/>
    <s v="CAN1"/>
    <x v="10"/>
    <s v="dr"/>
    <x v="11"/>
    <n v="2.5625024376411554E-2"/>
    <x v="0"/>
  </r>
  <r>
    <x v="0"/>
    <x v="12"/>
    <s v="VER"/>
    <s v="CAN1"/>
    <x v="10"/>
    <s v="dp"/>
    <x v="6"/>
    <n v="1.0679155852389945"/>
    <x v="0"/>
  </r>
  <r>
    <x v="0"/>
    <x v="12"/>
    <s v="VER"/>
    <s v="CAN1"/>
    <x v="10"/>
    <s v="ha"/>
    <x v="0"/>
    <n v="2.5330882541220276"/>
    <x v="0"/>
  </r>
  <r>
    <x v="0"/>
    <x v="12"/>
    <s v="VER"/>
    <s v="CAN1"/>
    <x v="10"/>
    <s v="tg"/>
    <x v="2"/>
    <n v="12.258120236521842"/>
    <x v="0"/>
  </r>
  <r>
    <x v="0"/>
    <x v="12"/>
    <s v="VER"/>
    <s v="CAN1"/>
    <x v="10"/>
    <s v="ta"/>
    <x v="3"/>
    <n v="9.8667916385998282"/>
    <x v="0"/>
  </r>
  <r>
    <x v="0"/>
    <x v="12"/>
    <s v="VER"/>
    <s v="PAL1"/>
    <x v="10"/>
    <s v="bq"/>
    <x v="5"/>
    <n v="4.7114726188407401"/>
    <x v="0"/>
  </r>
  <r>
    <x v="0"/>
    <x v="12"/>
    <s v="VER"/>
    <s v="PAL1"/>
    <x v="10"/>
    <s v="dr"/>
    <x v="11"/>
    <n v="0.60033784908939147"/>
    <x v="0"/>
  </r>
  <r>
    <x v="0"/>
    <x v="12"/>
    <s v="VER"/>
    <s v="PAL1"/>
    <x v="10"/>
    <s v="dp"/>
    <x v="6"/>
    <n v="1.223581169656381"/>
    <x v="0"/>
  </r>
  <r>
    <x v="0"/>
    <x v="12"/>
    <s v="VER"/>
    <s v="PAL1"/>
    <x v="10"/>
    <s v="ha"/>
    <x v="0"/>
    <n v="0.56304290755850595"/>
    <x v="0"/>
  </r>
  <r>
    <x v="0"/>
    <x v="12"/>
    <s v="VER"/>
    <s v="PAL1"/>
    <x v="10"/>
    <s v="tg"/>
    <x v="2"/>
    <n v="10.439030519797996"/>
    <x v="0"/>
  </r>
  <r>
    <x v="0"/>
    <x v="12"/>
    <s v="VER"/>
    <s v="PAL1"/>
    <x v="10"/>
    <s v="ta"/>
    <x v="3"/>
    <n v="7.5196592803310889"/>
    <x v="0"/>
  </r>
  <r>
    <x v="0"/>
    <x v="12"/>
    <s v="VER"/>
    <s v="PAL2"/>
    <x v="10"/>
    <s v="bq"/>
    <x v="5"/>
    <n v="3.9004323778763599"/>
    <x v="0"/>
  </r>
  <r>
    <x v="0"/>
    <x v="12"/>
    <s v="VER"/>
    <s v="PAL2"/>
    <x v="10"/>
    <s v="dr"/>
    <x v="11"/>
    <n v="0.62087588528615256"/>
    <x v="0"/>
  </r>
  <r>
    <x v="0"/>
    <x v="12"/>
    <s v="VER"/>
    <s v="PAL2"/>
    <x v="10"/>
    <s v="dp"/>
    <x v="6"/>
    <n v="1.3240829537596908"/>
    <x v="0"/>
  </r>
  <r>
    <x v="0"/>
    <x v="12"/>
    <s v="VER"/>
    <s v="PAL2"/>
    <x v="10"/>
    <s v="ha"/>
    <x v="0"/>
    <n v="1.518923708962312"/>
    <x v="0"/>
  </r>
  <r>
    <x v="0"/>
    <x v="12"/>
    <s v="VER"/>
    <s v="PAL2"/>
    <x v="10"/>
    <s v="tg"/>
    <x v="2"/>
    <n v="10.149473085834545"/>
    <x v="0"/>
  </r>
  <r>
    <x v="0"/>
    <x v="12"/>
    <s v="VER"/>
    <s v="PAL2"/>
    <x v="10"/>
    <s v="ta"/>
    <x v="3"/>
    <n v="6.9908763477334199"/>
    <x v="0"/>
  </r>
  <r>
    <x v="1"/>
    <x v="13"/>
    <s v="CHI"/>
    <s v="BOM"/>
    <x v="11"/>
    <s v="tg"/>
    <x v="2"/>
    <n v="57.814608831999998"/>
    <x v="1"/>
  </r>
  <r>
    <x v="0"/>
    <x v="14"/>
    <s v="DAR"/>
    <s v="TIR1"/>
    <x v="11"/>
    <s v="tg"/>
    <x v="2"/>
    <n v="13.848390482985472"/>
    <x v="0"/>
  </r>
  <r>
    <x v="0"/>
    <x v="15"/>
    <s v="VER"/>
    <s v="HUA1"/>
    <x v="11"/>
    <s v="bq"/>
    <x v="5"/>
    <n v="5.182362984714346"/>
    <x v="0"/>
  </r>
  <r>
    <x v="0"/>
    <x v="15"/>
    <s v="VER"/>
    <s v="HUA1"/>
    <x v="11"/>
    <s v="dr"/>
    <x v="11"/>
    <n v="0.78924779513941679"/>
    <x v="0"/>
  </r>
  <r>
    <x v="0"/>
    <x v="15"/>
    <s v="VER"/>
    <s v="HUA1"/>
    <x v="11"/>
    <s v="dp"/>
    <x v="6"/>
    <n v="1.8489580554328053"/>
    <x v="0"/>
  </r>
  <r>
    <x v="0"/>
    <x v="15"/>
    <s v="VER"/>
    <s v="HUA1"/>
    <x v="11"/>
    <s v="ha"/>
    <x v="0"/>
    <n v="0.37281823587399765"/>
    <x v="0"/>
  </r>
  <r>
    <x v="0"/>
    <x v="15"/>
    <s v="VER"/>
    <s v="HUA1"/>
    <x v="11"/>
    <s v="mix"/>
    <x v="4"/>
    <n v="4.6420104723401678"/>
    <x v="0"/>
  </r>
  <r>
    <x v="0"/>
    <x v="15"/>
    <s v="VER"/>
    <s v="HUA1"/>
    <x v="11"/>
    <s v="tg"/>
    <x v="2"/>
    <n v="10.618215061209348"/>
    <x v="0"/>
  </r>
  <r>
    <x v="0"/>
    <x v="15"/>
    <s v="VER"/>
    <s v="HUA1"/>
    <x v="11"/>
    <s v="ta"/>
    <x v="3"/>
    <n v="8.6835839254945881"/>
    <x v="0"/>
  </r>
  <r>
    <x v="0"/>
    <x v="15"/>
    <s v="VER"/>
    <s v="HUA2"/>
    <x v="11"/>
    <s v="dp"/>
    <x v="6"/>
    <n v="0.66754543408028988"/>
    <x v="0"/>
  </r>
  <r>
    <x v="0"/>
    <x v="15"/>
    <s v="VER"/>
    <s v="HUA2"/>
    <x v="11"/>
    <s v="tg"/>
    <x v="2"/>
    <n v="8.1745587106536526"/>
    <x v="0"/>
  </r>
  <r>
    <x v="0"/>
    <x v="15"/>
    <s v="VER"/>
    <s v="HUA2"/>
    <x v="11"/>
    <s v="ta"/>
    <x v="3"/>
    <n v="4.0016090258640764"/>
    <x v="0"/>
  </r>
  <r>
    <x v="0"/>
    <x v="15"/>
    <s v="VER"/>
    <s v="TON1"/>
    <x v="11"/>
    <s v="bq"/>
    <x v="5"/>
    <n v="2.2519913551976756"/>
    <x v="0"/>
  </r>
  <r>
    <x v="0"/>
    <x v="15"/>
    <s v="VER"/>
    <s v="TON1"/>
    <x v="11"/>
    <s v="dr"/>
    <x v="11"/>
    <n v="0.42936553539258698"/>
    <x v="0"/>
  </r>
  <r>
    <x v="0"/>
    <x v="15"/>
    <s v="VER"/>
    <s v="TON1"/>
    <x v="11"/>
    <s v="dp"/>
    <x v="6"/>
    <n v="1.0371569849029547"/>
    <x v="0"/>
  </r>
  <r>
    <x v="0"/>
    <x v="15"/>
    <s v="VER"/>
    <s v="TON1"/>
    <x v="11"/>
    <s v="ha"/>
    <x v="0"/>
    <n v="0.50976456275208648"/>
    <x v="0"/>
  </r>
  <r>
    <x v="0"/>
    <x v="15"/>
    <s v="VER"/>
    <s v="TON1"/>
    <x v="11"/>
    <s v="mix"/>
    <x v="4"/>
    <n v="0.74935964527759502"/>
    <x v="0"/>
  </r>
  <r>
    <x v="0"/>
    <x v="15"/>
    <s v="VER"/>
    <s v="TON1"/>
    <x v="11"/>
    <s v="tr"/>
    <x v="9"/>
    <n v="0.47107224906118772"/>
    <x v="0"/>
  </r>
  <r>
    <x v="0"/>
    <x v="15"/>
    <s v="VER"/>
    <s v="TON1"/>
    <x v="11"/>
    <s v="tg"/>
    <x v="2"/>
    <n v="8.9221051939367744"/>
    <x v="0"/>
  </r>
  <r>
    <x v="0"/>
    <x v="15"/>
    <s v="VER"/>
    <s v="TON1"/>
    <x v="11"/>
    <s v="ta"/>
    <x v="3"/>
    <n v="4.3639276163628837"/>
    <x v="0"/>
  </r>
  <r>
    <x v="1"/>
    <x v="16"/>
    <s v="CHI"/>
    <s v="BOM"/>
    <x v="12"/>
    <s v="tg"/>
    <x v="2"/>
    <n v="6.3596293469600003"/>
    <x v="1"/>
  </r>
  <r>
    <x v="0"/>
    <x v="17"/>
    <s v="DAR"/>
    <s v="MET1"/>
    <x v="12"/>
    <s v="ag"/>
    <x v="10"/>
    <n v="2.1952181999818912"/>
    <x v="0"/>
  </r>
  <r>
    <x v="0"/>
    <x v="17"/>
    <s v="DAR"/>
    <s v="MET1"/>
    <x v="12"/>
    <s v="bq"/>
    <x v="5"/>
    <n v="2.6164095256573043"/>
    <x v="0"/>
  </r>
  <r>
    <x v="0"/>
    <x v="17"/>
    <s v="DAR"/>
    <s v="MET1"/>
    <x v="12"/>
    <s v="dr"/>
    <x v="11"/>
    <n v="0.60916924429540353"/>
    <x v="0"/>
  </r>
  <r>
    <x v="0"/>
    <x v="17"/>
    <s v="DAR"/>
    <s v="MET1"/>
    <x v="12"/>
    <s v="dp"/>
    <x v="6"/>
    <n v="0.43628146999390549"/>
    <x v="0"/>
  </r>
  <r>
    <x v="0"/>
    <x v="17"/>
    <s v="DAR"/>
    <s v="MET1"/>
    <x v="12"/>
    <s v="ha"/>
    <x v="0"/>
    <n v="2.5757475387899404"/>
    <x v="0"/>
  </r>
  <r>
    <x v="0"/>
    <x v="17"/>
    <s v="DAR"/>
    <s v="MET1"/>
    <x v="12"/>
    <s v="tr"/>
    <x v="9"/>
    <n v="0.5920604669006635"/>
    <x v="0"/>
  </r>
  <r>
    <x v="0"/>
    <x v="17"/>
    <s v="DAR"/>
    <s v="MET1"/>
    <x v="12"/>
    <s v="tg"/>
    <x v="2"/>
    <n v="15.444714476875509"/>
    <x v="0"/>
  </r>
  <r>
    <x v="0"/>
    <x v="17"/>
    <s v="DAR"/>
    <s v="MET1"/>
    <x v="12"/>
    <s v="ta"/>
    <x v="3"/>
    <n v="6.8881342044856817"/>
    <x v="0"/>
  </r>
  <r>
    <x v="0"/>
    <x v="17"/>
    <s v="DAR"/>
    <s v="MET2"/>
    <x v="12"/>
    <s v="bq"/>
    <x v="5"/>
    <n v="2.8150394449015903"/>
    <x v="0"/>
  </r>
  <r>
    <x v="0"/>
    <x v="17"/>
    <s v="DAR"/>
    <s v="MET2"/>
    <x v="12"/>
    <s v="dr"/>
    <x v="11"/>
    <n v="0.6478723600322368"/>
    <x v="0"/>
  </r>
  <r>
    <x v="0"/>
    <x v="17"/>
    <s v="DAR"/>
    <s v="MET2"/>
    <x v="12"/>
    <s v="dp"/>
    <x v="6"/>
    <n v="1.6770518480259886"/>
    <x v="0"/>
  </r>
  <r>
    <x v="0"/>
    <x v="17"/>
    <s v="DAR"/>
    <s v="MET2"/>
    <x v="12"/>
    <s v="ha"/>
    <x v="0"/>
    <n v="1.2810583619445017"/>
    <x v="0"/>
  </r>
  <r>
    <x v="0"/>
    <x v="17"/>
    <s v="DAR"/>
    <s v="MET2"/>
    <x v="12"/>
    <s v="mix"/>
    <x v="4"/>
    <n v="7.5466556408451311"/>
    <x v="0"/>
  </r>
  <r>
    <x v="0"/>
    <x v="17"/>
    <s v="DAR"/>
    <s v="MET2"/>
    <x v="12"/>
    <s v="tr"/>
    <x v="9"/>
    <n v="0.72576733882947597"/>
    <x v="0"/>
  </r>
  <r>
    <x v="0"/>
    <x v="17"/>
    <s v="DAR"/>
    <s v="MET2"/>
    <x v="12"/>
    <s v="tg"/>
    <x v="2"/>
    <n v="12.555145461291335"/>
    <x v="0"/>
  </r>
  <r>
    <x v="0"/>
    <x v="17"/>
    <s v="DAR"/>
    <s v="MET2"/>
    <x v="12"/>
    <s v="ta"/>
    <x v="3"/>
    <n v="6.6916520342349557"/>
    <x v="0"/>
  </r>
  <r>
    <x v="0"/>
    <x v="17"/>
    <s v="DAR"/>
    <s v="OJO1"/>
    <x v="12"/>
    <s v="bq"/>
    <x v="5"/>
    <n v="3.5293042427211714"/>
    <x v="0"/>
  </r>
  <r>
    <x v="0"/>
    <x v="17"/>
    <s v="DAR"/>
    <s v="OJO1"/>
    <x v="12"/>
    <s v="dr"/>
    <x v="11"/>
    <n v="0.9456012924268673"/>
    <x v="0"/>
  </r>
  <r>
    <x v="0"/>
    <x v="17"/>
    <s v="DAR"/>
    <s v="OJO1"/>
    <x v="12"/>
    <s v="dp"/>
    <x v="6"/>
    <n v="1.4247967775120181"/>
    <x v="0"/>
  </r>
  <r>
    <x v="0"/>
    <x v="17"/>
    <s v="DAR"/>
    <s v="OJO1"/>
    <x v="12"/>
    <s v="ha"/>
    <x v="0"/>
    <n v="1.9244935723584242"/>
    <x v="0"/>
  </r>
  <r>
    <x v="0"/>
    <x v="17"/>
    <s v="DAR"/>
    <s v="OJO1"/>
    <x v="12"/>
    <s v="tg"/>
    <x v="2"/>
    <n v="12.129848326082556"/>
    <x v="0"/>
  </r>
  <r>
    <x v="0"/>
    <x v="17"/>
    <s v="DAR"/>
    <s v="OJO1"/>
    <x v="12"/>
    <s v="ta"/>
    <x v="3"/>
    <n v="6.1972138950373559"/>
    <x v="0"/>
  </r>
  <r>
    <x v="0"/>
    <x v="17"/>
    <s v="DAR"/>
    <s v="OJO2"/>
    <x v="12"/>
    <s v="bq"/>
    <x v="5"/>
    <n v="4.2600842844208548"/>
    <x v="0"/>
  </r>
  <r>
    <x v="0"/>
    <x v="17"/>
    <s v="DAR"/>
    <s v="OJO2"/>
    <x v="12"/>
    <s v="dr"/>
    <x v="11"/>
    <n v="0.64515827524803526"/>
    <x v="0"/>
  </r>
  <r>
    <x v="0"/>
    <x v="17"/>
    <s v="DAR"/>
    <s v="OJO2"/>
    <x v="12"/>
    <s v="dp"/>
    <x v="6"/>
    <n v="1.1980406246948301"/>
    <x v="0"/>
  </r>
  <r>
    <x v="0"/>
    <x v="17"/>
    <s v="DAR"/>
    <s v="OJO2"/>
    <x v="12"/>
    <s v="ha"/>
    <x v="0"/>
    <n v="2.365257624860968"/>
    <x v="0"/>
  </r>
  <r>
    <x v="0"/>
    <x v="17"/>
    <s v="DAR"/>
    <s v="OJO2"/>
    <x v="12"/>
    <s v="tg"/>
    <x v="2"/>
    <n v="12.047692827981489"/>
    <x v="0"/>
  </r>
  <r>
    <x v="0"/>
    <x v="17"/>
    <s v="DAR"/>
    <s v="OJO2"/>
    <x v="12"/>
    <s v="ta"/>
    <x v="3"/>
    <n v="6.7755298895120122"/>
    <x v="0"/>
  </r>
  <r>
    <x v="0"/>
    <x v="17"/>
    <s v="DAR"/>
    <s v="OJO3"/>
    <x v="12"/>
    <s v="bq"/>
    <x v="5"/>
    <n v="2.0285904528941652"/>
    <x v="0"/>
  </r>
  <r>
    <x v="0"/>
    <x v="17"/>
    <s v="DAR"/>
    <s v="OJO3"/>
    <x v="12"/>
    <s v="dr"/>
    <x v="11"/>
    <n v="0.38880565938809281"/>
    <x v="0"/>
  </r>
  <r>
    <x v="0"/>
    <x v="17"/>
    <s v="DAR"/>
    <s v="OJO3"/>
    <x v="12"/>
    <s v="dp"/>
    <x v="6"/>
    <n v="0.73100514416487317"/>
    <x v="0"/>
  </r>
  <r>
    <x v="0"/>
    <x v="17"/>
    <s v="DAR"/>
    <s v="OJO3"/>
    <x v="12"/>
    <s v="ha"/>
    <x v="0"/>
    <n v="0.61158955154307071"/>
    <x v="0"/>
  </r>
  <r>
    <x v="0"/>
    <x v="17"/>
    <s v="DAR"/>
    <s v="OJO3"/>
    <x v="12"/>
    <s v="mix"/>
    <x v="4"/>
    <n v="0.67119715466897756"/>
    <x v="0"/>
  </r>
  <r>
    <x v="0"/>
    <x v="17"/>
    <s v="DAR"/>
    <s v="OJO3"/>
    <x v="12"/>
    <s v="tg"/>
    <x v="2"/>
    <n v="7.6071292855329276"/>
    <x v="0"/>
  </r>
  <r>
    <x v="0"/>
    <x v="17"/>
    <s v="DAR"/>
    <s v="OJO3"/>
    <x v="12"/>
    <s v="ta"/>
    <x v="3"/>
    <n v="6.1233922549946644"/>
    <x v="0"/>
  </r>
  <r>
    <x v="0"/>
    <x v="17"/>
    <s v="DAR"/>
    <s v="TIR1"/>
    <x v="12"/>
    <s v="tg"/>
    <x v="2"/>
    <n v="2.318114336593653"/>
    <x v="0"/>
  </r>
  <r>
    <x v="0"/>
    <x v="18"/>
    <s v="VER"/>
    <s v="JOY1"/>
    <x v="12"/>
    <s v="bq"/>
    <x v="5"/>
    <n v="0.58351850129887006"/>
    <x v="0"/>
  </r>
  <r>
    <x v="0"/>
    <x v="18"/>
    <s v="VER"/>
    <s v="JOY1"/>
    <x v="12"/>
    <s v="dr"/>
    <x v="11"/>
    <n v="5.6880011186117553E-2"/>
    <x v="0"/>
  </r>
  <r>
    <x v="0"/>
    <x v="18"/>
    <s v="VER"/>
    <s v="JOY1"/>
    <x v="12"/>
    <s v="dp"/>
    <x v="6"/>
    <n v="6.4532677613517442E-2"/>
    <x v="0"/>
  </r>
  <r>
    <x v="0"/>
    <x v="18"/>
    <s v="VER"/>
    <s v="JOY1"/>
    <x v="12"/>
    <s v="tg"/>
    <x v="2"/>
    <n v="1.5827189124173902"/>
    <x v="0"/>
  </r>
  <r>
    <x v="0"/>
    <x v="18"/>
    <s v="VER"/>
    <s v="JOY1"/>
    <x v="12"/>
    <s v="ta"/>
    <x v="3"/>
    <n v="0.90789428060838351"/>
    <x v="0"/>
  </r>
  <r>
    <x v="0"/>
    <x v="18"/>
    <s v="VER"/>
    <s v="MOR1"/>
    <x v="12"/>
    <s v="bq"/>
    <x v="5"/>
    <n v="3.3907326373585933"/>
    <x v="0"/>
  </r>
  <r>
    <x v="0"/>
    <x v="18"/>
    <s v="VER"/>
    <s v="MOR1"/>
    <x v="12"/>
    <s v="dr"/>
    <x v="11"/>
    <n v="0.640079066944099"/>
    <x v="0"/>
  </r>
  <r>
    <x v="0"/>
    <x v="18"/>
    <s v="VER"/>
    <s v="MOR1"/>
    <x v="12"/>
    <s v="dp"/>
    <x v="6"/>
    <n v="1.4166120756361307"/>
    <x v="0"/>
  </r>
  <r>
    <x v="0"/>
    <x v="18"/>
    <s v="VER"/>
    <s v="MOR1"/>
    <x v="12"/>
    <s v="mix"/>
    <x v="4"/>
    <n v="0.2126069669228389"/>
    <x v="0"/>
  </r>
  <r>
    <x v="0"/>
    <x v="18"/>
    <s v="VER"/>
    <s v="MOR1"/>
    <x v="12"/>
    <s v="tg"/>
    <x v="2"/>
    <n v="10.863116606639938"/>
    <x v="0"/>
  </r>
  <r>
    <x v="0"/>
    <x v="18"/>
    <s v="VER"/>
    <s v="MOR1"/>
    <x v="12"/>
    <s v="ta"/>
    <x v="3"/>
    <n v="6.5277155947632028"/>
    <x v="0"/>
  </r>
  <r>
    <x v="0"/>
    <x v="19"/>
    <s v="DAR"/>
    <s v="ALA1"/>
    <x v="13"/>
    <s v="co"/>
    <x v="14"/>
    <n v="0.92937986945797824"/>
    <x v="0"/>
  </r>
  <r>
    <x v="0"/>
    <x v="19"/>
    <s v="DAR"/>
    <s v="ALA1"/>
    <x v="13"/>
    <s v="dr"/>
    <x v="11"/>
    <n v="1.615141259663732"/>
    <x v="0"/>
  </r>
  <r>
    <x v="0"/>
    <x v="19"/>
    <s v="DAR"/>
    <s v="ALA1"/>
    <x v="13"/>
    <s v="mix"/>
    <x v="4"/>
    <n v="0.67973590684194785"/>
    <x v="0"/>
  </r>
  <r>
    <x v="0"/>
    <x v="19"/>
    <s v="DAR"/>
    <s v="ALA1"/>
    <x v="13"/>
    <s v="tgu"/>
    <x v="7"/>
    <n v="4.498326739158192"/>
    <x v="0"/>
  </r>
  <r>
    <x v="0"/>
    <x v="19"/>
    <s v="DAR"/>
    <s v="ALA1"/>
    <x v="13"/>
    <s v="tg"/>
    <x v="2"/>
    <n v="4.9437469143783215"/>
    <x v="0"/>
  </r>
  <r>
    <x v="0"/>
    <x v="19"/>
    <s v="DAR"/>
    <s v="ALA1"/>
    <x v="13"/>
    <s v="ta"/>
    <x v="3"/>
    <n v="5.0023629754748811"/>
    <x v="0"/>
  </r>
  <r>
    <x v="0"/>
    <x v="19"/>
    <s v="DAR"/>
    <s v="CLE1"/>
    <x v="13"/>
    <s v="mix"/>
    <x v="4"/>
    <n v="2.57814504122996"/>
    <x v="0"/>
  </r>
  <r>
    <x v="0"/>
    <x v="19"/>
    <s v="DAR"/>
    <s v="CLE1"/>
    <x v="13"/>
    <s v="tg"/>
    <x v="2"/>
    <n v="8.6087816159219397"/>
    <x v="0"/>
  </r>
  <r>
    <x v="0"/>
    <x v="19"/>
    <s v="DAR"/>
    <s v="COL1"/>
    <x v="13"/>
    <s v="ag"/>
    <x v="10"/>
    <n v="0.86597024006123569"/>
    <x v="0"/>
  </r>
  <r>
    <x v="0"/>
    <x v="19"/>
    <s v="DAR"/>
    <s v="COL1"/>
    <x v="13"/>
    <s v="dr"/>
    <x v="11"/>
    <n v="0.54136262779155353"/>
    <x v="0"/>
  </r>
  <r>
    <x v="0"/>
    <x v="19"/>
    <s v="DAR"/>
    <s v="COL1"/>
    <x v="13"/>
    <s v="mix"/>
    <x v="4"/>
    <n v="0.92603408771255968"/>
    <x v="0"/>
  </r>
  <r>
    <x v="0"/>
    <x v="19"/>
    <s v="DAR"/>
    <s v="COL1"/>
    <x v="13"/>
    <s v="tgu"/>
    <x v="7"/>
    <n v="1.1367404310086557"/>
    <x v="0"/>
  </r>
  <r>
    <x v="0"/>
    <x v="19"/>
    <s v="DAR"/>
    <s v="COL1"/>
    <x v="13"/>
    <s v="tr"/>
    <x v="9"/>
    <n v="0.86843760328635544"/>
    <x v="0"/>
  </r>
  <r>
    <x v="0"/>
    <x v="19"/>
    <s v="DAR"/>
    <s v="COL1"/>
    <x v="13"/>
    <s v="tg"/>
    <x v="2"/>
    <n v="3.9915136297949987"/>
    <x v="0"/>
  </r>
  <r>
    <x v="0"/>
    <x v="19"/>
    <s v="DAR"/>
    <s v="COL1"/>
    <x v="13"/>
    <s v="ta"/>
    <x v="3"/>
    <n v="3.7891324660485974"/>
    <x v="0"/>
  </r>
  <r>
    <x v="0"/>
    <x v="19"/>
    <s v="DAR"/>
    <s v="PUN1"/>
    <x v="13"/>
    <s v="ae"/>
    <x v="16"/>
    <n v="5.3215169160634925"/>
    <x v="0"/>
  </r>
  <r>
    <x v="0"/>
    <x v="19"/>
    <s v="DAR"/>
    <s v="PUN1"/>
    <x v="13"/>
    <s v="dr"/>
    <x v="11"/>
    <n v="1.6000768532309333"/>
    <x v="0"/>
  </r>
  <r>
    <x v="0"/>
    <x v="19"/>
    <s v="DAR"/>
    <s v="PUN1"/>
    <x v="13"/>
    <s v="tgu"/>
    <x v="7"/>
    <n v="2.0149116529301327"/>
    <x v="0"/>
  </r>
  <r>
    <x v="0"/>
    <x v="19"/>
    <s v="DAR"/>
    <s v="PUN1"/>
    <x v="13"/>
    <s v="tr"/>
    <x v="9"/>
    <n v="2.895229522021479"/>
    <x v="0"/>
  </r>
  <r>
    <x v="0"/>
    <x v="19"/>
    <s v="DAR"/>
    <s v="PUN1"/>
    <x v="13"/>
    <s v="tg"/>
    <x v="2"/>
    <n v="39.83780171936418"/>
    <x v="0"/>
  </r>
  <r>
    <x v="0"/>
    <x v="19"/>
    <s v="DAR"/>
    <s v="PUN1"/>
    <x v="13"/>
    <s v="ta"/>
    <x v="3"/>
    <n v="2.6957754611976448"/>
    <x v="0"/>
  </r>
  <r>
    <x v="0"/>
    <x v="20"/>
    <s v="PAN"/>
    <s v="OCH1"/>
    <x v="13"/>
    <s v="mix"/>
    <x v="4"/>
    <n v="2.6368539078729021"/>
    <x v="0"/>
  </r>
  <r>
    <x v="0"/>
    <x v="20"/>
    <s v="PAN"/>
    <s v="OCH1"/>
    <x v="13"/>
    <s v="tg"/>
    <x v="2"/>
    <n v="74.582421057262749"/>
    <x v="0"/>
  </r>
  <r>
    <x v="0"/>
    <x v="20"/>
    <s v="PAN"/>
    <s v="OCH1"/>
    <x v="13"/>
    <s v="ta"/>
    <x v="3"/>
    <n v="6.1044488833933706"/>
    <x v="0"/>
  </r>
  <r>
    <x v="0"/>
    <x v="21"/>
    <s v="DAR"/>
    <s v="ALA1"/>
    <x v="14"/>
    <s v="co"/>
    <x v="14"/>
    <n v="0.27622199476434828"/>
    <x v="0"/>
  </r>
  <r>
    <x v="0"/>
    <x v="21"/>
    <s v="DAR"/>
    <s v="ALA1"/>
    <x v="14"/>
    <s v="dr"/>
    <x v="11"/>
    <n v="0.18413614448030149"/>
    <x v="0"/>
  </r>
  <r>
    <x v="0"/>
    <x v="21"/>
    <s v="DAR"/>
    <s v="ALA1"/>
    <x v="14"/>
    <s v="tr"/>
    <x v="9"/>
    <n v="1.1707136410671972"/>
    <x v="0"/>
  </r>
  <r>
    <x v="0"/>
    <x v="21"/>
    <s v="DAR"/>
    <s v="ALA1"/>
    <x v="14"/>
    <s v="tg"/>
    <x v="2"/>
    <n v="2.0237496401254766"/>
    <x v="0"/>
  </r>
  <r>
    <x v="0"/>
    <x v="21"/>
    <s v="DAR"/>
    <s v="ALA1"/>
    <x v="14"/>
    <s v="ta"/>
    <x v="3"/>
    <n v="0.72915540953120206"/>
    <x v="0"/>
  </r>
  <r>
    <x v="0"/>
    <x v="21"/>
    <s v="DAR"/>
    <s v="CLE1"/>
    <x v="14"/>
    <s v="ag"/>
    <x v="10"/>
    <n v="2.794363507804166"/>
    <x v="0"/>
  </r>
  <r>
    <x v="0"/>
    <x v="21"/>
    <s v="DAR"/>
    <s v="CLE1"/>
    <x v="14"/>
    <s v="bq"/>
    <x v="5"/>
    <n v="0.61831039155097678"/>
    <x v="0"/>
  </r>
  <r>
    <x v="0"/>
    <x v="21"/>
    <s v="DAR"/>
    <s v="CLE1"/>
    <x v="14"/>
    <s v="dr"/>
    <x v="11"/>
    <n v="0.87386462680500587"/>
    <x v="0"/>
  </r>
  <r>
    <x v="0"/>
    <x v="21"/>
    <s v="DAR"/>
    <s v="CLE1"/>
    <x v="14"/>
    <s v="dp"/>
    <x v="6"/>
    <n v="4.2307582599026867"/>
    <x v="0"/>
  </r>
  <r>
    <x v="0"/>
    <x v="21"/>
    <s v="DAR"/>
    <s v="CLE1"/>
    <x v="14"/>
    <s v="ha"/>
    <x v="0"/>
    <n v="1.8527463420529031"/>
    <x v="0"/>
  </r>
  <r>
    <x v="0"/>
    <x v="21"/>
    <s v="DAR"/>
    <s v="CLE1"/>
    <x v="14"/>
    <s v="mix"/>
    <x v="4"/>
    <n v="0.1753118008870479"/>
    <x v="0"/>
  </r>
  <r>
    <x v="0"/>
    <x v="21"/>
    <s v="DAR"/>
    <s v="CLE1"/>
    <x v="14"/>
    <s v="tr"/>
    <x v="9"/>
    <n v="1.5673172161732001"/>
    <x v="0"/>
  </r>
  <r>
    <x v="0"/>
    <x v="21"/>
    <s v="DAR"/>
    <s v="CLE1"/>
    <x v="14"/>
    <s v="tg"/>
    <x v="2"/>
    <n v="7.4178353383666122"/>
    <x v="0"/>
  </r>
  <r>
    <x v="0"/>
    <x v="21"/>
    <s v="DAR"/>
    <s v="CLE1"/>
    <x v="14"/>
    <s v="ta"/>
    <x v="3"/>
    <n v="17.820582419794555"/>
    <x v="0"/>
  </r>
  <r>
    <x v="0"/>
    <x v="21"/>
    <s v="DAR"/>
    <s v="LOM1"/>
    <x v="14"/>
    <s v="co"/>
    <x v="14"/>
    <n v="3.5948962889094394"/>
    <x v="0"/>
  </r>
  <r>
    <x v="0"/>
    <x v="21"/>
    <s v="DAR"/>
    <s v="LOM1"/>
    <x v="14"/>
    <s v="tg"/>
    <x v="2"/>
    <n v="58.813249051843911"/>
    <x v="0"/>
  </r>
  <r>
    <x v="0"/>
    <x v="21"/>
    <s v="DAR"/>
    <s v="LOM1"/>
    <x v="14"/>
    <s v="ta"/>
    <x v="3"/>
    <n v="7.2618158997325661"/>
    <x v="0"/>
  </r>
  <r>
    <x v="0"/>
    <x v="21"/>
    <s v="DAR"/>
    <s v="MET1"/>
    <x v="14"/>
    <s v="ag"/>
    <x v="10"/>
    <n v="1.311761394939269"/>
    <x v="0"/>
  </r>
  <r>
    <x v="0"/>
    <x v="21"/>
    <s v="DAR"/>
    <s v="MET1"/>
    <x v="14"/>
    <s v="dp"/>
    <x v="6"/>
    <n v="2.188617512720719"/>
    <x v="0"/>
  </r>
  <r>
    <x v="0"/>
    <x v="21"/>
    <s v="DAR"/>
    <s v="MET1"/>
    <x v="14"/>
    <s v="ha"/>
    <x v="0"/>
    <n v="4.9719392996336094"/>
    <x v="0"/>
  </r>
  <r>
    <x v="0"/>
    <x v="21"/>
    <s v="DAR"/>
    <s v="MET1"/>
    <x v="14"/>
    <s v="ks"/>
    <x v="17"/>
    <n v="0.8408113178497062"/>
    <x v="0"/>
  </r>
  <r>
    <x v="0"/>
    <x v="21"/>
    <s v="DAR"/>
    <s v="MET1"/>
    <x v="14"/>
    <s v="sa"/>
    <x v="18"/>
    <n v="0.63934790198561309"/>
    <x v="0"/>
  </r>
  <r>
    <x v="0"/>
    <x v="21"/>
    <s v="DAR"/>
    <s v="MET1"/>
    <x v="14"/>
    <s v="tg"/>
    <x v="2"/>
    <n v="13.585293091219663"/>
    <x v="0"/>
  </r>
  <r>
    <x v="0"/>
    <x v="21"/>
    <s v="DAR"/>
    <s v="MET1"/>
    <x v="14"/>
    <s v="ta"/>
    <x v="3"/>
    <n v="8.3244993887262719"/>
    <x v="0"/>
  </r>
  <r>
    <x v="0"/>
    <x v="21"/>
    <s v="DAR"/>
    <s v="PUN1"/>
    <x v="14"/>
    <s v="ae"/>
    <x v="16"/>
    <n v="17.144839968212271"/>
    <x v="0"/>
  </r>
  <r>
    <x v="0"/>
    <x v="21"/>
    <s v="DAR"/>
    <s v="PUN1"/>
    <x v="14"/>
    <s v="bq"/>
    <x v="5"/>
    <n v="3.6266818972615242"/>
    <x v="0"/>
  </r>
  <r>
    <x v="0"/>
    <x v="21"/>
    <s v="DAR"/>
    <s v="PUN1"/>
    <x v="14"/>
    <s v="dr"/>
    <x v="11"/>
    <n v="2.0990493341987482"/>
    <x v="0"/>
  </r>
  <r>
    <x v="0"/>
    <x v="21"/>
    <s v="DAR"/>
    <s v="PUN1"/>
    <x v="14"/>
    <s v="dp"/>
    <x v="6"/>
    <n v="4.9392737250740177"/>
    <x v="0"/>
  </r>
  <r>
    <x v="0"/>
    <x v="21"/>
    <s v="DAR"/>
    <s v="PUN1"/>
    <x v="14"/>
    <s v="ha"/>
    <x v="0"/>
    <n v="13.536721217672021"/>
    <x v="0"/>
  </r>
  <r>
    <x v="0"/>
    <x v="21"/>
    <s v="DAR"/>
    <s v="PUN1"/>
    <x v="14"/>
    <s v="ks"/>
    <x v="17"/>
    <n v="3.4840240692837749"/>
    <x v="0"/>
  </r>
  <r>
    <x v="0"/>
    <x v="21"/>
    <s v="DAR"/>
    <s v="PUN1"/>
    <x v="14"/>
    <s v="tr"/>
    <x v="9"/>
    <n v="6.4158375243520043"/>
    <x v="0"/>
  </r>
  <r>
    <x v="0"/>
    <x v="21"/>
    <s v="DAR"/>
    <s v="PUN1"/>
    <x v="14"/>
    <s v="tg"/>
    <x v="2"/>
    <n v="15.658255942697455"/>
    <x v="0"/>
  </r>
  <r>
    <x v="0"/>
    <x v="21"/>
    <s v="DAR"/>
    <s v="PUN1"/>
    <x v="14"/>
    <s v="ta"/>
    <x v="3"/>
    <n v="24.923440354526043"/>
    <x v="0"/>
  </r>
  <r>
    <x v="0"/>
    <x v="21"/>
    <s v="DAR"/>
    <s v="PUN1"/>
    <x v="14"/>
    <s v="vg"/>
    <x v="19"/>
    <n v="4.7407136325752823"/>
    <x v="0"/>
  </r>
  <r>
    <x v="0"/>
    <x v="21"/>
    <s v="DAR"/>
    <s v="TIR2"/>
    <x v="14"/>
    <s v="ag"/>
    <x v="10"/>
    <n v="0.85140425184183255"/>
    <x v="0"/>
  </r>
  <r>
    <x v="0"/>
    <x v="21"/>
    <s v="DAR"/>
    <s v="TIR2"/>
    <x v="14"/>
    <s v="dp"/>
    <x v="6"/>
    <n v="0.47769240379202049"/>
    <x v="0"/>
  </r>
  <r>
    <x v="0"/>
    <x v="21"/>
    <s v="DAR"/>
    <s v="TIR2"/>
    <x v="14"/>
    <s v="ha"/>
    <x v="0"/>
    <n v="2.2574539090837757"/>
    <x v="0"/>
  </r>
  <r>
    <x v="0"/>
    <x v="21"/>
    <s v="DAR"/>
    <s v="TIR2"/>
    <x v="14"/>
    <s v="ks"/>
    <x v="17"/>
    <n v="2.2155041824505339"/>
    <x v="0"/>
  </r>
  <r>
    <x v="0"/>
    <x v="21"/>
    <s v="DAR"/>
    <s v="TIR2"/>
    <x v="14"/>
    <s v="tg"/>
    <x v="2"/>
    <n v="8.1395156623623084"/>
    <x v="0"/>
  </r>
  <r>
    <x v="0"/>
    <x v="21"/>
    <s v="DAR"/>
    <s v="TIR2"/>
    <x v="14"/>
    <s v="ta"/>
    <x v="3"/>
    <n v="5.8146081521289137"/>
    <x v="0"/>
  </r>
  <r>
    <x v="0"/>
    <x v="22"/>
    <s v="PAN"/>
    <s v="MAM1"/>
    <x v="14"/>
    <s v="ta"/>
    <x v="3"/>
    <n v="17.108987023696329"/>
    <x v="0"/>
  </r>
  <r>
    <x v="0"/>
    <x v="22"/>
    <s v="PAN"/>
    <s v="PLA1"/>
    <x v="14"/>
    <s v="ag"/>
    <x v="10"/>
    <n v="2.3445542895218447"/>
    <x v="0"/>
  </r>
  <r>
    <x v="0"/>
    <x v="22"/>
    <s v="PAN"/>
    <s v="PLA1"/>
    <x v="14"/>
    <s v="dr"/>
    <x v="11"/>
    <n v="1.3879168801423831"/>
    <x v="0"/>
  </r>
  <r>
    <x v="0"/>
    <x v="22"/>
    <s v="PAN"/>
    <s v="PLA1"/>
    <x v="14"/>
    <s v="dp"/>
    <x v="6"/>
    <n v="1.0131202274214239"/>
    <x v="0"/>
  </r>
  <r>
    <x v="0"/>
    <x v="22"/>
    <s v="PAN"/>
    <s v="PLA1"/>
    <x v="14"/>
    <s v="ha"/>
    <x v="0"/>
    <n v="3.3680911407994167"/>
    <x v="0"/>
  </r>
  <r>
    <x v="0"/>
    <x v="22"/>
    <s v="PAN"/>
    <s v="PLA1"/>
    <x v="14"/>
    <s v="ks"/>
    <x v="17"/>
    <n v="1.6453659273496775"/>
    <x v="0"/>
  </r>
  <r>
    <x v="0"/>
    <x v="22"/>
    <s v="PAN"/>
    <s v="PLA1"/>
    <x v="14"/>
    <s v="sca"/>
    <x v="20"/>
    <n v="0.80593383171391908"/>
    <x v="0"/>
  </r>
  <r>
    <x v="0"/>
    <x v="22"/>
    <s v="PAN"/>
    <s v="PLA1"/>
    <x v="14"/>
    <s v="tg"/>
    <x v="2"/>
    <n v="19.183350089305538"/>
    <x v="0"/>
  </r>
  <r>
    <x v="0"/>
    <x v="22"/>
    <s v="PAN"/>
    <s v="PLA1"/>
    <x v="14"/>
    <s v="ta"/>
    <x v="3"/>
    <n v="6.970481470397897"/>
    <x v="0"/>
  </r>
  <r>
    <x v="0"/>
    <x v="22"/>
    <s v="PAN"/>
    <s v="PLA2"/>
    <x v="14"/>
    <s v="dr"/>
    <x v="11"/>
    <n v="1.287077736597692"/>
    <x v="0"/>
  </r>
  <r>
    <x v="0"/>
    <x v="22"/>
    <s v="PAN"/>
    <s v="PLA2"/>
    <x v="14"/>
    <s v="dp"/>
    <x v="6"/>
    <n v="3.092720303509513"/>
    <x v="0"/>
  </r>
  <r>
    <x v="0"/>
    <x v="22"/>
    <s v="PAN"/>
    <s v="PLA2"/>
    <x v="14"/>
    <s v="ha"/>
    <x v="0"/>
    <n v="4.2588309157972786"/>
    <x v="0"/>
  </r>
  <r>
    <x v="0"/>
    <x v="22"/>
    <s v="PAN"/>
    <s v="PLA2"/>
    <x v="14"/>
    <s v="ks"/>
    <x v="17"/>
    <n v="1.3988227516595402"/>
    <x v="0"/>
  </r>
  <r>
    <x v="0"/>
    <x v="22"/>
    <s v="PAN"/>
    <s v="PLA2"/>
    <x v="14"/>
    <s v="sca"/>
    <x v="20"/>
    <n v="2.9248575382354618"/>
    <x v="0"/>
  </r>
  <r>
    <x v="0"/>
    <x v="22"/>
    <s v="PAN"/>
    <s v="PLA2"/>
    <x v="14"/>
    <s v="tg"/>
    <x v="2"/>
    <n v="8.8786717827747861"/>
    <x v="0"/>
  </r>
  <r>
    <x v="0"/>
    <x v="22"/>
    <s v="PAN"/>
    <s v="PLA2"/>
    <x v="14"/>
    <s v="ta"/>
    <x v="3"/>
    <n v="9.1480049233845033"/>
    <x v="0"/>
  </r>
  <r>
    <x v="0"/>
    <x v="23"/>
    <s v="CHI"/>
    <s v="JUA2"/>
    <x v="15"/>
    <s v="am"/>
    <x v="21"/>
    <n v="0.28340380001133308"/>
    <x v="0"/>
  </r>
  <r>
    <x v="0"/>
    <x v="23"/>
    <s v="CHI"/>
    <s v="JUA2"/>
    <x v="15"/>
    <s v="tg"/>
    <x v="2"/>
    <n v="0.65688537645812461"/>
    <x v="0"/>
  </r>
  <r>
    <x v="0"/>
    <x v="23"/>
    <s v="CHI"/>
    <s v="JUA2"/>
    <x v="15"/>
    <s v="ta"/>
    <x v="3"/>
    <n v="2.5066916531615768"/>
    <x v="0"/>
  </r>
  <r>
    <x v="0"/>
    <x v="23"/>
    <s v="CHI"/>
    <s v="JUA4"/>
    <x v="15"/>
    <s v="ha"/>
    <x v="0"/>
    <n v="2.777282368706663"/>
    <x v="0"/>
  </r>
  <r>
    <x v="0"/>
    <x v="23"/>
    <s v="CHI"/>
    <s v="JUA4"/>
    <x v="15"/>
    <s v="mix"/>
    <x v="4"/>
    <n v="0.6305877065332941"/>
    <x v="0"/>
  </r>
  <r>
    <x v="0"/>
    <x v="23"/>
    <s v="CHI"/>
    <s v="JUA4"/>
    <x v="15"/>
    <s v="sm"/>
    <x v="1"/>
    <n v="2.3481040490958689"/>
    <x v="0"/>
  </r>
  <r>
    <x v="0"/>
    <x v="23"/>
    <s v="CHI"/>
    <s v="JUA4"/>
    <x v="15"/>
    <s v="tr"/>
    <x v="9"/>
    <n v="0.92581321055279842"/>
    <x v="0"/>
  </r>
  <r>
    <x v="0"/>
    <x v="23"/>
    <s v="CHI"/>
    <s v="JUA4"/>
    <x v="15"/>
    <s v="tg"/>
    <x v="2"/>
    <n v="0.96304448805849097"/>
    <x v="0"/>
  </r>
  <r>
    <x v="0"/>
    <x v="23"/>
    <s v="CHI"/>
    <s v="JUA4"/>
    <x v="15"/>
    <s v="ta"/>
    <x v="3"/>
    <n v="0.65327131214822876"/>
    <x v="0"/>
  </r>
  <r>
    <x v="0"/>
    <x v="23"/>
    <s v="CHI"/>
    <s v="JUA5"/>
    <x v="15"/>
    <s v="ha"/>
    <x v="0"/>
    <n v="7.2453983562375646E-2"/>
    <x v="0"/>
  </r>
  <r>
    <x v="0"/>
    <x v="23"/>
    <s v="CHI"/>
    <s v="JUA5"/>
    <x v="15"/>
    <s v="mix"/>
    <x v="4"/>
    <n v="0.105753616890253"/>
    <x v="0"/>
  </r>
  <r>
    <x v="0"/>
    <x v="23"/>
    <s v="CHI"/>
    <s v="JUA5"/>
    <x v="15"/>
    <s v="tg"/>
    <x v="2"/>
    <n v="4.1945228761861069"/>
    <x v="0"/>
  </r>
  <r>
    <x v="0"/>
    <x v="23"/>
    <s v="CHI"/>
    <s v="JUA5"/>
    <x v="15"/>
    <s v="ta"/>
    <x v="3"/>
    <n v="2.082091647882613"/>
    <x v="0"/>
  </r>
  <r>
    <x v="0"/>
    <x v="23"/>
    <s v="CHI"/>
    <s v="JUA6"/>
    <x v="15"/>
    <s v="tg"/>
    <x v="2"/>
    <n v="2.7879447783850488"/>
    <x v="0"/>
  </r>
  <r>
    <x v="0"/>
    <x v="23"/>
    <s v="CHI"/>
    <s v="JUA7"/>
    <x v="15"/>
    <s v="ag"/>
    <x v="10"/>
    <n v="1.266084946410204"/>
    <x v="0"/>
  </r>
  <r>
    <x v="0"/>
    <x v="23"/>
    <s v="CHI"/>
    <s v="JUA7"/>
    <x v="15"/>
    <s v="ca"/>
    <x v="15"/>
    <n v="9.547685342936893E-2"/>
    <x v="0"/>
  </r>
  <r>
    <x v="0"/>
    <x v="23"/>
    <s v="CHI"/>
    <s v="JUA7"/>
    <x v="15"/>
    <s v="ha"/>
    <x v="0"/>
    <n v="0.26544959383161149"/>
    <x v="0"/>
  </r>
  <r>
    <x v="0"/>
    <x v="23"/>
    <s v="CHI"/>
    <s v="JUA7"/>
    <x v="15"/>
    <s v="mix"/>
    <x v="4"/>
    <n v="2.863767608886119E-2"/>
    <x v="0"/>
  </r>
  <r>
    <x v="0"/>
    <x v="23"/>
    <s v="CHI"/>
    <s v="JUA7"/>
    <x v="15"/>
    <s v="tgu"/>
    <x v="7"/>
    <n v="0.8757852846066585"/>
    <x v="0"/>
  </r>
  <r>
    <x v="0"/>
    <x v="23"/>
    <s v="CHI"/>
    <s v="JUA7"/>
    <x v="15"/>
    <s v="tr"/>
    <x v="9"/>
    <n v="0.79398946344707555"/>
    <x v="0"/>
  </r>
  <r>
    <x v="0"/>
    <x v="23"/>
    <s v="CHI"/>
    <s v="JUA7"/>
    <x v="15"/>
    <s v="tg"/>
    <x v="2"/>
    <n v="11.608081455222615"/>
    <x v="0"/>
  </r>
  <r>
    <x v="0"/>
    <x v="24"/>
    <s v="DAR"/>
    <s v="CLE2"/>
    <x v="15"/>
    <s v="ag"/>
    <x v="10"/>
    <n v="1.6954616700169598"/>
    <x v="0"/>
  </r>
  <r>
    <x v="0"/>
    <x v="24"/>
    <s v="DAR"/>
    <s v="CLE2"/>
    <x v="15"/>
    <s v="co"/>
    <x v="14"/>
    <n v="2.121367033128541"/>
    <x v="0"/>
  </r>
  <r>
    <x v="0"/>
    <x v="24"/>
    <s v="DAR"/>
    <s v="CLE2"/>
    <x v="15"/>
    <s v="dp"/>
    <x v="6"/>
    <n v="3.8087884285778784"/>
    <x v="0"/>
  </r>
  <r>
    <x v="0"/>
    <x v="24"/>
    <s v="DAR"/>
    <s v="CLE2"/>
    <x v="15"/>
    <s v="ha"/>
    <x v="0"/>
    <n v="2.1459907948749035"/>
    <x v="0"/>
  </r>
  <r>
    <x v="0"/>
    <x v="24"/>
    <s v="DAR"/>
    <s v="CLE2"/>
    <x v="15"/>
    <s v="ks"/>
    <x v="17"/>
    <n v="1.7031376358556853"/>
    <x v="0"/>
  </r>
  <r>
    <x v="0"/>
    <x v="24"/>
    <s v="DAR"/>
    <s v="CLE2"/>
    <x v="15"/>
    <s v="tg"/>
    <x v="2"/>
    <n v="5.6449104168086137"/>
    <x v="0"/>
  </r>
  <r>
    <x v="0"/>
    <x v="24"/>
    <s v="DAR"/>
    <s v="CLE2"/>
    <x v="15"/>
    <s v="ta"/>
    <x v="3"/>
    <n v="6.3292164061357052"/>
    <x v="0"/>
  </r>
  <r>
    <x v="0"/>
    <x v="24"/>
    <s v="DAR"/>
    <s v="LOM1"/>
    <x v="15"/>
    <s v="tg"/>
    <x v="2"/>
    <n v="8.4740432546008684"/>
    <x v="0"/>
  </r>
  <r>
    <x v="0"/>
    <x v="24"/>
    <s v="DAR"/>
    <s v="REL1"/>
    <x v="15"/>
    <s v="ag"/>
    <x v="10"/>
    <n v="2.4420094948420421"/>
    <x v="0"/>
  </r>
  <r>
    <x v="0"/>
    <x v="24"/>
    <s v="DAR"/>
    <s v="REL1"/>
    <x v="15"/>
    <s v="dr"/>
    <x v="11"/>
    <n v="1.542128146001766"/>
    <x v="0"/>
  </r>
  <r>
    <x v="0"/>
    <x v="24"/>
    <s v="DAR"/>
    <s v="REL1"/>
    <x v="15"/>
    <s v="dp"/>
    <x v="6"/>
    <n v="9.6623947529585603"/>
    <x v="0"/>
  </r>
  <r>
    <x v="0"/>
    <x v="24"/>
    <s v="DAR"/>
    <s v="REL1"/>
    <x v="15"/>
    <s v="ha"/>
    <x v="0"/>
    <n v="9.4038881704846506"/>
    <x v="0"/>
  </r>
  <r>
    <x v="0"/>
    <x v="24"/>
    <s v="DAR"/>
    <s v="REL1"/>
    <x v="15"/>
    <s v="ks"/>
    <x v="17"/>
    <n v="0.90882983667043149"/>
    <x v="0"/>
  </r>
  <r>
    <x v="0"/>
    <x v="24"/>
    <s v="DAR"/>
    <s v="REL1"/>
    <x v="15"/>
    <s v="tg"/>
    <x v="2"/>
    <n v="31.233322698254014"/>
    <x v="0"/>
  </r>
  <r>
    <x v="0"/>
    <x v="24"/>
    <s v="DAR"/>
    <s v="REL1"/>
    <x v="15"/>
    <s v="ta"/>
    <x v="3"/>
    <n v="17.288125923507081"/>
    <x v="0"/>
  </r>
  <r>
    <x v="0"/>
    <x v="24"/>
    <s v="DAR"/>
    <s v="REL2"/>
    <x v="15"/>
    <s v="dr"/>
    <x v="11"/>
    <n v="2.4888032958770605"/>
    <x v="0"/>
  </r>
  <r>
    <x v="0"/>
    <x v="24"/>
    <s v="DAR"/>
    <s v="REL2"/>
    <x v="15"/>
    <s v="dp"/>
    <x v="6"/>
    <n v="2.8733677597439677"/>
    <x v="0"/>
  </r>
  <r>
    <x v="0"/>
    <x v="24"/>
    <s v="DAR"/>
    <s v="REL2"/>
    <x v="15"/>
    <s v="ha"/>
    <x v="0"/>
    <n v="0.28827124888737288"/>
    <x v="0"/>
  </r>
  <r>
    <x v="0"/>
    <x v="24"/>
    <s v="DAR"/>
    <s v="REL2"/>
    <x v="15"/>
    <s v="ks"/>
    <x v="17"/>
    <n v="4.1366247186818512"/>
    <x v="0"/>
  </r>
  <r>
    <x v="0"/>
    <x v="24"/>
    <s v="DAR"/>
    <s v="REL2"/>
    <x v="15"/>
    <s v="tg"/>
    <x v="2"/>
    <n v="7.1170310406219066"/>
    <x v="0"/>
  </r>
  <r>
    <x v="0"/>
    <x v="24"/>
    <s v="DAR"/>
    <s v="REL2"/>
    <x v="15"/>
    <s v="ta"/>
    <x v="3"/>
    <n v="3.9555118455872851"/>
    <x v="0"/>
  </r>
  <r>
    <x v="0"/>
    <x v="24"/>
    <s v="DAR"/>
    <s v="TIR3"/>
    <x v="15"/>
    <s v="ag"/>
    <x v="10"/>
    <n v="1.871974162363863"/>
    <x v="0"/>
  </r>
  <r>
    <x v="0"/>
    <x v="24"/>
    <s v="DAR"/>
    <s v="TIR3"/>
    <x v="15"/>
    <s v="co"/>
    <x v="14"/>
    <n v="1.1101929192492239"/>
    <x v="0"/>
  </r>
  <r>
    <x v="0"/>
    <x v="24"/>
    <s v="DAR"/>
    <s v="TIR3"/>
    <x v="15"/>
    <s v="dr"/>
    <x v="11"/>
    <n v="2.628250074440921"/>
    <x v="0"/>
  </r>
  <r>
    <x v="0"/>
    <x v="24"/>
    <s v="DAR"/>
    <s v="TIR3"/>
    <x v="15"/>
    <s v="dp"/>
    <x v="6"/>
    <n v="2.2563839314128207"/>
    <x v="0"/>
  </r>
  <r>
    <x v="0"/>
    <x v="24"/>
    <s v="DAR"/>
    <s v="TIR3"/>
    <x v="15"/>
    <s v="ha"/>
    <x v="0"/>
    <n v="4.5468280100298673"/>
    <x v="0"/>
  </r>
  <r>
    <x v="0"/>
    <x v="24"/>
    <s v="DAR"/>
    <s v="TIR3"/>
    <x v="15"/>
    <s v="mix"/>
    <x v="4"/>
    <n v="3.0069668797043683"/>
    <x v="0"/>
  </r>
  <r>
    <x v="0"/>
    <x v="24"/>
    <s v="DAR"/>
    <s v="TIR3"/>
    <x v="15"/>
    <s v="sm"/>
    <x v="1"/>
    <n v="0.87167613536675348"/>
    <x v="0"/>
  </r>
  <r>
    <x v="0"/>
    <x v="24"/>
    <s v="DAR"/>
    <s v="TIR3"/>
    <x v="15"/>
    <s v="tg"/>
    <x v="2"/>
    <n v="14.613173645456811"/>
    <x v="0"/>
  </r>
  <r>
    <x v="0"/>
    <x v="24"/>
    <s v="DAR"/>
    <s v="TIR3"/>
    <x v="15"/>
    <s v="ta"/>
    <x v="3"/>
    <n v="7.6454856603751224"/>
    <x v="0"/>
  </r>
  <r>
    <x v="0"/>
    <x v="25"/>
    <s v="PAN"/>
    <s v="MAM1"/>
    <x v="15"/>
    <s v="mix"/>
    <x v="4"/>
    <n v="30.740561844373286"/>
    <x v="0"/>
  </r>
  <r>
    <x v="0"/>
    <x v="26"/>
    <s v="DAR"/>
    <s v="JAV1"/>
    <x v="16"/>
    <s v="ag"/>
    <x v="10"/>
    <n v="1.6469809741629171"/>
    <x v="0"/>
  </r>
  <r>
    <x v="0"/>
    <x v="26"/>
    <s v="DAR"/>
    <s v="JAV1"/>
    <x v="16"/>
    <s v="co"/>
    <x v="14"/>
    <n v="1.45067434195234"/>
    <x v="0"/>
  </r>
  <r>
    <x v="0"/>
    <x v="26"/>
    <s v="DAR"/>
    <s v="JAV1"/>
    <x v="16"/>
    <s v="dr"/>
    <x v="11"/>
    <n v="3.6348259801349467"/>
    <x v="0"/>
  </r>
  <r>
    <x v="0"/>
    <x v="26"/>
    <s v="DAR"/>
    <s v="JAV1"/>
    <x v="16"/>
    <s v="dp"/>
    <x v="6"/>
    <n v="3.1399264823286299"/>
    <x v="0"/>
  </r>
  <r>
    <x v="0"/>
    <x v="26"/>
    <s v="DAR"/>
    <s v="JAV1"/>
    <x v="16"/>
    <s v="ha"/>
    <x v="0"/>
    <n v="5.3360056766023369"/>
    <x v="0"/>
  </r>
  <r>
    <x v="0"/>
    <x v="26"/>
    <s v="DAR"/>
    <s v="JAV1"/>
    <x v="16"/>
    <s v="sm"/>
    <x v="1"/>
    <n v="1.8647122114658068"/>
    <x v="0"/>
  </r>
  <r>
    <x v="0"/>
    <x v="26"/>
    <s v="DAR"/>
    <s v="JAV1"/>
    <x v="16"/>
    <s v="tg"/>
    <x v="2"/>
    <n v="17.365096153559218"/>
    <x v="0"/>
  </r>
  <r>
    <x v="0"/>
    <x v="26"/>
    <s v="DAR"/>
    <s v="JAV1"/>
    <x v="16"/>
    <s v="ta"/>
    <x v="3"/>
    <n v="10.448310380744156"/>
    <x v="0"/>
  </r>
  <r>
    <x v="0"/>
    <x v="26"/>
    <s v="DAR"/>
    <s v="LOM1"/>
    <x v="16"/>
    <s v="tg"/>
    <x v="2"/>
    <n v="3.1660883087440195"/>
    <x v="0"/>
  </r>
  <r>
    <x v="0"/>
    <x v="26"/>
    <s v="DAR"/>
    <s v="REL3"/>
    <x v="16"/>
    <s v="ag"/>
    <x v="10"/>
    <n v="1.7847605772748849"/>
    <x v="0"/>
  </r>
  <r>
    <x v="0"/>
    <x v="26"/>
    <s v="DAR"/>
    <s v="REL3"/>
    <x v="16"/>
    <s v="co"/>
    <x v="14"/>
    <n v="2.2451696011487954"/>
    <x v="0"/>
  </r>
  <r>
    <x v="0"/>
    <x v="26"/>
    <s v="DAR"/>
    <s v="REL3"/>
    <x v="16"/>
    <s v="dr"/>
    <x v="11"/>
    <n v="1.1640686835667049"/>
    <x v="0"/>
  </r>
  <r>
    <x v="0"/>
    <x v="26"/>
    <s v="DAR"/>
    <s v="REL3"/>
    <x v="16"/>
    <s v="dp"/>
    <x v="6"/>
    <n v="1.9677147419274952"/>
    <x v="0"/>
  </r>
  <r>
    <x v="0"/>
    <x v="26"/>
    <s v="DAR"/>
    <s v="REL3"/>
    <x v="16"/>
    <s v="ha"/>
    <x v="0"/>
    <n v="1.3652472092908341"/>
    <x v="0"/>
  </r>
  <r>
    <x v="0"/>
    <x v="26"/>
    <s v="DAR"/>
    <s v="REL3"/>
    <x v="16"/>
    <s v="sm"/>
    <x v="1"/>
    <n v="1.9250256861908481"/>
    <x v="0"/>
  </r>
  <r>
    <x v="0"/>
    <x v="26"/>
    <s v="DAR"/>
    <s v="REL3"/>
    <x v="16"/>
    <s v="tg"/>
    <x v="2"/>
    <n v="13.09502089614937"/>
    <x v="0"/>
  </r>
  <r>
    <x v="0"/>
    <x v="26"/>
    <s v="DAR"/>
    <s v="REL3"/>
    <x v="16"/>
    <s v="ta"/>
    <x v="3"/>
    <n v="8.6739278311022225"/>
    <x v="0"/>
  </r>
  <r>
    <x v="0"/>
    <x v="26"/>
    <s v="DAR"/>
    <s v="REL4"/>
    <x v="16"/>
    <s v="ag"/>
    <x v="10"/>
    <n v="1.0270483629173195"/>
    <x v="0"/>
  </r>
  <r>
    <x v="0"/>
    <x v="26"/>
    <s v="DAR"/>
    <s v="REL4"/>
    <x v="16"/>
    <s v="co"/>
    <x v="14"/>
    <n v="1.1074185581819387"/>
    <x v="0"/>
  </r>
  <r>
    <x v="0"/>
    <x v="26"/>
    <s v="DAR"/>
    <s v="REL4"/>
    <x v="16"/>
    <s v="dr"/>
    <x v="11"/>
    <n v="0.29782206868923078"/>
    <x v="0"/>
  </r>
  <r>
    <x v="0"/>
    <x v="26"/>
    <s v="DAR"/>
    <s v="REL4"/>
    <x v="16"/>
    <s v="dp"/>
    <x v="6"/>
    <n v="1.212427678645549"/>
    <x v="0"/>
  </r>
  <r>
    <x v="0"/>
    <x v="26"/>
    <s v="DAR"/>
    <s v="REL4"/>
    <x v="16"/>
    <s v="ha"/>
    <x v="0"/>
    <n v="1.8340733328742058"/>
    <x v="0"/>
  </r>
  <r>
    <x v="0"/>
    <x v="26"/>
    <s v="DAR"/>
    <s v="REL4"/>
    <x v="16"/>
    <s v="sm"/>
    <x v="1"/>
    <n v="0.77776898068187439"/>
    <x v="0"/>
  </r>
  <r>
    <x v="0"/>
    <x v="26"/>
    <s v="DAR"/>
    <s v="REL4"/>
    <x v="16"/>
    <s v="tg"/>
    <x v="2"/>
    <n v="6.05361278066382"/>
    <x v="0"/>
  </r>
  <r>
    <x v="0"/>
    <x v="26"/>
    <s v="DAR"/>
    <s v="REL4"/>
    <x v="16"/>
    <s v="ta"/>
    <x v="3"/>
    <n v="5.0427197383833047"/>
    <x v="0"/>
  </r>
  <r>
    <x v="0"/>
    <x v="26"/>
    <s v="DAR"/>
    <s v="TIR4"/>
    <x v="16"/>
    <s v="ag"/>
    <x v="10"/>
    <n v="1.071524562314121"/>
    <x v="0"/>
  </r>
  <r>
    <x v="0"/>
    <x v="26"/>
    <s v="DAR"/>
    <s v="TIR4"/>
    <x v="16"/>
    <s v="dr"/>
    <x v="11"/>
    <n v="1.183121216252903"/>
    <x v="0"/>
  </r>
  <r>
    <x v="0"/>
    <x v="26"/>
    <s v="DAR"/>
    <s v="TIR4"/>
    <x v="16"/>
    <s v="dp"/>
    <x v="6"/>
    <n v="1.1530290383312569"/>
    <x v="0"/>
  </r>
  <r>
    <x v="0"/>
    <x v="26"/>
    <s v="DAR"/>
    <s v="TIR4"/>
    <x v="16"/>
    <s v="ha"/>
    <x v="0"/>
    <n v="1.5795751605634054"/>
    <x v="0"/>
  </r>
  <r>
    <x v="0"/>
    <x v="26"/>
    <s v="DAR"/>
    <s v="TIR4"/>
    <x v="16"/>
    <s v="sm"/>
    <x v="1"/>
    <n v="1.1942692435068349"/>
    <x v="0"/>
  </r>
  <r>
    <x v="0"/>
    <x v="26"/>
    <s v="DAR"/>
    <s v="TIR4"/>
    <x v="16"/>
    <s v="tg"/>
    <x v="2"/>
    <n v="8.9419681098994328"/>
    <x v="0"/>
  </r>
  <r>
    <x v="0"/>
    <x v="26"/>
    <s v="DAR"/>
    <s v="TIR4"/>
    <x v="16"/>
    <s v="ta"/>
    <x v="3"/>
    <n v="3.1758464100294308"/>
    <x v="0"/>
  </r>
  <r>
    <x v="0"/>
    <x v="27"/>
    <s v="CHI"/>
    <s v="SAC2"/>
    <x v="17"/>
    <s v="ag"/>
    <x v="10"/>
    <n v="2.8734881348941141"/>
    <x v="0"/>
  </r>
  <r>
    <x v="0"/>
    <x v="27"/>
    <s v="CHI"/>
    <s v="SAC2"/>
    <x v="17"/>
    <s v="co"/>
    <x v="14"/>
    <n v="1.0028815566713485"/>
    <x v="0"/>
  </r>
  <r>
    <x v="0"/>
    <x v="27"/>
    <s v="CHI"/>
    <s v="SAC2"/>
    <x v="17"/>
    <s v="dr"/>
    <x v="11"/>
    <n v="4.4429780916210806"/>
    <x v="0"/>
  </r>
  <r>
    <x v="0"/>
    <x v="27"/>
    <s v="CHI"/>
    <s v="SAC2"/>
    <x v="17"/>
    <s v="dp"/>
    <x v="6"/>
    <n v="6.8162724918247761"/>
    <x v="0"/>
  </r>
  <r>
    <x v="0"/>
    <x v="27"/>
    <s v="CHI"/>
    <s v="SAC2"/>
    <x v="17"/>
    <s v="ha"/>
    <x v="0"/>
    <n v="3.748647262250846"/>
    <x v="0"/>
  </r>
  <r>
    <x v="0"/>
    <x v="27"/>
    <s v="CHI"/>
    <s v="SAC2"/>
    <x v="17"/>
    <s v="pi"/>
    <x v="22"/>
    <n v="0.35171861963347939"/>
    <x v="0"/>
  </r>
  <r>
    <x v="0"/>
    <x v="27"/>
    <s v="CHI"/>
    <s v="SAC2"/>
    <x v="17"/>
    <s v="pt"/>
    <x v="23"/>
    <n v="0.31886294020903722"/>
    <x v="0"/>
  </r>
  <r>
    <x v="0"/>
    <x v="27"/>
    <s v="CHI"/>
    <s v="SAC2"/>
    <x v="17"/>
    <s v="psp"/>
    <x v="24"/>
    <n v="3.4461039743898428E-2"/>
    <x v="0"/>
  </r>
  <r>
    <x v="0"/>
    <x v="27"/>
    <s v="CHI"/>
    <s v="SAC2"/>
    <x v="17"/>
    <s v="sm"/>
    <x v="1"/>
    <n v="5.4767641671877882"/>
    <x v="0"/>
  </r>
  <r>
    <x v="0"/>
    <x v="27"/>
    <s v="CHI"/>
    <s v="SAC2"/>
    <x v="17"/>
    <s v="tgu"/>
    <x v="7"/>
    <n v="2.7191491171403857"/>
    <x v="0"/>
  </r>
  <r>
    <x v="0"/>
    <x v="27"/>
    <s v="CHI"/>
    <s v="SAC2"/>
    <x v="17"/>
    <s v="tr"/>
    <x v="9"/>
    <n v="0.49923305821136021"/>
    <x v="0"/>
  </r>
  <r>
    <x v="0"/>
    <x v="27"/>
    <s v="CHI"/>
    <s v="SAC2"/>
    <x v="17"/>
    <s v="ta"/>
    <x v="3"/>
    <n v="10.155639047188471"/>
    <x v="0"/>
  </r>
  <r>
    <x v="0"/>
    <x v="27"/>
    <s v="CHI"/>
    <s v="SAC2"/>
    <x v="17"/>
    <s v="tsp"/>
    <x v="25"/>
    <n v="0.49546215425781409"/>
    <x v="0"/>
  </r>
  <r>
    <x v="0"/>
    <x v="28"/>
    <s v="DAR"/>
    <s v="POR1"/>
    <x v="17"/>
    <s v="ag"/>
    <x v="10"/>
    <n v="1.296662211090376"/>
    <x v="0"/>
  </r>
  <r>
    <x v="0"/>
    <x v="28"/>
    <s v="DAR"/>
    <s v="POR1"/>
    <x v="17"/>
    <s v="dr"/>
    <x v="11"/>
    <n v="3.0267059789241131"/>
    <x v="0"/>
  </r>
  <r>
    <x v="0"/>
    <x v="28"/>
    <s v="DAR"/>
    <s v="POR1"/>
    <x v="17"/>
    <s v="dp"/>
    <x v="6"/>
    <n v="2.5389434750364912"/>
    <x v="0"/>
  </r>
  <r>
    <x v="0"/>
    <x v="28"/>
    <s v="DAR"/>
    <s v="POR1"/>
    <x v="17"/>
    <s v="ha"/>
    <x v="0"/>
    <n v="0.22179531193366281"/>
    <x v="0"/>
  </r>
  <r>
    <x v="0"/>
    <x v="28"/>
    <s v="DAR"/>
    <s v="POR1"/>
    <x v="17"/>
    <s v="tg"/>
    <x v="2"/>
    <n v="19.797162109702075"/>
    <x v="0"/>
  </r>
  <r>
    <x v="0"/>
    <x v="28"/>
    <s v="DAR"/>
    <s v="POR1"/>
    <x v="17"/>
    <s v="ta"/>
    <x v="3"/>
    <n v="0.32225767154498142"/>
    <x v="0"/>
  </r>
  <r>
    <x v="0"/>
    <x v="28"/>
    <s v="DAR"/>
    <s v="POR2"/>
    <x v="17"/>
    <s v="ag"/>
    <x v="10"/>
    <n v="0.31438462375059012"/>
    <x v="0"/>
  </r>
  <r>
    <x v="0"/>
    <x v="28"/>
    <s v="DAR"/>
    <s v="POR2"/>
    <x v="17"/>
    <s v="dr"/>
    <x v="11"/>
    <n v="4.51813604983652"/>
    <x v="0"/>
  </r>
  <r>
    <x v="0"/>
    <x v="28"/>
    <s v="DAR"/>
    <s v="POR2"/>
    <x v="17"/>
    <s v="dp"/>
    <x v="6"/>
    <n v="2.9239332228919359"/>
    <x v="0"/>
  </r>
  <r>
    <x v="0"/>
    <x v="28"/>
    <s v="DAR"/>
    <s v="POR2"/>
    <x v="17"/>
    <s v="ha"/>
    <x v="0"/>
    <n v="3.3985630508916032"/>
    <x v="0"/>
  </r>
  <r>
    <x v="0"/>
    <x v="28"/>
    <s v="DAR"/>
    <s v="POR2"/>
    <x v="17"/>
    <s v="mix"/>
    <x v="4"/>
    <n v="8.9491701255018619"/>
    <x v="0"/>
  </r>
  <r>
    <x v="0"/>
    <x v="28"/>
    <s v="DAR"/>
    <s v="POR2"/>
    <x v="17"/>
    <s v="sm"/>
    <x v="1"/>
    <n v="2.4354636017732529"/>
    <x v="0"/>
  </r>
  <r>
    <x v="0"/>
    <x v="28"/>
    <s v="DAR"/>
    <s v="POR2"/>
    <x v="17"/>
    <s v="tg"/>
    <x v="2"/>
    <n v="23.439682945199007"/>
    <x v="0"/>
  </r>
  <r>
    <x v="0"/>
    <x v="28"/>
    <s v="DAR"/>
    <s v="POR2"/>
    <x v="17"/>
    <s v="ta"/>
    <x v="3"/>
    <n v="7.6634032984132485"/>
    <x v="0"/>
  </r>
  <r>
    <x v="0"/>
    <x v="28"/>
    <s v="DAR"/>
    <s v="REL5"/>
    <x v="17"/>
    <s v="ag"/>
    <x v="10"/>
    <n v="0.20192724833762024"/>
    <x v="0"/>
  </r>
  <r>
    <x v="0"/>
    <x v="28"/>
    <s v="DAR"/>
    <s v="REL5"/>
    <x v="17"/>
    <s v="co"/>
    <x v="14"/>
    <n v="2.660732187856329"/>
    <x v="0"/>
  </r>
  <r>
    <x v="0"/>
    <x v="28"/>
    <s v="DAR"/>
    <s v="REL5"/>
    <x v="17"/>
    <s v="dr"/>
    <x v="11"/>
    <n v="3.5568014229738711"/>
    <x v="0"/>
  </r>
  <r>
    <x v="0"/>
    <x v="28"/>
    <s v="DAR"/>
    <s v="REL5"/>
    <x v="17"/>
    <s v="dp"/>
    <x v="6"/>
    <n v="1.6332379508327834"/>
    <x v="0"/>
  </r>
  <r>
    <x v="0"/>
    <x v="28"/>
    <s v="DAR"/>
    <s v="REL5"/>
    <x v="17"/>
    <s v="ha"/>
    <x v="0"/>
    <n v="0.89988038303159035"/>
    <x v="0"/>
  </r>
  <r>
    <x v="0"/>
    <x v="28"/>
    <s v="DAR"/>
    <s v="REL5"/>
    <x v="17"/>
    <s v="mix"/>
    <x v="4"/>
    <n v="0.79417307108738822"/>
    <x v="0"/>
  </r>
  <r>
    <x v="0"/>
    <x v="28"/>
    <s v="DAR"/>
    <s v="REL5"/>
    <x v="17"/>
    <s v="tg"/>
    <x v="2"/>
    <n v="16.034856902217186"/>
    <x v="0"/>
  </r>
  <r>
    <x v="0"/>
    <x v="28"/>
    <s v="DAR"/>
    <s v="REL5"/>
    <x v="17"/>
    <s v="ta"/>
    <x v="3"/>
    <n v="9.6800268806142764"/>
    <x v="0"/>
  </r>
  <r>
    <x v="0"/>
    <x v="28"/>
    <s v="DAR"/>
    <s v="SAN1"/>
    <x v="17"/>
    <s v="ag"/>
    <x v="10"/>
    <n v="0.69925138133736331"/>
    <x v="0"/>
  </r>
  <r>
    <x v="0"/>
    <x v="28"/>
    <s v="DAR"/>
    <s v="SAN1"/>
    <x v="17"/>
    <s v="dr"/>
    <x v="11"/>
    <n v="1.3559072817792985"/>
    <x v="0"/>
  </r>
  <r>
    <x v="0"/>
    <x v="28"/>
    <s v="DAR"/>
    <s v="SAN1"/>
    <x v="17"/>
    <s v="dp"/>
    <x v="6"/>
    <n v="1.415682712420905"/>
    <x v="0"/>
  </r>
  <r>
    <x v="0"/>
    <x v="28"/>
    <s v="DAR"/>
    <s v="SAN1"/>
    <x v="17"/>
    <s v="ha"/>
    <x v="0"/>
    <n v="2.6524871724539509"/>
    <x v="0"/>
  </r>
  <r>
    <x v="0"/>
    <x v="28"/>
    <s v="DAR"/>
    <s v="SAN1"/>
    <x v="17"/>
    <s v="sm"/>
    <x v="1"/>
    <n v="0.83696830597020999"/>
    <x v="0"/>
  </r>
  <r>
    <x v="0"/>
    <x v="28"/>
    <s v="DAR"/>
    <s v="SAN1"/>
    <x v="17"/>
    <s v="tg"/>
    <x v="2"/>
    <n v="8.5103482053954238"/>
    <x v="0"/>
  </r>
  <r>
    <x v="0"/>
    <x v="28"/>
    <s v="DAR"/>
    <s v="SAN1"/>
    <x v="17"/>
    <s v="ta"/>
    <x v="3"/>
    <n v="5.7548606267956908"/>
    <x v="0"/>
  </r>
  <r>
    <x v="0"/>
    <x v="29"/>
    <s v="DAR"/>
    <s v="SAC2"/>
    <x v="18"/>
    <s v="co"/>
    <x v="14"/>
    <n v="2.2770087472197269"/>
    <x v="0"/>
  </r>
  <r>
    <x v="0"/>
    <x v="29"/>
    <s v="DAR"/>
    <s v="SAC2"/>
    <x v="18"/>
    <s v="dr"/>
    <x v="11"/>
    <n v="1.517348922126684"/>
    <x v="0"/>
  </r>
  <r>
    <x v="0"/>
    <x v="29"/>
    <s v="DAR"/>
    <s v="SAC2"/>
    <x v="18"/>
    <s v="sm"/>
    <x v="1"/>
    <n v="2.9692019874803606"/>
    <x v="0"/>
  </r>
  <r>
    <x v="0"/>
    <x v="29"/>
    <s v="DAR"/>
    <s v="SAC2"/>
    <x v="18"/>
    <s v="tgu"/>
    <x v="7"/>
    <n v="2.007493751854537"/>
    <x v="0"/>
  </r>
  <r>
    <x v="0"/>
    <x v="29"/>
    <s v="CHI"/>
    <s v="SAC2"/>
    <x v="18"/>
    <s v="ta"/>
    <x v="3"/>
    <n v="2.1913087635938142"/>
    <x v="0"/>
  </r>
  <r>
    <x v="0"/>
    <x v="30"/>
    <s v="DAR"/>
    <s v="LOM1"/>
    <x v="18"/>
    <s v="tg"/>
    <x v="2"/>
    <n v="15.2788241992689"/>
    <x v="0"/>
  </r>
  <r>
    <x v="0"/>
    <x v="30"/>
    <s v="DAR"/>
    <s v="POR1"/>
    <x v="18"/>
    <s v="ag"/>
    <x v="10"/>
    <n v="1.380279451483891"/>
    <x v="0"/>
  </r>
  <r>
    <x v="0"/>
    <x v="30"/>
    <s v="DAR"/>
    <s v="POR1"/>
    <x v="18"/>
    <s v="dr"/>
    <x v="11"/>
    <n v="2.8022472500195321"/>
    <x v="0"/>
  </r>
  <r>
    <x v="0"/>
    <x v="30"/>
    <s v="DAR"/>
    <s v="POR1"/>
    <x v="18"/>
    <s v="dp"/>
    <x v="6"/>
    <n v="1.5204900111464452"/>
    <x v="0"/>
  </r>
  <r>
    <x v="0"/>
    <x v="30"/>
    <s v="DAR"/>
    <s v="POR1"/>
    <x v="18"/>
    <s v="ha"/>
    <x v="0"/>
    <n v="1.0903697404849502"/>
    <x v="0"/>
  </r>
  <r>
    <x v="0"/>
    <x v="30"/>
    <s v="DAR"/>
    <s v="POR1"/>
    <x v="18"/>
    <s v="sm"/>
    <x v="1"/>
    <n v="2.223559348126992"/>
    <x v="0"/>
  </r>
  <r>
    <x v="0"/>
    <x v="30"/>
    <s v="DAR"/>
    <s v="POR1"/>
    <x v="18"/>
    <s v="tg"/>
    <x v="2"/>
    <n v="11.631779788489654"/>
    <x v="0"/>
  </r>
  <r>
    <x v="0"/>
    <x v="30"/>
    <s v="DAR"/>
    <s v="POR1"/>
    <x v="18"/>
    <s v="ta"/>
    <x v="3"/>
    <n v="5.3664132977051819"/>
    <x v="0"/>
  </r>
  <r>
    <x v="0"/>
    <x v="30"/>
    <s v="DAR"/>
    <s v="POR2"/>
    <x v="18"/>
    <s v="ha"/>
    <x v="0"/>
    <n v="0.38057088879076179"/>
    <x v="0"/>
  </r>
  <r>
    <x v="0"/>
    <x v="30"/>
    <s v="DAR"/>
    <s v="POR3"/>
    <x v="18"/>
    <s v="ag"/>
    <x v="10"/>
    <n v="2.4237501844787173"/>
    <x v="0"/>
  </r>
  <r>
    <x v="0"/>
    <x v="30"/>
    <s v="DAR"/>
    <s v="POR3"/>
    <x v="18"/>
    <s v="co"/>
    <x v="14"/>
    <n v="2.9653107680782873"/>
    <x v="0"/>
  </r>
  <r>
    <x v="0"/>
    <x v="30"/>
    <s v="DAR"/>
    <s v="POR3"/>
    <x v="18"/>
    <s v="dr"/>
    <x v="11"/>
    <n v="4.7507627473107998"/>
    <x v="0"/>
  </r>
  <r>
    <x v="0"/>
    <x v="30"/>
    <s v="DAR"/>
    <s v="POR3"/>
    <x v="18"/>
    <s v="dp"/>
    <x v="6"/>
    <n v="4.5348479942518161"/>
    <x v="0"/>
  </r>
  <r>
    <x v="0"/>
    <x v="30"/>
    <s v="DAR"/>
    <s v="POR3"/>
    <x v="18"/>
    <s v="ha"/>
    <x v="0"/>
    <n v="5.5654332448107899"/>
    <x v="0"/>
  </r>
  <r>
    <x v="0"/>
    <x v="30"/>
    <s v="DAR"/>
    <s v="POR3"/>
    <x v="18"/>
    <s v="mix"/>
    <x v="4"/>
    <n v="3.5140933972763868"/>
    <x v="0"/>
  </r>
  <r>
    <x v="0"/>
    <x v="30"/>
    <s v="DAR"/>
    <s v="POR3"/>
    <x v="18"/>
    <s v="tg"/>
    <x v="2"/>
    <n v="27.171208201722699"/>
    <x v="0"/>
  </r>
  <r>
    <x v="0"/>
    <x v="30"/>
    <s v="DAR"/>
    <s v="POR3"/>
    <x v="18"/>
    <s v="ta"/>
    <x v="3"/>
    <n v="15.185507058740232"/>
    <x v="0"/>
  </r>
  <r>
    <x v="0"/>
    <x v="31"/>
    <s v="PAN"/>
    <s v="MAM1"/>
    <x v="18"/>
    <s v="am"/>
    <x v="21"/>
    <n v="10.59792617400629"/>
    <x v="0"/>
  </r>
  <r>
    <x v="0"/>
    <x v="31"/>
    <s v="PAN"/>
    <s v="MAM1"/>
    <x v="18"/>
    <s v="dp"/>
    <x v="6"/>
    <n v="0.44351909460204192"/>
    <x v="0"/>
  </r>
  <r>
    <x v="0"/>
    <x v="31"/>
    <s v="PAN"/>
    <s v="MAM1"/>
    <x v="18"/>
    <s v="isp"/>
    <x v="12"/>
    <n v="0.23674463237220189"/>
    <x v="0"/>
  </r>
  <r>
    <x v="0"/>
    <x v="32"/>
    <s v="DAR"/>
    <s v="BAI1"/>
    <x v="19"/>
    <s v="dr"/>
    <x v="11"/>
    <n v="9.2867155717163357"/>
    <x v="0"/>
  </r>
  <r>
    <x v="0"/>
    <x v="32"/>
    <s v="DAR"/>
    <s v="BAI1"/>
    <x v="19"/>
    <s v="dp"/>
    <x v="6"/>
    <n v="5.2760552929793008"/>
    <x v="0"/>
  </r>
  <r>
    <x v="0"/>
    <x v="32"/>
    <s v="DAR"/>
    <s v="BAI1"/>
    <x v="19"/>
    <s v="sm"/>
    <x v="1"/>
    <n v="4.7921514374091112"/>
    <x v="0"/>
  </r>
  <r>
    <x v="0"/>
    <x v="32"/>
    <s v="DAR"/>
    <s v="BAI1"/>
    <x v="19"/>
    <s v="tr"/>
    <x v="9"/>
    <n v="5.6057905828700205"/>
    <x v="0"/>
  </r>
  <r>
    <x v="1"/>
    <x v="33"/>
    <s v="CHI"/>
    <s v="BOM"/>
    <x v="19"/>
    <s v="am"/>
    <x v="21"/>
    <n v="32.6542011628"/>
    <x v="1"/>
  </r>
  <r>
    <x v="0"/>
    <x v="32"/>
    <s v="DAR"/>
    <s v="BAI1"/>
    <x v="19"/>
    <s v="tg"/>
    <x v="2"/>
    <n v="33.121553239994306"/>
    <x v="0"/>
  </r>
  <r>
    <x v="0"/>
    <x v="32"/>
    <s v="DAR"/>
    <s v="BAI1"/>
    <x v="19"/>
    <s v="ta"/>
    <x v="3"/>
    <n v="13.06263157410697"/>
    <x v="0"/>
  </r>
  <r>
    <x v="0"/>
    <x v="34"/>
    <s v="DAR"/>
    <s v="MAM1"/>
    <x v="19"/>
    <s v="am"/>
    <x v="21"/>
    <n v="3.0940651576211096"/>
    <x v="0"/>
  </r>
  <r>
    <x v="0"/>
    <x v="34"/>
    <s v="DAR"/>
    <s v="MAM1"/>
    <x v="19"/>
    <s v="dp"/>
    <x v="6"/>
    <n v="0.89556985137743761"/>
    <x v="0"/>
  </r>
  <r>
    <x v="0"/>
    <x v="34"/>
    <s v="DAR"/>
    <s v="MAM1"/>
    <x v="19"/>
    <s v="mix"/>
    <x v="4"/>
    <n v="3.113151759507863"/>
    <x v="0"/>
  </r>
  <r>
    <x v="0"/>
    <x v="34"/>
    <s v="DAR"/>
    <s v="MAM1"/>
    <x v="19"/>
    <s v="sm"/>
    <x v="1"/>
    <n v="9.0245396550139412E-2"/>
    <x v="0"/>
  </r>
  <r>
    <x v="0"/>
    <x v="34"/>
    <s v="PAN"/>
    <s v="MAM1"/>
    <x v="19"/>
    <s v="ta"/>
    <x v="3"/>
    <n v="3.0130748576408202"/>
    <x v="0"/>
  </r>
  <r>
    <x v="0"/>
    <x v="34"/>
    <s v="PAN"/>
    <s v="MAM2"/>
    <x v="19"/>
    <s v="am"/>
    <x v="21"/>
    <n v="2.3757176811174339"/>
    <x v="0"/>
  </r>
  <r>
    <x v="0"/>
    <x v="34"/>
    <s v="PAN"/>
    <s v="MAM2"/>
    <x v="19"/>
    <s v="dp"/>
    <x v="6"/>
    <n v="2.3310988706967071"/>
    <x v="0"/>
  </r>
  <r>
    <x v="0"/>
    <x v="34"/>
    <s v="PAN"/>
    <s v="MAM2"/>
    <x v="19"/>
    <s v="tr"/>
    <x v="9"/>
    <n v="2.1235448453445307"/>
    <x v="0"/>
  </r>
  <r>
    <x v="0"/>
    <x v="34"/>
    <s v="PAN"/>
    <s v="MAM2"/>
    <x v="19"/>
    <s v="ta"/>
    <x v="3"/>
    <n v="2.7755992938062315"/>
    <x v="0"/>
  </r>
  <r>
    <x v="0"/>
    <x v="35"/>
    <s v="DAR"/>
    <s v="BAI1"/>
    <x v="20"/>
    <s v="dr"/>
    <x v="11"/>
    <n v="1.2347806465543241"/>
    <x v="0"/>
  </r>
  <r>
    <x v="0"/>
    <x v="35"/>
    <s v="DAR"/>
    <s v="BAI1"/>
    <x v="20"/>
    <s v="tg"/>
    <x v="2"/>
    <n v="4.9218749173470382"/>
    <x v="0"/>
  </r>
  <r>
    <x v="0"/>
    <x v="36"/>
    <s v="PAN"/>
    <s v="MAM2"/>
    <x v="20"/>
    <s v="am"/>
    <x v="21"/>
    <n v="2.0901821610466427"/>
    <x v="0"/>
  </r>
  <r>
    <x v="0"/>
    <x v="36"/>
    <s v="PAN"/>
    <s v="MAM2"/>
    <x v="20"/>
    <s v="co"/>
    <x v="14"/>
    <n v="2.5636033949696961"/>
    <x v="0"/>
  </r>
  <r>
    <x v="0"/>
    <x v="36"/>
    <s v="PAN"/>
    <s v="MAM2"/>
    <x v="20"/>
    <s v="ha"/>
    <x v="0"/>
    <n v="0.75655797861151519"/>
    <x v="0"/>
  </r>
  <r>
    <x v="0"/>
    <x v="36"/>
    <s v="PAN"/>
    <s v="MAM2"/>
    <x v="20"/>
    <s v="mix"/>
    <x v="4"/>
    <n v="3.1689151788860634"/>
    <x v="0"/>
  </r>
  <r>
    <x v="0"/>
    <x v="36"/>
    <s v="PAN"/>
    <s v="MAM2"/>
    <x v="20"/>
    <s v="tr"/>
    <x v="9"/>
    <n v="0.30007221582127092"/>
    <x v="0"/>
  </r>
  <r>
    <x v="0"/>
    <x v="36"/>
    <s v="PAN"/>
    <s v="POR1"/>
    <x v="20"/>
    <s v="tg"/>
    <x v="2"/>
    <n v="13.668707211223445"/>
    <x v="0"/>
  </r>
  <r>
    <x v="0"/>
    <x v="36"/>
    <s v="PAN"/>
    <s v="POR1"/>
    <x v="20"/>
    <s v="ta"/>
    <x v="3"/>
    <n v="3.250661050716432"/>
    <x v="0"/>
  </r>
  <r>
    <x v="0"/>
    <x v="37"/>
    <s v="PAN"/>
    <s v="ALA1"/>
    <x v="21"/>
    <s v="mix"/>
    <x v="4"/>
    <n v="0.60894732125884177"/>
    <x v="0"/>
  </r>
  <r>
    <x v="0"/>
    <x v="37"/>
    <s v="PAN"/>
    <s v="CLE1"/>
    <x v="21"/>
    <s v="co"/>
    <x v="14"/>
    <n v="2.5704957993616424"/>
    <x v="0"/>
  </r>
  <r>
    <x v="0"/>
    <x v="37"/>
    <s v="DAR"/>
    <s v="CLE2"/>
    <x v="21"/>
    <s v="co"/>
    <x v="14"/>
    <n v="0.48803012431641368"/>
    <x v="0"/>
  </r>
  <r>
    <x v="0"/>
    <x v="37"/>
    <s v="DAR"/>
    <s v="CLE2"/>
    <x v="21"/>
    <s v="tr"/>
    <x v="9"/>
    <n v="1.6726793967404201"/>
    <x v="0"/>
  </r>
  <r>
    <x v="0"/>
    <x v="37"/>
    <s v="DAR"/>
    <s v="JAV1"/>
    <x v="21"/>
    <s v="tg"/>
    <x v="2"/>
    <n v="1.3901561636501187"/>
    <x v="0"/>
  </r>
  <r>
    <x v="0"/>
    <x v="37"/>
    <s v="DAR"/>
    <s v="JAV1"/>
    <x v="21"/>
    <s v="ta"/>
    <x v="3"/>
    <n v="2.0959914689883591E-2"/>
    <x v="0"/>
  </r>
  <r>
    <x v="0"/>
    <x v="37"/>
    <s v="DAR"/>
    <s v="OJO1"/>
    <x v="21"/>
    <s v="tg"/>
    <x v="2"/>
    <n v="0.15031846002244911"/>
    <x v="0"/>
  </r>
  <r>
    <x v="0"/>
    <x v="37"/>
    <s v="DAR"/>
    <s v="OJO2"/>
    <x v="21"/>
    <s v="tg"/>
    <x v="2"/>
    <n v="0.28612414995309626"/>
    <x v="0"/>
  </r>
  <r>
    <x v="0"/>
    <x v="37"/>
    <s v="DAR"/>
    <s v="OJO3"/>
    <x v="21"/>
    <s v="tg"/>
    <x v="2"/>
    <n v="0.61822314018616087"/>
    <x v="0"/>
  </r>
  <r>
    <x v="0"/>
    <x v="37"/>
    <s v="DAR"/>
    <s v="POR3"/>
    <x v="21"/>
    <s v="dr"/>
    <x v="11"/>
    <n v="1.475945743088706"/>
    <x v="0"/>
  </r>
  <r>
    <x v="0"/>
    <x v="37"/>
    <s v="DAR"/>
    <s v="POR3"/>
    <x v="21"/>
    <s v="sm"/>
    <x v="1"/>
    <n v="0.64418116050527896"/>
    <x v="0"/>
  </r>
  <r>
    <x v="0"/>
    <x v="37"/>
    <s v="DAR"/>
    <s v="POR3"/>
    <x v="21"/>
    <s v="tr"/>
    <x v="9"/>
    <n v="3.8452629781686607"/>
    <x v="0"/>
  </r>
  <r>
    <x v="0"/>
    <x v="37"/>
    <s v="DAR"/>
    <s v="PUN1"/>
    <x v="21"/>
    <s v="dr"/>
    <x v="11"/>
    <n v="1.0816088481907342"/>
    <x v="0"/>
  </r>
  <r>
    <x v="0"/>
    <x v="37"/>
    <s v="DAR"/>
    <s v="REL1"/>
    <x v="21"/>
    <s v="tg"/>
    <x v="2"/>
    <n v="0.56044152995263419"/>
    <x v="0"/>
  </r>
  <r>
    <x v="0"/>
    <x v="37"/>
    <s v="DAR"/>
    <s v="REL3"/>
    <x v="21"/>
    <s v="dr"/>
    <x v="11"/>
    <n v="1.1988183336477749"/>
    <x v="0"/>
  </r>
  <r>
    <x v="0"/>
    <x v="37"/>
    <s v="DAR"/>
    <s v="REL5"/>
    <x v="21"/>
    <s v="dr"/>
    <x v="11"/>
    <n v="2.1946201079432051"/>
    <x v="0"/>
  </r>
  <r>
    <x v="0"/>
    <x v="37"/>
    <s v="DAR"/>
    <s v="SAN1"/>
    <x v="21"/>
    <s v="mix"/>
    <x v="4"/>
    <n v="4.8092530415766177"/>
    <x v="0"/>
  </r>
  <r>
    <x v="0"/>
    <x v="37"/>
    <s v="DAR"/>
    <s v="TIR2"/>
    <x v="21"/>
    <s v="tg"/>
    <x v="2"/>
    <n v="0.30648739045157558"/>
    <x v="0"/>
  </r>
  <r>
    <x v="0"/>
    <x v="37"/>
    <s v="DAR"/>
    <s v="TIR3"/>
    <x v="21"/>
    <s v="dr"/>
    <x v="11"/>
    <n v="0.52021243276154205"/>
    <x v="0"/>
  </r>
  <r>
    <x v="0"/>
    <x v="37"/>
    <s v="DAR"/>
    <s v="TIR4"/>
    <x v="21"/>
    <s v="dr"/>
    <x v="11"/>
    <n v="0.44799482090103421"/>
    <x v="0"/>
  </r>
  <r>
    <x v="0"/>
    <x v="38"/>
    <s v="PAN"/>
    <s v="MAM2"/>
    <x v="22"/>
    <s v="mix"/>
    <x v="4"/>
    <n v="5.9638800501124932E-2"/>
    <x v="0"/>
  </r>
  <r>
    <x v="0"/>
    <x v="39"/>
    <s v="BOC"/>
    <s v="QLI1"/>
    <x v="15"/>
    <s v="tc"/>
    <x v="26"/>
    <n v="52.139956136677135"/>
    <x v="0"/>
  </r>
  <r>
    <x v="0"/>
    <x v="40"/>
    <s v="BOC"/>
    <s v="QPI1"/>
    <x v="16"/>
    <s v="tc"/>
    <x v="26"/>
    <n v="18.343044981892771"/>
    <x v="0"/>
  </r>
  <r>
    <x v="0"/>
    <x v="40"/>
    <s v="BOC"/>
    <s v="QPI2"/>
    <x v="16"/>
    <s v="tc"/>
    <x v="26"/>
    <n v="0.37871823029120422"/>
    <x v="0"/>
  </r>
  <r>
    <x v="0"/>
    <x v="40"/>
    <s v="BOC"/>
    <s v="QPI3"/>
    <x v="16"/>
    <s v="tc"/>
    <x v="26"/>
    <n v="43.348928884273988"/>
    <x v="0"/>
  </r>
  <r>
    <x v="0"/>
    <x v="40"/>
    <s v="BOC"/>
    <s v="RUY1"/>
    <x v="16"/>
    <s v="tc"/>
    <x v="26"/>
    <n v="42.573976370100731"/>
    <x v="0"/>
  </r>
  <r>
    <x v="0"/>
    <x v="40"/>
    <s v="BOC"/>
    <s v="RUY1"/>
    <x v="16"/>
    <s v="tc"/>
    <x v="26"/>
    <n v="0.9368270825069398"/>
    <x v="0"/>
  </r>
  <r>
    <x v="0"/>
    <x v="40"/>
    <s v="BOC"/>
    <s v="RUY1"/>
    <x v="16"/>
    <s v="tc"/>
    <x v="26"/>
    <n v="0.50908526938676657"/>
    <x v="0"/>
  </r>
  <r>
    <x v="2"/>
    <x v="41"/>
    <s v="DAR"/>
    <s v="N/A"/>
    <x v="10"/>
    <s v="tg"/>
    <x v="2"/>
    <n v="223.51055471767998"/>
    <x v="1"/>
  </r>
  <r>
    <x v="2"/>
    <x v="42"/>
    <s v="DAR"/>
    <s v="N/A"/>
    <x v="11"/>
    <s v="tg"/>
    <x v="2"/>
    <n v="720.45259753963001"/>
    <x v="1"/>
  </r>
  <r>
    <x v="2"/>
    <x v="43"/>
    <s v="DAR"/>
    <s v="N/A"/>
    <x v="12"/>
    <s v="tg"/>
    <x v="2"/>
    <n v="1327.8552459052287"/>
    <x v="1"/>
  </r>
  <r>
    <x v="3"/>
    <x v="44"/>
    <s v="DAR"/>
    <s v="N/A"/>
    <x v="13"/>
    <s v="tg"/>
    <x v="2"/>
    <n v="17.794981784699999"/>
    <x v="1"/>
  </r>
  <r>
    <x v="2"/>
    <x v="44"/>
    <s v="DAR"/>
    <s v="N/A"/>
    <x v="13"/>
    <s v="tg"/>
    <x v="2"/>
    <n v="1066.5677946638598"/>
    <x v="1"/>
  </r>
  <r>
    <x v="3"/>
    <x v="45"/>
    <s v="DAR"/>
    <s v="N/A"/>
    <x v="14"/>
    <s v="tg"/>
    <x v="2"/>
    <n v="16.5845975469"/>
    <x v="1"/>
  </r>
  <r>
    <x v="2"/>
    <x v="45"/>
    <s v="DAR"/>
    <s v="N/A"/>
    <x v="14"/>
    <s v="tg"/>
    <x v="2"/>
    <n v="813.64521116035974"/>
    <x v="1"/>
  </r>
  <r>
    <x v="3"/>
    <x v="46"/>
    <s v="DAR"/>
    <s v="N/A"/>
    <x v="15"/>
    <s v="tg"/>
    <x v="2"/>
    <n v="79.410989509800004"/>
    <x v="1"/>
  </r>
  <r>
    <x v="2"/>
    <x v="46"/>
    <s v="DAR"/>
    <s v="N/A"/>
    <x v="15"/>
    <s v="tg"/>
    <x v="2"/>
    <n v="112.20210310366001"/>
    <x v="1"/>
  </r>
  <r>
    <x v="3"/>
    <x v="47"/>
    <s v="DAR"/>
    <s v="N/A"/>
    <x v="16"/>
    <s v="tg"/>
    <x v="2"/>
    <n v="40.761320579200003"/>
    <x v="1"/>
  </r>
  <r>
    <x v="2"/>
    <x v="47"/>
    <s v="DAR"/>
    <s v="N/A"/>
    <x v="16"/>
    <s v="tg"/>
    <x v="2"/>
    <n v="137.37098704392"/>
    <x v="1"/>
  </r>
  <r>
    <x v="3"/>
    <x v="48"/>
    <s v="DAR"/>
    <s v="N/A"/>
    <x v="17"/>
    <s v="tg"/>
    <x v="2"/>
    <n v="1.48094199996"/>
    <x v="1"/>
  </r>
  <r>
    <x v="2"/>
    <x v="48"/>
    <s v="DAR"/>
    <s v="N/A"/>
    <x v="17"/>
    <s v="tg"/>
    <x v="2"/>
    <n v="75.931089247220001"/>
    <x v="1"/>
  </r>
  <r>
    <x v="3"/>
    <x v="49"/>
    <s v="DAR"/>
    <s v="N/A"/>
    <x v="18"/>
    <s v="tg"/>
    <x v="2"/>
    <n v="17.14090934775"/>
    <x v="1"/>
  </r>
  <r>
    <x v="2"/>
    <x v="49"/>
    <s v="DAR"/>
    <s v="N/A"/>
    <x v="18"/>
    <s v="tg"/>
    <x v="2"/>
    <n v="57.08492565545"/>
    <x v="1"/>
  </r>
  <r>
    <x v="3"/>
    <x v="50"/>
    <s v="DAR"/>
    <s v="N/A"/>
    <x v="19"/>
    <s v="tg"/>
    <x v="2"/>
    <n v="188.22841239250002"/>
    <x v="1"/>
  </r>
  <r>
    <x v="2"/>
    <x v="50"/>
    <s v="DAR"/>
    <s v="N/A"/>
    <x v="19"/>
    <s v="tg"/>
    <x v="2"/>
    <n v="10.64069416902"/>
    <x v="1"/>
  </r>
  <r>
    <x v="3"/>
    <x v="51"/>
    <s v="DAR"/>
    <s v="N/A"/>
    <x v="20"/>
    <s v="tg"/>
    <x v="2"/>
    <n v="18.321974141990001"/>
    <x v="1"/>
  </r>
  <r>
    <x v="2"/>
    <x v="51"/>
    <s v="DAR"/>
    <s v="N/A"/>
    <x v="20"/>
    <s v="tg"/>
    <x v="2"/>
    <n v="115.848350451"/>
    <x v="1"/>
  </r>
  <r>
    <x v="4"/>
    <x v="52"/>
    <s v="VER"/>
    <s v="N/A"/>
    <x v="14"/>
    <s v="dr"/>
    <x v="11"/>
    <n v="43.25"/>
    <x v="0"/>
  </r>
  <r>
    <x v="4"/>
    <x v="52"/>
    <s v="VER"/>
    <s v="N/A"/>
    <x v="14"/>
    <s v="ha"/>
    <x v="0"/>
    <n v="58.1"/>
    <x v="0"/>
  </r>
  <r>
    <x v="4"/>
    <x v="52"/>
    <s v="VER"/>
    <s v="N/A"/>
    <x v="14"/>
    <s v="tg"/>
    <x v="2"/>
    <n v="3"/>
    <x v="0"/>
  </r>
  <r>
    <x v="4"/>
    <x v="52"/>
    <s v="VER"/>
    <s v="N/A"/>
    <x v="14"/>
    <s v="ta"/>
    <x v="3"/>
    <n v="350"/>
    <x v="0"/>
  </r>
  <r>
    <x v="4"/>
    <x v="53"/>
    <s v="VER"/>
    <s v="N/A"/>
    <x v="15"/>
    <s v="ag"/>
    <x v="10"/>
    <n v="2.57"/>
    <x v="0"/>
  </r>
  <r>
    <x v="4"/>
    <x v="53"/>
    <s v="VER"/>
    <s v="N/A"/>
    <x v="15"/>
    <s v="dr"/>
    <x v="11"/>
    <n v="41.4"/>
    <x v="0"/>
  </r>
  <r>
    <x v="4"/>
    <x v="53"/>
    <s v="VER"/>
    <s v="N/A"/>
    <x v="15"/>
    <s v="ta"/>
    <x v="3"/>
    <n v="413.04"/>
    <x v="0"/>
  </r>
  <r>
    <x v="4"/>
    <x v="53"/>
    <s v="VER"/>
    <s v="N/A"/>
    <x v="15"/>
    <s v="hc"/>
    <x v="27"/>
    <n v="9.43"/>
    <x v="0"/>
  </r>
  <r>
    <x v="4"/>
    <x v="54"/>
    <s v="VER"/>
    <s v="N/A"/>
    <x v="16"/>
    <s v="ha"/>
    <x v="0"/>
    <n v="115"/>
    <x v="0"/>
  </r>
  <r>
    <x v="4"/>
    <x v="54"/>
    <s v="VER"/>
    <s v="N/A"/>
    <x v="16"/>
    <s v="ta"/>
    <x v="3"/>
    <n v="45"/>
    <x v="0"/>
  </r>
  <r>
    <x v="1"/>
    <x v="55"/>
    <s v="CHI"/>
    <s v="BOM"/>
    <x v="0"/>
    <s v="tg"/>
    <x v="2"/>
    <n v="16.0022943096"/>
    <x v="1"/>
  </r>
  <r>
    <x v="1"/>
    <x v="56"/>
    <s v="CHI"/>
    <s v="BOM"/>
    <x v="8"/>
    <s v="tg"/>
    <x v="2"/>
    <n v="24.258528158499999"/>
    <x v="1"/>
  </r>
  <r>
    <x v="1"/>
    <x v="57"/>
    <s v="CHI"/>
    <s v="BOM"/>
    <x v="9"/>
    <s v="tg"/>
    <x v="2"/>
    <n v="84.129436341200005"/>
    <x v="1"/>
  </r>
  <r>
    <x v="1"/>
    <x v="58"/>
    <s v="CHI"/>
    <s v="BOM"/>
    <x v="10"/>
    <s v="tg"/>
    <x v="2"/>
    <n v="88.008027996199999"/>
    <x v="1"/>
  </r>
  <r>
    <x v="1"/>
    <x v="59"/>
    <s v="CHI"/>
    <s v="BOM"/>
    <x v="18"/>
    <s v="am"/>
    <x v="21"/>
    <n v="21.0359674977"/>
    <x v="1"/>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62A5DDC2-4274-40DC-B302-009675C2C8B3}" name="PivotTable2" cacheId="5019" applyNumberFormats="0" applyBorderFormats="0" applyFontFormats="0" applyPatternFormats="0" applyAlignmentFormats="0" applyWidthHeightFormats="1" dataCaption="Values" updatedVersion="8" minRefreshableVersion="3" showDrill="0" useAutoFormatting="1" colGrandTotals="0" itemPrintTitles="1" createdVersion="8" indent="127" compact="0" compactData="0" multipleFieldFilters="0" rowHeaderCaption="MU">
  <location ref="R4:U65" firstHeaderRow="1" firstDataRow="1" firstDataCol="3"/>
  <pivotFields count="9">
    <pivotField compact="0" outline="0" showAll="0" defaultSubtotal="0">
      <extLst>
        <ext xmlns:x14="http://schemas.microsoft.com/office/spreadsheetml/2009/9/main" uri="{2946ED86-A175-432a-8AC1-64E0C546D7DE}">
          <x14:pivotField fillDownLabels="1"/>
        </ext>
      </extLst>
    </pivotField>
    <pivotField axis="axisRow" compact="0" outline="0" showAll="0" sortType="ascending" defaultSubtotal="0">
      <items count="60">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3"/>
        <item x="32"/>
        <item x="34"/>
        <item x="35"/>
        <item x="36"/>
        <item x="37"/>
        <item x="38"/>
        <item x="39"/>
        <item x="40"/>
        <item x="41"/>
        <item x="42"/>
        <item x="43"/>
        <item x="44"/>
        <item x="45"/>
        <item x="46"/>
        <item x="47"/>
        <item x="48"/>
        <item x="49"/>
        <item x="50"/>
        <item x="51"/>
        <item x="52"/>
        <item x="53"/>
        <item x="54"/>
        <item x="55"/>
        <item x="56"/>
        <item x="57"/>
        <item x="58"/>
        <item x="59"/>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compact="0" outline="0" showAll="0" defaultSubtotal="0">
      <items count="23">
        <item x="0"/>
        <item x="1"/>
        <item x="2"/>
        <item x="3"/>
        <item x="4"/>
        <item x="5"/>
        <item x="6"/>
        <item x="7"/>
        <item x="8"/>
        <item x="9"/>
        <item x="10"/>
        <item x="11"/>
        <item x="12"/>
        <item x="13"/>
        <item x="14"/>
        <item x="15"/>
        <item x="16"/>
        <item x="17"/>
        <item x="18"/>
        <item x="19"/>
        <item x="20"/>
        <item x="21"/>
        <item x="22"/>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dataField="1" compact="0" numFmtId="166" outline="0" showAll="0" defaultSubtotal="0">
      <extLst>
        <ext xmlns:x14="http://schemas.microsoft.com/office/spreadsheetml/2009/9/main" uri="{2946ED86-A175-432a-8AC1-64E0C546D7DE}">
          <x14:pivotField fillDownLabels="1"/>
        </ext>
      </extLst>
    </pivotField>
    <pivotField axis="axisRow" compact="0" outline="0" showAll="0" defaultSubtotal="0">
      <items count="2">
        <item x="1"/>
        <item x="0"/>
      </items>
      <extLst>
        <ext xmlns:x14="http://schemas.microsoft.com/office/spreadsheetml/2009/9/main" uri="{2946ED86-A175-432a-8AC1-64E0C546D7DE}">
          <x14:pivotField fillDownLabels="1"/>
        </ext>
      </extLst>
    </pivotField>
  </pivotFields>
  <rowFields count="3">
    <field x="1"/>
    <field x="4"/>
    <field x="8"/>
  </rowFields>
  <rowItems count="61">
    <i>
      <x/>
      <x/>
      <x v="1"/>
    </i>
    <i>
      <x v="1"/>
      <x v="1"/>
      <x v="1"/>
    </i>
    <i>
      <x v="2"/>
      <x v="2"/>
      <x v="1"/>
    </i>
    <i>
      <x v="3"/>
      <x v="3"/>
      <x v="1"/>
    </i>
    <i>
      <x v="4"/>
      <x v="4"/>
      <x v="1"/>
    </i>
    <i>
      <x v="5"/>
      <x v="5"/>
      <x v="1"/>
    </i>
    <i>
      <x v="6"/>
      <x v="5"/>
      <x v="1"/>
    </i>
    <i>
      <x v="7"/>
      <x v="6"/>
      <x v="1"/>
    </i>
    <i>
      <x v="8"/>
      <x v="7"/>
      <x v="1"/>
    </i>
    <i>
      <x v="9"/>
      <x v="8"/>
      <x v="1"/>
    </i>
    <i>
      <x v="10"/>
      <x v="9"/>
      <x v="1"/>
    </i>
    <i>
      <x v="11"/>
      <x v="10"/>
      <x v="1"/>
    </i>
    <i>
      <x v="12"/>
      <x v="10"/>
      <x v="1"/>
    </i>
    <i>
      <x v="13"/>
      <x v="11"/>
      <x/>
    </i>
    <i>
      <x v="14"/>
      <x v="11"/>
      <x v="1"/>
    </i>
    <i>
      <x v="15"/>
      <x v="11"/>
      <x v="1"/>
    </i>
    <i>
      <x v="16"/>
      <x v="12"/>
      <x/>
    </i>
    <i>
      <x v="17"/>
      <x v="12"/>
      <x v="1"/>
    </i>
    <i>
      <x v="18"/>
      <x v="12"/>
      <x v="1"/>
    </i>
    <i>
      <x v="19"/>
      <x v="13"/>
      <x v="1"/>
    </i>
    <i>
      <x v="20"/>
      <x v="13"/>
      <x v="1"/>
    </i>
    <i>
      <x v="21"/>
      <x v="14"/>
      <x v="1"/>
    </i>
    <i>
      <x v="22"/>
      <x v="14"/>
      <x v="1"/>
    </i>
    <i>
      <x v="23"/>
      <x v="15"/>
      <x v="1"/>
    </i>
    <i>
      <x v="24"/>
      <x v="15"/>
      <x v="1"/>
    </i>
    <i>
      <x v="25"/>
      <x v="15"/>
      <x v="1"/>
    </i>
    <i>
      <x v="26"/>
      <x v="16"/>
      <x v="1"/>
    </i>
    <i>
      <x v="27"/>
      <x v="17"/>
      <x v="1"/>
    </i>
    <i>
      <x v="28"/>
      <x v="17"/>
      <x v="1"/>
    </i>
    <i>
      <x v="29"/>
      <x v="18"/>
      <x v="1"/>
    </i>
    <i>
      <x v="30"/>
      <x v="18"/>
      <x v="1"/>
    </i>
    <i>
      <x v="31"/>
      <x v="18"/>
      <x v="1"/>
    </i>
    <i>
      <x v="32"/>
      <x v="19"/>
      <x/>
    </i>
    <i>
      <x v="33"/>
      <x v="19"/>
      <x v="1"/>
    </i>
    <i>
      <x v="34"/>
      <x v="19"/>
      <x v="1"/>
    </i>
    <i>
      <x v="35"/>
      <x v="20"/>
      <x v="1"/>
    </i>
    <i>
      <x v="36"/>
      <x v="20"/>
      <x v="1"/>
    </i>
    <i>
      <x v="37"/>
      <x v="21"/>
      <x v="1"/>
    </i>
    <i>
      <x v="38"/>
      <x v="22"/>
      <x v="1"/>
    </i>
    <i>
      <x v="39"/>
      <x v="15"/>
      <x v="1"/>
    </i>
    <i>
      <x v="40"/>
      <x v="16"/>
      <x v="1"/>
    </i>
    <i>
      <x v="41"/>
      <x v="10"/>
      <x/>
    </i>
    <i>
      <x v="42"/>
      <x v="11"/>
      <x/>
    </i>
    <i>
      <x v="43"/>
      <x v="12"/>
      <x/>
    </i>
    <i>
      <x v="44"/>
      <x v="13"/>
      <x/>
    </i>
    <i>
      <x v="45"/>
      <x v="14"/>
      <x/>
    </i>
    <i>
      <x v="46"/>
      <x v="15"/>
      <x/>
    </i>
    <i>
      <x v="47"/>
      <x v="16"/>
      <x/>
    </i>
    <i>
      <x v="48"/>
      <x v="17"/>
      <x/>
    </i>
    <i>
      <x v="49"/>
      <x v="18"/>
      <x/>
    </i>
    <i>
      <x v="50"/>
      <x v="19"/>
      <x/>
    </i>
    <i>
      <x v="51"/>
      <x v="20"/>
      <x/>
    </i>
    <i>
      <x v="52"/>
      <x v="14"/>
      <x v="1"/>
    </i>
    <i>
      <x v="53"/>
      <x v="15"/>
      <x v="1"/>
    </i>
    <i>
      <x v="54"/>
      <x v="16"/>
      <x v="1"/>
    </i>
    <i>
      <x v="55"/>
      <x/>
      <x/>
    </i>
    <i>
      <x v="56"/>
      <x v="8"/>
      <x/>
    </i>
    <i>
      <x v="57"/>
      <x v="9"/>
      <x/>
    </i>
    <i>
      <x v="58"/>
      <x v="10"/>
      <x/>
    </i>
    <i>
      <x v="59"/>
      <x v="18"/>
      <x/>
    </i>
    <i t="grand">
      <x/>
    </i>
  </rowItems>
  <colItems count="1">
    <i/>
  </colItems>
  <dataFields count="1">
    <dataField name="Sum of Eligible area (ha)" fld="7" baseField="0" baseItem="0"/>
  </dataFields>
  <formats count="14">
    <format dxfId="16">
      <pivotArea outline="0" collapsedLevelsAreSubtotals="1" fieldPosition="0"/>
    </format>
    <format dxfId="17">
      <pivotArea dataOnly="0" labelOnly="1" grandRow="1" outline="0" fieldPosition="0"/>
    </format>
    <format dxfId="18">
      <pivotArea outline="0" collapsedLevelsAreSubtotals="1" fieldPosition="0"/>
    </format>
    <format dxfId="19">
      <pivotArea dataOnly="0" labelOnly="1" grandRow="1" outline="0" fieldPosition="0"/>
    </format>
    <format dxfId="20">
      <pivotArea outline="0" collapsedLevelsAreSubtotals="1" fieldPosition="0"/>
    </format>
    <format dxfId="21">
      <pivotArea dataOnly="0" labelOnly="1" grandRow="1" outline="0" fieldPosition="0"/>
    </format>
    <format dxfId="22">
      <pivotArea type="all" dataOnly="0" outline="0" fieldPosition="0"/>
    </format>
    <format dxfId="23">
      <pivotArea outline="0" collapsedLevelsAreSubtotals="1" fieldPosition="0"/>
    </format>
    <format dxfId="24">
      <pivotArea field="1" type="button" dataOnly="0" labelOnly="1" outline="0" axis="axisRow" fieldPosition="0"/>
    </format>
    <format dxfId="25">
      <pivotArea dataOnly="0" labelOnly="1" outline="0" fieldPosition="0">
        <references count="1">
          <reference field="1" count="23">
            <x v="0"/>
            <x v="1"/>
            <x v="2"/>
            <x v="3"/>
            <x v="4"/>
            <x v="5"/>
            <x v="6"/>
            <x v="7"/>
            <x v="8"/>
            <x v="9"/>
            <x v="10"/>
            <x v="11"/>
            <x v="12"/>
            <x v="14"/>
            <x v="15"/>
            <x v="17"/>
            <x v="18"/>
            <x v="19"/>
            <x v="20"/>
            <x v="21"/>
            <x v="22"/>
            <x v="23"/>
            <x v="24"/>
          </reference>
        </references>
      </pivotArea>
    </format>
    <format dxfId="26">
      <pivotArea dataOnly="0" labelOnly="1" outline="0" fieldPosition="0">
        <references count="1">
          <reference field="1" count="18">
            <x v="25"/>
            <x v="26"/>
            <x v="27"/>
            <x v="28"/>
            <x v="29"/>
            <x v="30"/>
            <x v="31"/>
            <x v="33"/>
            <x v="34"/>
            <x v="35"/>
            <x v="36"/>
            <x v="37"/>
            <x v="38"/>
            <x v="39"/>
            <x v="40"/>
            <x v="52"/>
            <x v="53"/>
            <x v="54"/>
          </reference>
        </references>
      </pivotArea>
    </format>
    <format dxfId="27">
      <pivotArea dataOnly="0" labelOnly="1" grandRow="1" outline="0" fieldPosition="0"/>
    </format>
    <format dxfId="28">
      <pivotArea dataOnly="0" labelOnly="1" outline="0" axis="axisValues" fieldPosition="0"/>
    </format>
    <format dxfId="29">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fillDownLabelsDefault="1" hideValuesRow="1"/>
    </ext>
    <ext xmlns:xpdl="http://schemas.microsoft.com/office/spreadsheetml/2016/pivotdefaultlayout" uri="{747A6164-185A-40DC-8AA5-F01512510D54}">
      <xpdl:pivotTableDefinition16 EnabledSubtotalsDefault="0" SubtotalsOnTopDefault="0"/>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D2AB83A6-F1C7-4655-850E-D21C7117AC06}" name="PivotTable1" cacheId="5019" applyNumberFormats="0" applyBorderFormats="0" applyFontFormats="0" applyPatternFormats="0" applyAlignmentFormats="0" applyWidthHeightFormats="1" dataCaption="Values" updatedVersion="8" minRefreshableVersion="3" showDrill="0" useAutoFormatting="1" rowGrandTotals="0" colGrandTotals="0" itemPrintTitles="1" createdVersion="8" indent="0" compact="0" compactData="0" multipleFieldFilters="0">
  <location ref="K4:P265" firstHeaderRow="1" firstDataRow="1" firstDataCol="5"/>
  <pivotFields count="9">
    <pivotField axis="axisRow" compact="0" outline="0" showAll="0" defaultSubtotal="0">
      <items count="7">
        <item x="0"/>
        <item m="1" x="6"/>
        <item m="1" x="5"/>
        <item x="2"/>
        <item x="3"/>
        <item x="4"/>
        <item x="1"/>
      </items>
      <extLst>
        <ext xmlns:x14="http://schemas.microsoft.com/office/spreadsheetml/2009/9/main" uri="{2946ED86-A175-432a-8AC1-64E0C546D7DE}">
          <x14:pivotField fillDownLabels="1"/>
        </ext>
      </extLst>
    </pivotField>
    <pivotField axis="axisRow" compact="0" outline="0" showAll="0" sortType="ascending" defaultSubtotal="0">
      <items count="60">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3"/>
        <item x="32"/>
        <item x="34"/>
        <item x="35"/>
        <item x="36"/>
        <item x="37"/>
        <item x="38"/>
        <item x="39"/>
        <item x="40"/>
        <item x="41"/>
        <item x="42"/>
        <item x="43"/>
        <item x="44"/>
        <item x="45"/>
        <item x="46"/>
        <item x="47"/>
        <item x="48"/>
        <item x="49"/>
        <item x="50"/>
        <item x="51"/>
        <item x="52"/>
        <item x="53"/>
        <item x="54"/>
        <item x="55"/>
        <item x="56"/>
        <item x="57"/>
        <item x="58"/>
        <item x="59"/>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compact="0" outline="0" showAll="0" defaultSubtotal="0">
      <items count="23">
        <item x="0"/>
        <item x="1"/>
        <item x="2"/>
        <item x="3"/>
        <item x="4"/>
        <item x="5"/>
        <item x="6"/>
        <item x="7"/>
        <item x="8"/>
        <item x="9"/>
        <item x="10"/>
        <item x="11"/>
        <item x="12"/>
        <item x="13"/>
        <item x="14"/>
        <item x="15"/>
        <item x="16"/>
        <item x="17"/>
        <item x="18"/>
        <item x="19"/>
        <item x="20"/>
        <item x="21"/>
        <item x="22"/>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compact="0" outline="0" subtotalTop="0" showAll="0" defaultSubtotal="0">
      <items count="29">
        <item x="21"/>
        <item x="16"/>
        <item x="10"/>
        <item x="5"/>
        <item x="14"/>
        <item x="15"/>
        <item x="11"/>
        <item x="6"/>
        <item x="0"/>
        <item x="27"/>
        <item x="12"/>
        <item m="1" x="28"/>
        <item x="4"/>
        <item x="13"/>
        <item x="22"/>
        <item x="23"/>
        <item x="24"/>
        <item x="20"/>
        <item x="8"/>
        <item x="18"/>
        <item x="1"/>
        <item x="7"/>
        <item x="9"/>
        <item x="2"/>
        <item x="3"/>
        <item x="25"/>
        <item x="26"/>
        <item x="19"/>
        <item x="17"/>
      </items>
      <extLst>
        <ext xmlns:x14="http://schemas.microsoft.com/office/spreadsheetml/2009/9/main" uri="{2946ED86-A175-432a-8AC1-64E0C546D7DE}">
          <x14:pivotField fillDownLabels="1"/>
        </ext>
      </extLst>
    </pivotField>
    <pivotField dataField="1" compact="0" outline="0" subtotalTop="0" showAll="0" defaultSubtotal="0">
      <extLst>
        <ext xmlns:x14="http://schemas.microsoft.com/office/spreadsheetml/2009/9/main" uri="{2946ED86-A175-432a-8AC1-64E0C546D7DE}">
          <x14:pivotField fillDownLabels="1"/>
        </ext>
      </extLst>
    </pivotField>
    <pivotField axis="axisRow" compact="0" outline="0" subtotalTop="0" showAll="0" defaultSubtotal="0">
      <items count="2">
        <item x="1"/>
        <item x="0"/>
      </items>
      <extLst>
        <ext xmlns:x14="http://schemas.microsoft.com/office/spreadsheetml/2009/9/main" uri="{2946ED86-A175-432a-8AC1-64E0C546D7DE}">
          <x14:pivotField fillDownLabels="1"/>
        </ext>
      </extLst>
    </pivotField>
  </pivotFields>
  <rowFields count="5">
    <field x="0"/>
    <field x="1"/>
    <field x="6"/>
    <field x="4"/>
    <field x="8"/>
  </rowFields>
  <rowItems count="261">
    <i>
      <x/>
      <x/>
      <x v="8"/>
      <x/>
      <x v="1"/>
    </i>
    <i r="2">
      <x v="20"/>
      <x/>
      <x v="1"/>
    </i>
    <i r="2">
      <x v="23"/>
      <x/>
      <x v="1"/>
    </i>
    <i r="2">
      <x v="24"/>
      <x/>
      <x v="1"/>
    </i>
    <i r="1">
      <x v="1"/>
      <x v="8"/>
      <x v="1"/>
      <x v="1"/>
    </i>
    <i r="2">
      <x v="20"/>
      <x v="1"/>
      <x v="1"/>
    </i>
    <i r="2">
      <x v="23"/>
      <x v="1"/>
      <x v="1"/>
    </i>
    <i r="2">
      <x v="24"/>
      <x v="1"/>
      <x v="1"/>
    </i>
    <i r="1">
      <x v="2"/>
      <x v="3"/>
      <x v="2"/>
      <x v="1"/>
    </i>
    <i r="2">
      <x v="7"/>
      <x v="2"/>
      <x v="1"/>
    </i>
    <i r="2">
      <x v="12"/>
      <x v="2"/>
      <x v="1"/>
    </i>
    <i r="2">
      <x v="20"/>
      <x v="2"/>
      <x v="1"/>
    </i>
    <i r="2">
      <x v="23"/>
      <x v="2"/>
      <x v="1"/>
    </i>
    <i r="2">
      <x v="24"/>
      <x v="2"/>
      <x v="1"/>
    </i>
    <i r="1">
      <x v="3"/>
      <x v="3"/>
      <x v="3"/>
      <x v="1"/>
    </i>
    <i r="2">
      <x v="7"/>
      <x v="3"/>
      <x v="1"/>
    </i>
    <i r="2">
      <x v="8"/>
      <x v="3"/>
      <x v="1"/>
    </i>
    <i r="2">
      <x v="12"/>
      <x v="3"/>
      <x v="1"/>
    </i>
    <i r="2">
      <x v="18"/>
      <x v="3"/>
      <x v="1"/>
    </i>
    <i r="2">
      <x v="20"/>
      <x v="3"/>
      <x v="1"/>
    </i>
    <i r="2">
      <x v="21"/>
      <x v="3"/>
      <x v="1"/>
    </i>
    <i r="2">
      <x v="23"/>
      <x v="3"/>
      <x v="1"/>
    </i>
    <i r="2">
      <x v="24"/>
      <x v="3"/>
      <x v="1"/>
    </i>
    <i r="1">
      <x v="4"/>
      <x v="3"/>
      <x v="4"/>
      <x v="1"/>
    </i>
    <i r="2">
      <x v="8"/>
      <x v="4"/>
      <x v="1"/>
    </i>
    <i r="2">
      <x v="12"/>
      <x v="4"/>
      <x v="1"/>
    </i>
    <i r="2">
      <x v="23"/>
      <x v="4"/>
      <x v="1"/>
    </i>
    <i r="2">
      <x v="24"/>
      <x v="4"/>
      <x v="1"/>
    </i>
    <i r="1">
      <x v="5"/>
      <x v="12"/>
      <x v="5"/>
      <x v="1"/>
    </i>
    <i r="1">
      <x v="6"/>
      <x v="22"/>
      <x v="5"/>
      <x v="1"/>
    </i>
    <i r="1">
      <x v="7"/>
      <x v="3"/>
      <x v="6"/>
      <x v="1"/>
    </i>
    <i r="2">
      <x v="8"/>
      <x v="6"/>
      <x v="1"/>
    </i>
    <i r="2">
      <x v="12"/>
      <x v="6"/>
      <x v="1"/>
    </i>
    <i r="2">
      <x v="23"/>
      <x v="6"/>
      <x v="1"/>
    </i>
    <i r="2">
      <x v="24"/>
      <x v="6"/>
      <x v="1"/>
    </i>
    <i r="1">
      <x v="8"/>
      <x v="12"/>
      <x v="7"/>
      <x v="1"/>
    </i>
    <i r="1">
      <x v="9"/>
      <x v="3"/>
      <x v="8"/>
      <x v="1"/>
    </i>
    <i r="2">
      <x v="8"/>
      <x v="8"/>
      <x v="1"/>
    </i>
    <i r="2">
      <x v="12"/>
      <x v="8"/>
      <x v="1"/>
    </i>
    <i r="2">
      <x v="18"/>
      <x v="8"/>
      <x v="1"/>
    </i>
    <i r="2">
      <x v="23"/>
      <x v="8"/>
      <x v="1"/>
    </i>
    <i r="2">
      <x v="24"/>
      <x v="8"/>
      <x v="1"/>
    </i>
    <i r="1">
      <x v="10"/>
      <x v="2"/>
      <x v="9"/>
      <x v="1"/>
    </i>
    <i r="2">
      <x v="3"/>
      <x v="9"/>
      <x v="1"/>
    </i>
    <i r="2">
      <x v="4"/>
      <x v="9"/>
      <x v="1"/>
    </i>
    <i r="2">
      <x v="5"/>
      <x v="9"/>
      <x v="1"/>
    </i>
    <i r="2">
      <x v="6"/>
      <x v="9"/>
      <x v="1"/>
    </i>
    <i r="2">
      <x v="7"/>
      <x v="9"/>
      <x v="1"/>
    </i>
    <i r="2">
      <x v="8"/>
      <x v="9"/>
      <x v="1"/>
    </i>
    <i r="2">
      <x v="10"/>
      <x v="9"/>
      <x v="1"/>
    </i>
    <i r="2">
      <x v="12"/>
      <x v="9"/>
      <x v="1"/>
    </i>
    <i r="2">
      <x v="13"/>
      <x v="9"/>
      <x v="1"/>
    </i>
    <i r="2">
      <x v="23"/>
      <x v="9"/>
      <x v="1"/>
    </i>
    <i r="2">
      <x v="24"/>
      <x v="9"/>
      <x v="1"/>
    </i>
    <i r="1">
      <x v="11"/>
      <x v="3"/>
      <x v="10"/>
      <x v="1"/>
    </i>
    <i r="2">
      <x v="6"/>
      <x v="10"/>
      <x v="1"/>
    </i>
    <i r="2">
      <x v="7"/>
      <x v="10"/>
      <x v="1"/>
    </i>
    <i r="2">
      <x v="8"/>
      <x v="10"/>
      <x v="1"/>
    </i>
    <i r="2">
      <x v="12"/>
      <x v="10"/>
      <x v="1"/>
    </i>
    <i r="2">
      <x v="23"/>
      <x v="10"/>
      <x v="1"/>
    </i>
    <i r="2">
      <x v="24"/>
      <x v="10"/>
      <x v="1"/>
    </i>
    <i r="1">
      <x v="12"/>
      <x v="3"/>
      <x v="10"/>
      <x v="1"/>
    </i>
    <i r="2">
      <x v="6"/>
      <x v="10"/>
      <x v="1"/>
    </i>
    <i r="2">
      <x v="7"/>
      <x v="10"/>
      <x v="1"/>
    </i>
    <i r="2">
      <x v="8"/>
      <x v="10"/>
      <x v="1"/>
    </i>
    <i r="2">
      <x v="23"/>
      <x v="10"/>
      <x v="1"/>
    </i>
    <i r="2">
      <x v="24"/>
      <x v="10"/>
      <x v="1"/>
    </i>
    <i r="1">
      <x v="14"/>
      <x v="23"/>
      <x v="11"/>
      <x v="1"/>
    </i>
    <i r="1">
      <x v="15"/>
      <x v="3"/>
      <x v="11"/>
      <x v="1"/>
    </i>
    <i r="2">
      <x v="6"/>
      <x v="11"/>
      <x v="1"/>
    </i>
    <i r="2">
      <x v="7"/>
      <x v="11"/>
      <x v="1"/>
    </i>
    <i r="2">
      <x v="8"/>
      <x v="11"/>
      <x v="1"/>
    </i>
    <i r="2">
      <x v="12"/>
      <x v="11"/>
      <x v="1"/>
    </i>
    <i r="2">
      <x v="22"/>
      <x v="11"/>
      <x v="1"/>
    </i>
    <i r="2">
      <x v="23"/>
      <x v="11"/>
      <x v="1"/>
    </i>
    <i r="2">
      <x v="24"/>
      <x v="11"/>
      <x v="1"/>
    </i>
    <i r="1">
      <x v="17"/>
      <x v="2"/>
      <x v="12"/>
      <x v="1"/>
    </i>
    <i r="2">
      <x v="3"/>
      <x v="12"/>
      <x v="1"/>
    </i>
    <i r="2">
      <x v="6"/>
      <x v="12"/>
      <x v="1"/>
    </i>
    <i r="2">
      <x v="7"/>
      <x v="12"/>
      <x v="1"/>
    </i>
    <i r="2">
      <x v="8"/>
      <x v="12"/>
      <x v="1"/>
    </i>
    <i r="2">
      <x v="12"/>
      <x v="12"/>
      <x v="1"/>
    </i>
    <i r="2">
      <x v="22"/>
      <x v="12"/>
      <x v="1"/>
    </i>
    <i r="2">
      <x v="23"/>
      <x v="12"/>
      <x v="1"/>
    </i>
    <i r="2">
      <x v="24"/>
      <x v="12"/>
      <x v="1"/>
    </i>
    <i r="1">
      <x v="18"/>
      <x v="3"/>
      <x v="12"/>
      <x v="1"/>
    </i>
    <i r="2">
      <x v="6"/>
      <x v="12"/>
      <x v="1"/>
    </i>
    <i r="2">
      <x v="7"/>
      <x v="12"/>
      <x v="1"/>
    </i>
    <i r="2">
      <x v="12"/>
      <x v="12"/>
      <x v="1"/>
    </i>
    <i r="2">
      <x v="23"/>
      <x v="12"/>
      <x v="1"/>
    </i>
    <i r="2">
      <x v="24"/>
      <x v="12"/>
      <x v="1"/>
    </i>
    <i r="1">
      <x v="19"/>
      <x v="1"/>
      <x v="13"/>
      <x v="1"/>
    </i>
    <i r="2">
      <x v="2"/>
      <x v="13"/>
      <x v="1"/>
    </i>
    <i r="2">
      <x v="4"/>
      <x v="13"/>
      <x v="1"/>
    </i>
    <i r="2">
      <x v="6"/>
      <x v="13"/>
      <x v="1"/>
    </i>
    <i r="2">
      <x v="12"/>
      <x v="13"/>
      <x v="1"/>
    </i>
    <i r="2">
      <x v="21"/>
      <x v="13"/>
      <x v="1"/>
    </i>
    <i r="2">
      <x v="22"/>
      <x v="13"/>
      <x v="1"/>
    </i>
    <i r="2">
      <x v="23"/>
      <x v="13"/>
      <x v="1"/>
    </i>
    <i r="2">
      <x v="24"/>
      <x v="13"/>
      <x v="1"/>
    </i>
    <i r="1">
      <x v="20"/>
      <x v="12"/>
      <x v="13"/>
      <x v="1"/>
    </i>
    <i r="2">
      <x v="23"/>
      <x v="13"/>
      <x v="1"/>
    </i>
    <i r="2">
      <x v="24"/>
      <x v="13"/>
      <x v="1"/>
    </i>
    <i r="1">
      <x v="21"/>
      <x v="1"/>
      <x v="14"/>
      <x v="1"/>
    </i>
    <i r="2">
      <x v="2"/>
      <x v="14"/>
      <x v="1"/>
    </i>
    <i r="2">
      <x v="3"/>
      <x v="14"/>
      <x v="1"/>
    </i>
    <i r="2">
      <x v="4"/>
      <x v="14"/>
      <x v="1"/>
    </i>
    <i r="2">
      <x v="6"/>
      <x v="14"/>
      <x v="1"/>
    </i>
    <i r="2">
      <x v="7"/>
      <x v="14"/>
      <x v="1"/>
    </i>
    <i r="2">
      <x v="8"/>
      <x v="14"/>
      <x v="1"/>
    </i>
    <i r="2">
      <x v="12"/>
      <x v="14"/>
      <x v="1"/>
    </i>
    <i r="2">
      <x v="19"/>
      <x v="14"/>
      <x v="1"/>
    </i>
    <i r="2">
      <x v="22"/>
      <x v="14"/>
      <x v="1"/>
    </i>
    <i r="2">
      <x v="23"/>
      <x v="14"/>
      <x v="1"/>
    </i>
    <i r="2">
      <x v="24"/>
      <x v="14"/>
      <x v="1"/>
    </i>
    <i r="2">
      <x v="27"/>
      <x v="14"/>
      <x v="1"/>
    </i>
    <i r="2">
      <x v="28"/>
      <x v="14"/>
      <x v="1"/>
    </i>
    <i r="1">
      <x v="22"/>
      <x v="2"/>
      <x v="14"/>
      <x v="1"/>
    </i>
    <i r="2">
      <x v="6"/>
      <x v="14"/>
      <x v="1"/>
    </i>
    <i r="2">
      <x v="7"/>
      <x v="14"/>
      <x v="1"/>
    </i>
    <i r="2">
      <x v="8"/>
      <x v="14"/>
      <x v="1"/>
    </i>
    <i r="2">
      <x v="17"/>
      <x v="14"/>
      <x v="1"/>
    </i>
    <i r="2">
      <x v="23"/>
      <x v="14"/>
      <x v="1"/>
    </i>
    <i r="2">
      <x v="24"/>
      <x v="14"/>
      <x v="1"/>
    </i>
    <i r="2">
      <x v="28"/>
      <x v="14"/>
      <x v="1"/>
    </i>
    <i r="1">
      <x v="23"/>
      <x/>
      <x v="15"/>
      <x v="1"/>
    </i>
    <i r="2">
      <x v="2"/>
      <x v="15"/>
      <x v="1"/>
    </i>
    <i r="2">
      <x v="5"/>
      <x v="15"/>
      <x v="1"/>
    </i>
    <i r="2">
      <x v="8"/>
      <x v="15"/>
      <x v="1"/>
    </i>
    <i r="2">
      <x v="12"/>
      <x v="15"/>
      <x v="1"/>
    </i>
    <i r="2">
      <x v="20"/>
      <x v="15"/>
      <x v="1"/>
    </i>
    <i r="2">
      <x v="21"/>
      <x v="15"/>
      <x v="1"/>
    </i>
    <i r="2">
      <x v="22"/>
      <x v="15"/>
      <x v="1"/>
    </i>
    <i r="2">
      <x v="23"/>
      <x v="15"/>
      <x v="1"/>
    </i>
    <i r="2">
      <x v="24"/>
      <x v="15"/>
      <x v="1"/>
    </i>
    <i r="1">
      <x v="24"/>
      <x v="2"/>
      <x v="15"/>
      <x v="1"/>
    </i>
    <i r="2">
      <x v="4"/>
      <x v="15"/>
      <x v="1"/>
    </i>
    <i r="2">
      <x v="6"/>
      <x v="15"/>
      <x v="1"/>
    </i>
    <i r="2">
      <x v="7"/>
      <x v="15"/>
      <x v="1"/>
    </i>
    <i r="2">
      <x v="8"/>
      <x v="15"/>
      <x v="1"/>
    </i>
    <i r="2">
      <x v="12"/>
      <x v="15"/>
      <x v="1"/>
    </i>
    <i r="2">
      <x v="20"/>
      <x v="15"/>
      <x v="1"/>
    </i>
    <i r="2">
      <x v="23"/>
      <x v="15"/>
      <x v="1"/>
    </i>
    <i r="2">
      <x v="24"/>
      <x v="15"/>
      <x v="1"/>
    </i>
    <i r="2">
      <x v="28"/>
      <x v="15"/>
      <x v="1"/>
    </i>
    <i r="1">
      <x v="25"/>
      <x v="12"/>
      <x v="15"/>
      <x v="1"/>
    </i>
    <i r="1">
      <x v="26"/>
      <x v="2"/>
      <x v="16"/>
      <x v="1"/>
    </i>
    <i r="2">
      <x v="4"/>
      <x v="16"/>
      <x v="1"/>
    </i>
    <i r="2">
      <x v="6"/>
      <x v="16"/>
      <x v="1"/>
    </i>
    <i r="2">
      <x v="7"/>
      <x v="16"/>
      <x v="1"/>
    </i>
    <i r="2">
      <x v="8"/>
      <x v="16"/>
      <x v="1"/>
    </i>
    <i r="2">
      <x v="20"/>
      <x v="16"/>
      <x v="1"/>
    </i>
    <i r="2">
      <x v="23"/>
      <x v="16"/>
      <x v="1"/>
    </i>
    <i r="2">
      <x v="24"/>
      <x v="16"/>
      <x v="1"/>
    </i>
    <i r="1">
      <x v="27"/>
      <x v="2"/>
      <x v="17"/>
      <x v="1"/>
    </i>
    <i r="2">
      <x v="4"/>
      <x v="17"/>
      <x v="1"/>
    </i>
    <i r="2">
      <x v="6"/>
      <x v="17"/>
      <x v="1"/>
    </i>
    <i r="2">
      <x v="7"/>
      <x v="17"/>
      <x v="1"/>
    </i>
    <i r="2">
      <x v="8"/>
      <x v="17"/>
      <x v="1"/>
    </i>
    <i r="2">
      <x v="14"/>
      <x v="17"/>
      <x v="1"/>
    </i>
    <i r="2">
      <x v="15"/>
      <x v="17"/>
      <x v="1"/>
    </i>
    <i r="2">
      <x v="16"/>
      <x v="17"/>
      <x v="1"/>
    </i>
    <i r="2">
      <x v="20"/>
      <x v="17"/>
      <x v="1"/>
    </i>
    <i r="2">
      <x v="21"/>
      <x v="17"/>
      <x v="1"/>
    </i>
    <i r="2">
      <x v="22"/>
      <x v="17"/>
      <x v="1"/>
    </i>
    <i r="2">
      <x v="24"/>
      <x v="17"/>
      <x v="1"/>
    </i>
    <i r="2">
      <x v="25"/>
      <x v="17"/>
      <x v="1"/>
    </i>
    <i r="1">
      <x v="28"/>
      <x v="2"/>
      <x v="17"/>
      <x v="1"/>
    </i>
    <i r="2">
      <x v="4"/>
      <x v="17"/>
      <x v="1"/>
    </i>
    <i r="2">
      <x v="6"/>
      <x v="17"/>
      <x v="1"/>
    </i>
    <i r="2">
      <x v="7"/>
      <x v="17"/>
      <x v="1"/>
    </i>
    <i r="2">
      <x v="8"/>
      <x v="17"/>
      <x v="1"/>
    </i>
    <i r="2">
      <x v="12"/>
      <x v="17"/>
      <x v="1"/>
    </i>
    <i r="2">
      <x v="20"/>
      <x v="17"/>
      <x v="1"/>
    </i>
    <i r="2">
      <x v="23"/>
      <x v="17"/>
      <x v="1"/>
    </i>
    <i r="2">
      <x v="24"/>
      <x v="17"/>
      <x v="1"/>
    </i>
    <i r="1">
      <x v="29"/>
      <x v="4"/>
      <x v="18"/>
      <x v="1"/>
    </i>
    <i r="2">
      <x v="6"/>
      <x v="18"/>
      <x v="1"/>
    </i>
    <i r="2">
      <x v="20"/>
      <x v="18"/>
      <x v="1"/>
    </i>
    <i r="2">
      <x v="21"/>
      <x v="18"/>
      <x v="1"/>
    </i>
    <i r="2">
      <x v="24"/>
      <x v="18"/>
      <x v="1"/>
    </i>
    <i r="1">
      <x v="30"/>
      <x v="2"/>
      <x v="18"/>
      <x v="1"/>
    </i>
    <i r="2">
      <x v="4"/>
      <x v="18"/>
      <x v="1"/>
    </i>
    <i r="2">
      <x v="6"/>
      <x v="18"/>
      <x v="1"/>
    </i>
    <i r="2">
      <x v="7"/>
      <x v="18"/>
      <x v="1"/>
    </i>
    <i r="2">
      <x v="8"/>
      <x v="18"/>
      <x v="1"/>
    </i>
    <i r="2">
      <x v="12"/>
      <x v="18"/>
      <x v="1"/>
    </i>
    <i r="2">
      <x v="20"/>
      <x v="18"/>
      <x v="1"/>
    </i>
    <i r="2">
      <x v="23"/>
      <x v="18"/>
      <x v="1"/>
    </i>
    <i r="2">
      <x v="24"/>
      <x v="18"/>
      <x v="1"/>
    </i>
    <i r="1">
      <x v="31"/>
      <x/>
      <x v="18"/>
      <x v="1"/>
    </i>
    <i r="2">
      <x v="7"/>
      <x v="18"/>
      <x v="1"/>
    </i>
    <i r="2">
      <x v="10"/>
      <x v="18"/>
      <x v="1"/>
    </i>
    <i r="1">
      <x v="33"/>
      <x v="6"/>
      <x v="19"/>
      <x v="1"/>
    </i>
    <i r="2">
      <x v="7"/>
      <x v="19"/>
      <x v="1"/>
    </i>
    <i r="2">
      <x v="20"/>
      <x v="19"/>
      <x v="1"/>
    </i>
    <i r="2">
      <x v="22"/>
      <x v="19"/>
      <x v="1"/>
    </i>
    <i r="2">
      <x v="23"/>
      <x v="19"/>
      <x v="1"/>
    </i>
    <i r="2">
      <x v="24"/>
      <x v="19"/>
      <x v="1"/>
    </i>
    <i r="1">
      <x v="34"/>
      <x/>
      <x v="19"/>
      <x v="1"/>
    </i>
    <i r="2">
      <x v="7"/>
      <x v="19"/>
      <x v="1"/>
    </i>
    <i r="2">
      <x v="12"/>
      <x v="19"/>
      <x v="1"/>
    </i>
    <i r="2">
      <x v="20"/>
      <x v="19"/>
      <x v="1"/>
    </i>
    <i r="2">
      <x v="22"/>
      <x v="19"/>
      <x v="1"/>
    </i>
    <i r="2">
      <x v="24"/>
      <x v="19"/>
      <x v="1"/>
    </i>
    <i r="1">
      <x v="35"/>
      <x v="6"/>
      <x v="20"/>
      <x v="1"/>
    </i>
    <i r="2">
      <x v="23"/>
      <x v="20"/>
      <x v="1"/>
    </i>
    <i r="1">
      <x v="36"/>
      <x/>
      <x v="20"/>
      <x v="1"/>
    </i>
    <i r="2">
      <x v="4"/>
      <x v="20"/>
      <x v="1"/>
    </i>
    <i r="2">
      <x v="8"/>
      <x v="20"/>
      <x v="1"/>
    </i>
    <i r="2">
      <x v="12"/>
      <x v="20"/>
      <x v="1"/>
    </i>
    <i r="2">
      <x v="22"/>
      <x v="20"/>
      <x v="1"/>
    </i>
    <i r="2">
      <x v="23"/>
      <x v="20"/>
      <x v="1"/>
    </i>
    <i r="2">
      <x v="24"/>
      <x v="20"/>
      <x v="1"/>
    </i>
    <i r="1">
      <x v="37"/>
      <x v="4"/>
      <x v="21"/>
      <x v="1"/>
    </i>
    <i r="2">
      <x v="6"/>
      <x v="21"/>
      <x v="1"/>
    </i>
    <i r="2">
      <x v="12"/>
      <x v="21"/>
      <x v="1"/>
    </i>
    <i r="2">
      <x v="20"/>
      <x v="21"/>
      <x v="1"/>
    </i>
    <i r="2">
      <x v="22"/>
      <x v="21"/>
      <x v="1"/>
    </i>
    <i r="2">
      <x v="23"/>
      <x v="21"/>
      <x v="1"/>
    </i>
    <i r="2">
      <x v="24"/>
      <x v="21"/>
      <x v="1"/>
    </i>
    <i r="1">
      <x v="38"/>
      <x v="12"/>
      <x v="22"/>
      <x v="1"/>
    </i>
    <i r="1">
      <x v="39"/>
      <x v="26"/>
      <x v="15"/>
      <x v="1"/>
    </i>
    <i r="1">
      <x v="40"/>
      <x v="26"/>
      <x v="16"/>
      <x v="1"/>
    </i>
    <i>
      <x v="3"/>
      <x v="41"/>
      <x v="23"/>
      <x v="10"/>
      <x/>
    </i>
    <i r="1">
      <x v="42"/>
      <x v="23"/>
      <x v="11"/>
      <x/>
    </i>
    <i r="1">
      <x v="43"/>
      <x v="23"/>
      <x v="12"/>
      <x/>
    </i>
    <i r="1">
      <x v="44"/>
      <x v="23"/>
      <x v="13"/>
      <x/>
    </i>
    <i r="1">
      <x v="45"/>
      <x v="23"/>
      <x v="14"/>
      <x/>
    </i>
    <i r="1">
      <x v="46"/>
      <x v="23"/>
      <x v="15"/>
      <x/>
    </i>
    <i r="1">
      <x v="47"/>
      <x v="23"/>
      <x v="16"/>
      <x/>
    </i>
    <i r="1">
      <x v="48"/>
      <x v="23"/>
      <x v="17"/>
      <x/>
    </i>
    <i r="1">
      <x v="49"/>
      <x v="23"/>
      <x v="18"/>
      <x/>
    </i>
    <i r="1">
      <x v="50"/>
      <x v="23"/>
      <x v="19"/>
      <x/>
    </i>
    <i r="1">
      <x v="51"/>
      <x v="23"/>
      <x v="20"/>
      <x/>
    </i>
    <i>
      <x v="4"/>
      <x v="44"/>
      <x v="23"/>
      <x v="13"/>
      <x/>
    </i>
    <i r="1">
      <x v="45"/>
      <x v="23"/>
      <x v="14"/>
      <x/>
    </i>
    <i r="1">
      <x v="46"/>
      <x v="23"/>
      <x v="15"/>
      <x/>
    </i>
    <i r="1">
      <x v="47"/>
      <x v="23"/>
      <x v="16"/>
      <x/>
    </i>
    <i r="1">
      <x v="48"/>
      <x v="23"/>
      <x v="17"/>
      <x/>
    </i>
    <i r="1">
      <x v="49"/>
      <x v="23"/>
      <x v="18"/>
      <x/>
    </i>
    <i r="1">
      <x v="50"/>
      <x v="23"/>
      <x v="19"/>
      <x/>
    </i>
    <i r="1">
      <x v="51"/>
      <x v="23"/>
      <x v="20"/>
      <x/>
    </i>
    <i>
      <x v="5"/>
      <x v="52"/>
      <x v="6"/>
      <x v="14"/>
      <x v="1"/>
    </i>
    <i r="2">
      <x v="8"/>
      <x v="14"/>
      <x v="1"/>
    </i>
    <i r="2">
      <x v="23"/>
      <x v="14"/>
      <x v="1"/>
    </i>
    <i r="2">
      <x v="24"/>
      <x v="14"/>
      <x v="1"/>
    </i>
    <i r="1">
      <x v="53"/>
      <x v="2"/>
      <x v="15"/>
      <x v="1"/>
    </i>
    <i r="2">
      <x v="6"/>
      <x v="15"/>
      <x v="1"/>
    </i>
    <i r="2">
      <x v="9"/>
      <x v="15"/>
      <x v="1"/>
    </i>
    <i r="2">
      <x v="24"/>
      <x v="15"/>
      <x v="1"/>
    </i>
    <i r="1">
      <x v="54"/>
      <x v="8"/>
      <x v="16"/>
      <x v="1"/>
    </i>
    <i r="2">
      <x v="24"/>
      <x v="16"/>
      <x v="1"/>
    </i>
    <i>
      <x v="6"/>
      <x v="13"/>
      <x v="23"/>
      <x v="11"/>
      <x/>
    </i>
    <i r="1">
      <x v="16"/>
      <x v="23"/>
      <x v="12"/>
      <x/>
    </i>
    <i r="1">
      <x v="32"/>
      <x/>
      <x v="19"/>
      <x/>
    </i>
    <i r="1">
      <x v="55"/>
      <x v="23"/>
      <x/>
      <x/>
    </i>
    <i r="1">
      <x v="56"/>
      <x v="23"/>
      <x v="8"/>
      <x/>
    </i>
    <i r="1">
      <x v="57"/>
      <x v="23"/>
      <x v="9"/>
      <x/>
    </i>
    <i r="1">
      <x v="58"/>
      <x v="23"/>
      <x v="10"/>
      <x/>
    </i>
    <i r="1">
      <x v="59"/>
      <x/>
      <x v="18"/>
      <x/>
    </i>
  </rowItems>
  <colItems count="1">
    <i/>
  </colItems>
  <dataFields count="1">
    <dataField name="Sum of Eligible area (ha)" fld="7" baseField="0" baseItem="0" numFmtId="166"/>
  </dataFields>
  <formats count="1">
    <format dxfId="15">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fillDownLabelsDefault="1" hideValuesRow="1"/>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6D1B3A9-77FF-402F-9317-BFFC1E073A93}" name="GISfincas" displayName="GISfincas" ref="A4:H505" totalsRowShown="0" headerRowDxfId="13">
  <autoFilter ref="A4:H505" xr:uid="{56D1B3A9-77FF-402F-9317-BFFC1E073A93}"/>
  <tableColumns count="8">
    <tableColumn id="1" xr3:uid="{B2C484C2-2DB8-4AEA-A148-1810E859B0E5}" name="Company"/>
    <tableColumn id="2" xr3:uid="{F28E53CE-C59B-47DA-B2AB-FEE7131973D0}" name="MU" dataDxfId="12"/>
    <tableColumn id="3" xr3:uid="{A9BAC92B-A423-4438-B76C-71D3F85C0CB3}" name="Region" dataDxfId="11"/>
    <tableColumn id="4" xr3:uid="{7E1C88B8-4441-41CF-99C7-B63347412DF9}" name="fincacode" dataDxfId="10"/>
    <tableColumn id="5" xr3:uid="{2642E145-6710-4F67-813A-59D40061E78F}" name="plantyear" dataDxfId="9"/>
    <tableColumn id="7" xr3:uid="{4F8FFABD-8302-435B-8A92-AE40B20F1C9E}" name="Species" dataDxfId="8"/>
    <tableColumn id="8" xr3:uid="{B6D71F08-7622-418D-9543-789AC1219F2F}" name="Eligible area (ha)" dataDxfId="7"/>
    <tableColumn id="9" xr3:uid="{ACADE6FC-2C57-417C-9BDD-C6FAC04E22A6}" name="Last Verification" dataDxfId="6"/>
  </tableColumns>
  <tableStyleInfo name="TableStyleLight5"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registry.goldstandard.org/projects/details/1796"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pivotTable" Target="../pivotTables/pivotTable2.xml"/><Relationship Id="rId1" Type="http://schemas.openxmlformats.org/officeDocument/2006/relationships/pivotTable" Target="../pivotTables/pivotTable1.xml"/><Relationship Id="rId4" Type="http://schemas.openxmlformats.org/officeDocument/2006/relationships/table" Target="../tables/table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3.xml"/><Relationship Id="rId3" Type="http://schemas.openxmlformats.org/officeDocument/2006/relationships/printerSettings" Target="../printerSettings/printerSettings3.bin"/><Relationship Id="rId7" Type="http://schemas.openxmlformats.org/officeDocument/2006/relationships/ctrlProp" Target="../ctrlProps/ctrlProp2.xml"/><Relationship Id="rId12" Type="http://schemas.openxmlformats.org/officeDocument/2006/relationships/comments" Target="../comments1.xml"/><Relationship Id="rId2" Type="http://schemas.openxmlformats.org/officeDocument/2006/relationships/hyperlink" Target="http://eusoils.jrc.ec.europa.eu/projects/RenewableEnergy/" TargetMode="External"/><Relationship Id="rId1" Type="http://schemas.openxmlformats.org/officeDocument/2006/relationships/hyperlink" Target="http://eusoils.jrc.ec.europa.eu/projects/RenewableEnergy/" TargetMode="External"/><Relationship Id="rId6" Type="http://schemas.openxmlformats.org/officeDocument/2006/relationships/ctrlProp" Target="../ctrlProps/ctrlProp1.xml"/><Relationship Id="rId11" Type="http://schemas.openxmlformats.org/officeDocument/2006/relationships/ctrlProp" Target="../ctrlProps/ctrlProp6.xml"/><Relationship Id="rId5" Type="http://schemas.openxmlformats.org/officeDocument/2006/relationships/vmlDrawing" Target="../drawings/vmlDrawing1.vml"/><Relationship Id="rId10" Type="http://schemas.openxmlformats.org/officeDocument/2006/relationships/ctrlProp" Target="../ctrlProps/ctrlProp5.xml"/><Relationship Id="rId4" Type="http://schemas.openxmlformats.org/officeDocument/2006/relationships/drawing" Target="../drawings/drawing6.xml"/><Relationship Id="rId9" Type="http://schemas.openxmlformats.org/officeDocument/2006/relationships/ctrlProp" Target="../ctrlProps/ctrlProp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F5DEAB-245B-4FDE-9E0B-527EC805FA17}">
  <dimension ref="B7:D24"/>
  <sheetViews>
    <sheetView zoomScale="70" zoomScaleNormal="70" workbookViewId="0">
      <selection activeCell="D10" sqref="D10"/>
    </sheetView>
  </sheetViews>
  <sheetFormatPr defaultColWidth="9.42578125" defaultRowHeight="15"/>
  <cols>
    <col min="1" max="2" width="3.5703125" style="13" customWidth="1"/>
    <col min="3" max="3" width="39" style="13" customWidth="1"/>
    <col min="4" max="4" width="182.42578125" style="13" bestFit="1" customWidth="1"/>
    <col min="5" max="16384" width="9.42578125" style="13"/>
  </cols>
  <sheetData>
    <row r="7" spans="2:4">
      <c r="B7" s="342" t="s">
        <v>0</v>
      </c>
      <c r="C7" s="342"/>
    </row>
    <row r="8" spans="2:4">
      <c r="B8" s="7"/>
      <c r="C8" s="15" t="s">
        <v>1</v>
      </c>
      <c r="D8" s="14" t="s">
        <v>2</v>
      </c>
    </row>
    <row r="9" spans="2:4">
      <c r="B9" s="16"/>
      <c r="C9" s="16" t="s">
        <v>3</v>
      </c>
      <c r="D9" s="18" t="s">
        <v>4</v>
      </c>
    </row>
    <row r="10" spans="2:4">
      <c r="B10" s="16"/>
      <c r="C10" s="17" t="s">
        <v>5</v>
      </c>
      <c r="D10" s="18" t="s">
        <v>6</v>
      </c>
    </row>
    <row r="11" spans="2:4">
      <c r="B11" s="16"/>
      <c r="C11" s="17" t="s">
        <v>7</v>
      </c>
      <c r="D11" s="18" t="s">
        <v>8</v>
      </c>
    </row>
    <row r="12" spans="2:4">
      <c r="B12" s="16"/>
      <c r="C12" s="17" t="s">
        <v>9</v>
      </c>
      <c r="D12" s="19" t="s">
        <v>10</v>
      </c>
    </row>
    <row r="13" spans="2:4">
      <c r="B13" s="16"/>
      <c r="C13" s="17" t="s">
        <v>11</v>
      </c>
      <c r="D13" s="18" t="s">
        <v>12</v>
      </c>
    </row>
    <row r="14" spans="2:4" ht="61.35" customHeight="1">
      <c r="B14" s="16"/>
      <c r="C14" s="17" t="s">
        <v>13</v>
      </c>
      <c r="D14" s="18" t="s">
        <v>14</v>
      </c>
    </row>
    <row r="19" spans="3:4">
      <c r="C19" s="133" t="s">
        <v>15</v>
      </c>
    </row>
    <row r="20" spans="3:4">
      <c r="C20" s="134" t="s">
        <v>16</v>
      </c>
      <c r="D20" s="131">
        <v>2024</v>
      </c>
    </row>
    <row r="21" spans="3:4">
      <c r="C21" s="134" t="s">
        <v>17</v>
      </c>
      <c r="D21" s="132" t="s">
        <v>18</v>
      </c>
    </row>
    <row r="22" spans="3:4">
      <c r="C22" s="134" t="s">
        <v>19</v>
      </c>
      <c r="D22" s="131" t="s">
        <v>20</v>
      </c>
    </row>
    <row r="23" spans="3:4">
      <c r="C23" s="134" t="s">
        <v>21</v>
      </c>
      <c r="D23" s="131" t="s">
        <v>22</v>
      </c>
    </row>
    <row r="24" spans="3:4">
      <c r="C24" s="134" t="s">
        <v>23</v>
      </c>
      <c r="D24" s="132">
        <v>2025</v>
      </c>
    </row>
  </sheetData>
  <mergeCells count="1">
    <mergeCell ref="B7:C7"/>
  </mergeCells>
  <hyperlinks>
    <hyperlink ref="D12" r:id="rId1" xr:uid="{F75891D3-83F1-4908-9D89-4B8F853C4C62}"/>
  </hyperlink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626493-FA6D-4848-BCCF-0D25062FBFC1}">
  <sheetPr>
    <tabColor theme="6" tint="0.79998168889431442"/>
  </sheetPr>
  <dimension ref="A2:U568"/>
  <sheetViews>
    <sheetView zoomScaleNormal="100" workbookViewId="0">
      <pane ySplit="4" topLeftCell="F5" activePane="bottomLeft" state="frozen"/>
      <selection pane="bottomLeft" activeCell="F1" sqref="F1"/>
    </sheetView>
  </sheetViews>
  <sheetFormatPr defaultRowHeight="15" customHeight="1"/>
  <cols>
    <col min="1" max="1" width="11.5703125" customWidth="1"/>
    <col min="2" max="2" width="6.5703125" style="125" customWidth="1"/>
    <col min="3" max="3" width="9.5703125" style="125" bestFit="1" customWidth="1"/>
    <col min="4" max="4" width="12" style="125" customWidth="1"/>
    <col min="5" max="5" width="12" style="125" bestFit="1" customWidth="1"/>
    <col min="6" max="6" width="24" style="145" customWidth="1"/>
    <col min="7" max="7" width="19.42578125" style="130" customWidth="1"/>
    <col min="8" max="8" width="17.42578125" customWidth="1"/>
    <col min="9" max="9" width="8.5703125" customWidth="1"/>
    <col min="10" max="10" width="22.85546875" customWidth="1"/>
    <col min="11" max="11" width="6.5703125" style="1" bestFit="1" customWidth="1"/>
    <col min="12" max="12" width="7.85546875" style="1" customWidth="1"/>
    <col min="13" max="13" width="22.42578125" style="1" bestFit="1" customWidth="1"/>
    <col min="14" max="14" width="16.85546875" style="1" bestFit="1" customWidth="1"/>
    <col min="15" max="15" width="18.85546875" style="1" bestFit="1" customWidth="1"/>
    <col min="16" max="16" width="23.140625" style="1" bestFit="1" customWidth="1"/>
    <col min="17" max="17" width="15.42578125" customWidth="1"/>
    <col min="18" max="18" width="10.5703125" bestFit="1" customWidth="1"/>
    <col min="19" max="19" width="14.42578125" bestFit="1" customWidth="1"/>
    <col min="20" max="20" width="21.7109375" bestFit="1" customWidth="1"/>
    <col min="21" max="21" width="23.140625" bestFit="1" customWidth="1"/>
    <col min="22" max="34" width="12.5703125" bestFit="1" customWidth="1"/>
    <col min="35" max="35" width="11.42578125" bestFit="1" customWidth="1"/>
    <col min="36" max="36" width="12.5703125" bestFit="1" customWidth="1"/>
    <col min="37" max="37" width="11.42578125" bestFit="1" customWidth="1"/>
    <col min="38" max="38" width="12.5703125" bestFit="1" customWidth="1"/>
    <col min="39" max="39" width="10.42578125" bestFit="1" customWidth="1"/>
    <col min="40" max="40" width="12.5703125" bestFit="1" customWidth="1"/>
    <col min="41" max="41" width="11.42578125" bestFit="1" customWidth="1"/>
    <col min="42" max="50" width="12.5703125" bestFit="1" customWidth="1"/>
    <col min="51" max="51" width="11.42578125" bestFit="1" customWidth="1"/>
    <col min="52" max="56" width="12.5703125" bestFit="1" customWidth="1"/>
    <col min="57" max="57" width="11.42578125" bestFit="1" customWidth="1"/>
    <col min="58" max="70" width="12.5703125" bestFit="1" customWidth="1"/>
    <col min="71" max="71" width="11.42578125" bestFit="1" customWidth="1"/>
    <col min="72" max="73" width="12.5703125" bestFit="1" customWidth="1"/>
    <col min="74" max="74" width="11.42578125" bestFit="1" customWidth="1"/>
    <col min="75" max="85" width="12.5703125" bestFit="1" customWidth="1"/>
    <col min="86" max="86" width="11.42578125" bestFit="1" customWidth="1"/>
    <col min="87" max="89" width="12.5703125" bestFit="1" customWidth="1"/>
    <col min="90" max="90" width="11.42578125" bestFit="1" customWidth="1"/>
    <col min="91" max="107" width="12.5703125" bestFit="1" customWidth="1"/>
    <col min="108" max="108" width="11.42578125" bestFit="1" customWidth="1"/>
    <col min="109" max="113" width="12.5703125" bestFit="1" customWidth="1"/>
    <col min="114" max="114" width="11.42578125" bestFit="1" customWidth="1"/>
    <col min="115" max="131" width="12.5703125" bestFit="1" customWidth="1"/>
    <col min="132" max="132" width="11.42578125" bestFit="1" customWidth="1"/>
    <col min="133" max="141" width="12.5703125" bestFit="1" customWidth="1"/>
    <col min="142" max="142" width="11.42578125" bestFit="1" customWidth="1"/>
    <col min="143" max="153" width="12.5703125" bestFit="1" customWidth="1"/>
    <col min="154" max="154" width="11.42578125" bestFit="1" customWidth="1"/>
    <col min="155" max="161" width="12.5703125" bestFit="1" customWidth="1"/>
    <col min="162" max="162" width="6.42578125" bestFit="1" customWidth="1"/>
    <col min="163" max="177" width="12.5703125" bestFit="1" customWidth="1"/>
    <col min="178" max="178" width="11.42578125" bestFit="1" customWidth="1"/>
    <col min="179" max="196" width="12.5703125" bestFit="1" customWidth="1"/>
    <col min="197" max="197" width="11.42578125" bestFit="1" customWidth="1"/>
    <col min="198" max="200" width="12.5703125" bestFit="1" customWidth="1"/>
    <col min="201" max="201" width="11.42578125" bestFit="1" customWidth="1"/>
    <col min="202" max="204" width="12.5703125" bestFit="1" customWidth="1"/>
    <col min="205" max="206" width="11.42578125" bestFit="1" customWidth="1"/>
    <col min="207" max="216" width="12.5703125" bestFit="1" customWidth="1"/>
    <col min="217" max="217" width="11.42578125" bestFit="1" customWidth="1"/>
    <col min="218" max="218" width="12.5703125" bestFit="1" customWidth="1"/>
    <col min="219" max="219" width="9.42578125" bestFit="1" customWidth="1"/>
    <col min="220" max="221" width="12.5703125" bestFit="1" customWidth="1"/>
    <col min="222" max="222" width="11.42578125" bestFit="1" customWidth="1"/>
    <col min="223" max="225" width="12.5703125" bestFit="1" customWidth="1"/>
    <col min="226" max="226" width="11.42578125" bestFit="1" customWidth="1"/>
    <col min="227" max="227" width="12.5703125" bestFit="1" customWidth="1"/>
    <col min="228" max="228" width="11.42578125" bestFit="1" customWidth="1"/>
    <col min="229" max="250" width="12.5703125" bestFit="1" customWidth="1"/>
    <col min="251" max="251" width="11.42578125" bestFit="1" customWidth="1"/>
    <col min="252" max="267" width="12.5703125" bestFit="1" customWidth="1"/>
    <col min="268" max="268" width="10.42578125" bestFit="1" customWidth="1"/>
    <col min="269" max="269" width="11.42578125" bestFit="1" customWidth="1"/>
    <col min="270" max="289" width="12.5703125" bestFit="1" customWidth="1"/>
    <col min="290" max="291" width="11.42578125" bestFit="1" customWidth="1"/>
    <col min="292" max="295" width="12.5703125" bestFit="1" customWidth="1"/>
    <col min="296" max="296" width="11.42578125" bestFit="1" customWidth="1"/>
    <col min="297" max="297" width="12.5703125" bestFit="1" customWidth="1"/>
    <col min="298" max="298" width="11.42578125" bestFit="1" customWidth="1"/>
    <col min="299" max="300" width="12.5703125" bestFit="1" customWidth="1"/>
    <col min="301" max="302" width="11.42578125" bestFit="1" customWidth="1"/>
    <col min="303" max="314" width="12.5703125" bestFit="1" customWidth="1"/>
    <col min="315" max="315" width="11.42578125" bestFit="1" customWidth="1"/>
    <col min="316" max="332" width="12.5703125" bestFit="1" customWidth="1"/>
    <col min="333" max="333" width="5.42578125" bestFit="1" customWidth="1"/>
    <col min="334" max="359" width="12.5703125" bestFit="1" customWidth="1"/>
    <col min="360" max="360" width="11.42578125" bestFit="1" customWidth="1"/>
    <col min="361" max="386" width="12.5703125" bestFit="1" customWidth="1"/>
    <col min="387" max="387" width="7.42578125" bestFit="1" customWidth="1"/>
    <col min="388" max="390" width="12.5703125" bestFit="1" customWidth="1"/>
    <col min="391" max="391" width="11.42578125" bestFit="1" customWidth="1"/>
    <col min="392" max="409" width="12.5703125" bestFit="1" customWidth="1"/>
    <col min="410" max="411" width="7.42578125" bestFit="1" customWidth="1"/>
    <col min="412" max="414" width="12.5703125" bestFit="1" customWidth="1"/>
    <col min="415" max="415" width="7.42578125" bestFit="1" customWidth="1"/>
    <col min="416" max="416" width="6.42578125" bestFit="1" customWidth="1"/>
    <col min="417" max="419" width="12.5703125" bestFit="1" customWidth="1"/>
    <col min="420" max="420" width="11.42578125" bestFit="1" customWidth="1"/>
    <col min="421" max="421" width="12.5703125" bestFit="1" customWidth="1"/>
    <col min="422" max="422" width="7.42578125" bestFit="1" customWidth="1"/>
    <col min="423" max="424" width="11.42578125" bestFit="1" customWidth="1"/>
    <col min="425" max="425" width="12.5703125" bestFit="1" customWidth="1"/>
    <col min="426" max="426" width="11.42578125" bestFit="1" customWidth="1"/>
    <col min="427" max="435" width="12.5703125" bestFit="1" customWidth="1"/>
    <col min="436" max="437" width="5.42578125" bestFit="1" customWidth="1"/>
    <col min="438" max="438" width="6.42578125" bestFit="1" customWidth="1"/>
    <col min="439" max="439" width="12.5703125" bestFit="1" customWidth="1"/>
    <col min="440" max="440" width="7.42578125" bestFit="1" customWidth="1"/>
    <col min="441" max="441" width="3.42578125" bestFit="1" customWidth="1"/>
    <col min="442" max="442" width="12.5703125" bestFit="1" customWidth="1"/>
    <col min="443" max="443" width="7.42578125" bestFit="1" customWidth="1"/>
    <col min="444" max="444" width="12.5703125" bestFit="1" customWidth="1"/>
    <col min="445" max="445" width="5.42578125" bestFit="1" customWidth="1"/>
    <col min="446" max="446" width="12.5703125" bestFit="1" customWidth="1"/>
    <col min="447" max="447" width="7.42578125" bestFit="1" customWidth="1"/>
    <col min="448" max="448" width="12.5703125" bestFit="1" customWidth="1"/>
    <col min="449" max="450" width="7.42578125" bestFit="1" customWidth="1"/>
    <col min="451" max="451" width="12.5703125" bestFit="1" customWidth="1"/>
    <col min="452" max="452" width="10.42578125" bestFit="1" customWidth="1"/>
    <col min="453" max="457" width="8.42578125" bestFit="1" customWidth="1"/>
    <col min="458" max="458" width="4.42578125" bestFit="1" customWidth="1"/>
    <col min="459" max="459" width="8.42578125" bestFit="1" customWidth="1"/>
    <col min="460" max="460" width="7.42578125" bestFit="1" customWidth="1"/>
    <col min="461" max="461" width="8.42578125" bestFit="1" customWidth="1"/>
    <col min="462" max="462" width="9.42578125" bestFit="1" customWidth="1"/>
    <col min="463" max="463" width="7.42578125" bestFit="1" customWidth="1"/>
    <col min="464" max="464" width="11.5703125" bestFit="1" customWidth="1"/>
  </cols>
  <sheetData>
    <row r="2" spans="1:21" s="136" customFormat="1" ht="22.35" customHeight="1">
      <c r="A2" s="136" t="s">
        <v>24</v>
      </c>
      <c r="B2" s="166"/>
      <c r="C2" s="166"/>
      <c r="D2" s="166"/>
      <c r="E2" s="166"/>
      <c r="F2" s="167"/>
      <c r="G2" s="168"/>
      <c r="K2" s="136" t="s">
        <v>25</v>
      </c>
      <c r="M2" s="169"/>
      <c r="N2" s="169"/>
      <c r="O2" s="169"/>
      <c r="P2" s="169"/>
      <c r="R2" s="136" t="s">
        <v>26</v>
      </c>
    </row>
    <row r="3" spans="1:21">
      <c r="A3" s="343" t="s">
        <v>27</v>
      </c>
      <c r="B3" s="343"/>
      <c r="C3" s="343"/>
      <c r="D3" s="343"/>
      <c r="E3" s="343"/>
      <c r="F3" s="343"/>
      <c r="G3" s="343"/>
    </row>
    <row r="4" spans="1:21">
      <c r="A4" s="183" t="s">
        <v>28</v>
      </c>
      <c r="B4" s="184" t="s">
        <v>29</v>
      </c>
      <c r="C4" s="184" t="s">
        <v>30</v>
      </c>
      <c r="D4" s="184" t="s">
        <v>31</v>
      </c>
      <c r="E4" s="184" t="s">
        <v>32</v>
      </c>
      <c r="F4" s="185" t="s">
        <v>33</v>
      </c>
      <c r="G4" s="186" t="s">
        <v>34</v>
      </c>
      <c r="H4" s="184" t="s">
        <v>35</v>
      </c>
      <c r="I4" s="125"/>
      <c r="J4" s="187" t="s">
        <v>36</v>
      </c>
      <c r="K4" s="144" t="s">
        <v>28</v>
      </c>
      <c r="L4" s="144" t="s">
        <v>29</v>
      </c>
      <c r="M4" s="144" t="s">
        <v>33</v>
      </c>
      <c r="N4" s="144" t="s">
        <v>32</v>
      </c>
      <c r="O4" s="144" t="s">
        <v>35</v>
      </c>
      <c r="P4" t="s">
        <v>37</v>
      </c>
      <c r="R4" s="142" t="s">
        <v>29</v>
      </c>
      <c r="S4" s="142" t="s">
        <v>32</v>
      </c>
      <c r="T4" s="142" t="s">
        <v>35</v>
      </c>
      <c r="U4" s="1" t="s">
        <v>37</v>
      </c>
    </row>
    <row r="5" spans="1:21">
      <c r="A5" t="s">
        <v>38</v>
      </c>
      <c r="B5">
        <v>1</v>
      </c>
      <c r="C5" s="125" t="s">
        <v>39</v>
      </c>
      <c r="D5" t="s">
        <v>40</v>
      </c>
      <c r="E5">
        <v>1995</v>
      </c>
      <c r="F5" t="s">
        <v>41</v>
      </c>
      <c r="G5" s="240">
        <v>1.2541113242462358</v>
      </c>
      <c r="H5" s="125">
        <v>2023</v>
      </c>
      <c r="J5" t="str">
        <f>L5&amp;"_"&amp;M5</f>
        <v>1_Hieronyma alchorneoides</v>
      </c>
      <c r="K5" t="s">
        <v>38</v>
      </c>
      <c r="L5">
        <v>1</v>
      </c>
      <c r="M5" t="s">
        <v>41</v>
      </c>
      <c r="N5">
        <v>1995</v>
      </c>
      <c r="O5">
        <v>2023</v>
      </c>
      <c r="P5" s="130">
        <v>1.2541113242462358</v>
      </c>
      <c r="R5" s="1">
        <v>1</v>
      </c>
      <c r="S5" s="1">
        <v>1995</v>
      </c>
      <c r="T5" s="1">
        <v>2023</v>
      </c>
      <c r="U5" s="320">
        <v>8.9579287914017733</v>
      </c>
    </row>
    <row r="6" spans="1:21">
      <c r="A6" t="s">
        <v>38</v>
      </c>
      <c r="B6">
        <v>1</v>
      </c>
      <c r="C6" s="125" t="s">
        <v>39</v>
      </c>
      <c r="D6" t="s">
        <v>40</v>
      </c>
      <c r="E6">
        <v>1995</v>
      </c>
      <c r="F6" t="s">
        <v>42</v>
      </c>
      <c r="G6" s="240">
        <v>1.032205058680647</v>
      </c>
      <c r="H6" s="125">
        <v>2023</v>
      </c>
      <c r="J6" t="str">
        <f t="shared" ref="J6:J69" si="0">L6&amp;"_"&amp;M6</f>
        <v>1_Swietenia macrophylla</v>
      </c>
      <c r="K6" t="s">
        <v>38</v>
      </c>
      <c r="L6">
        <v>1</v>
      </c>
      <c r="M6" t="s">
        <v>42</v>
      </c>
      <c r="N6">
        <v>1995</v>
      </c>
      <c r="O6">
        <v>2023</v>
      </c>
      <c r="P6" s="130">
        <v>1.032205058680647</v>
      </c>
      <c r="R6" s="1">
        <v>2</v>
      </c>
      <c r="S6" s="1">
        <v>1996</v>
      </c>
      <c r="T6" s="1">
        <v>2023</v>
      </c>
      <c r="U6" s="320">
        <v>8.0634939555349661</v>
      </c>
    </row>
    <row r="7" spans="1:21">
      <c r="A7" t="s">
        <v>38</v>
      </c>
      <c r="B7">
        <v>1</v>
      </c>
      <c r="C7" s="125" t="s">
        <v>39</v>
      </c>
      <c r="D7" t="s">
        <v>40</v>
      </c>
      <c r="E7">
        <v>1995</v>
      </c>
      <c r="F7" t="s">
        <v>43</v>
      </c>
      <c r="G7" s="240">
        <v>5.1604180160571769</v>
      </c>
      <c r="H7" s="125">
        <v>2023</v>
      </c>
      <c r="J7" t="str">
        <f t="shared" si="0"/>
        <v>1_Tectona grandis</v>
      </c>
      <c r="K7" t="s">
        <v>38</v>
      </c>
      <c r="L7">
        <v>1</v>
      </c>
      <c r="M7" t="s">
        <v>43</v>
      </c>
      <c r="N7">
        <v>1995</v>
      </c>
      <c r="O7">
        <v>2023</v>
      </c>
      <c r="P7" s="130">
        <v>5.1604180160571769</v>
      </c>
      <c r="R7" s="1">
        <v>3</v>
      </c>
      <c r="S7" s="1">
        <v>1997</v>
      </c>
      <c r="T7" s="1">
        <v>2023</v>
      </c>
      <c r="U7" s="320">
        <v>28.424306730382835</v>
      </c>
    </row>
    <row r="8" spans="1:21">
      <c r="A8" t="s">
        <v>38</v>
      </c>
      <c r="B8">
        <v>1</v>
      </c>
      <c r="C8" s="125" t="s">
        <v>39</v>
      </c>
      <c r="D8" t="s">
        <v>40</v>
      </c>
      <c r="E8">
        <v>1995</v>
      </c>
      <c r="F8" t="s">
        <v>44</v>
      </c>
      <c r="G8" s="240">
        <v>1.5111943924177136</v>
      </c>
      <c r="H8" s="125">
        <v>2023</v>
      </c>
      <c r="J8" t="str">
        <f t="shared" si="0"/>
        <v>1_Terminalia amazonia</v>
      </c>
      <c r="K8" t="s">
        <v>38</v>
      </c>
      <c r="L8">
        <v>1</v>
      </c>
      <c r="M8" t="s">
        <v>44</v>
      </c>
      <c r="N8">
        <v>1995</v>
      </c>
      <c r="O8">
        <v>2023</v>
      </c>
      <c r="P8" s="130">
        <v>1.5111943924177136</v>
      </c>
      <c r="R8" s="1">
        <v>4</v>
      </c>
      <c r="S8" s="1">
        <v>1998</v>
      </c>
      <c r="T8" s="1">
        <v>2023</v>
      </c>
      <c r="U8" s="320">
        <v>27.170808713477353</v>
      </c>
    </row>
    <row r="9" spans="1:21">
      <c r="A9" t="s">
        <v>38</v>
      </c>
      <c r="B9">
        <v>2</v>
      </c>
      <c r="C9" s="125" t="s">
        <v>39</v>
      </c>
      <c r="D9" t="s">
        <v>40</v>
      </c>
      <c r="E9">
        <v>1996</v>
      </c>
      <c r="F9" t="s">
        <v>41</v>
      </c>
      <c r="G9" s="240">
        <v>1.0660300504261153</v>
      </c>
      <c r="H9" s="125">
        <v>2023</v>
      </c>
      <c r="J9" t="str">
        <f t="shared" si="0"/>
        <v>2_Hieronyma alchorneoides</v>
      </c>
      <c r="K9" t="s">
        <v>38</v>
      </c>
      <c r="L9">
        <v>2</v>
      </c>
      <c r="M9" t="s">
        <v>41</v>
      </c>
      <c r="N9">
        <v>1996</v>
      </c>
      <c r="O9">
        <v>2023</v>
      </c>
      <c r="P9" s="130">
        <v>1.0660300504261153</v>
      </c>
      <c r="R9" s="1">
        <v>5</v>
      </c>
      <c r="S9" s="1">
        <v>1999</v>
      </c>
      <c r="T9" s="1">
        <v>2023</v>
      </c>
      <c r="U9" s="320">
        <v>17.544414396622798</v>
      </c>
    </row>
    <row r="10" spans="1:21">
      <c r="A10" t="s">
        <v>38</v>
      </c>
      <c r="B10">
        <v>2</v>
      </c>
      <c r="C10" s="125" t="s">
        <v>39</v>
      </c>
      <c r="D10" t="s">
        <v>40</v>
      </c>
      <c r="E10">
        <v>1996</v>
      </c>
      <c r="F10" t="s">
        <v>42</v>
      </c>
      <c r="G10" s="240">
        <v>0.86176072901563727</v>
      </c>
      <c r="H10" s="125">
        <v>2023</v>
      </c>
      <c r="J10" t="str">
        <f t="shared" si="0"/>
        <v>2_Swietenia macrophylla</v>
      </c>
      <c r="K10" t="s">
        <v>38</v>
      </c>
      <c r="L10">
        <v>2</v>
      </c>
      <c r="M10" t="s">
        <v>42</v>
      </c>
      <c r="N10">
        <v>1996</v>
      </c>
      <c r="O10">
        <v>2023</v>
      </c>
      <c r="P10" s="130">
        <v>0.86176072901563727</v>
      </c>
      <c r="R10" s="1">
        <v>6</v>
      </c>
      <c r="S10" s="1">
        <v>2000</v>
      </c>
      <c r="T10" s="1">
        <v>2023</v>
      </c>
      <c r="U10" s="320">
        <v>6.2169937522089542</v>
      </c>
    </row>
    <row r="11" spans="1:21">
      <c r="A11" t="s">
        <v>38</v>
      </c>
      <c r="B11">
        <v>2</v>
      </c>
      <c r="C11" s="125" t="s">
        <v>39</v>
      </c>
      <c r="D11" t="s">
        <v>40</v>
      </c>
      <c r="E11">
        <v>1996</v>
      </c>
      <c r="F11" t="s">
        <v>43</v>
      </c>
      <c r="G11" s="240">
        <v>4.9027729915315996</v>
      </c>
      <c r="H11" s="125">
        <v>2023</v>
      </c>
      <c r="J11" t="str">
        <f t="shared" si="0"/>
        <v>2_Tectona grandis</v>
      </c>
      <c r="K11" t="s">
        <v>38</v>
      </c>
      <c r="L11">
        <v>2</v>
      </c>
      <c r="M11" t="s">
        <v>43</v>
      </c>
      <c r="N11">
        <v>1996</v>
      </c>
      <c r="O11">
        <v>2023</v>
      </c>
      <c r="P11" s="130">
        <v>4.9027729915315996</v>
      </c>
      <c r="R11" s="1">
        <v>7</v>
      </c>
      <c r="S11" s="1">
        <v>2000</v>
      </c>
      <c r="T11" s="1">
        <v>2023</v>
      </c>
      <c r="U11" s="320">
        <v>1.423476957510853</v>
      </c>
    </row>
    <row r="12" spans="1:21">
      <c r="A12" t="s">
        <v>38</v>
      </c>
      <c r="B12">
        <v>2</v>
      </c>
      <c r="C12" s="125" t="s">
        <v>39</v>
      </c>
      <c r="D12" t="s">
        <v>40</v>
      </c>
      <c r="E12">
        <v>1996</v>
      </c>
      <c r="F12" t="s">
        <v>44</v>
      </c>
      <c r="G12" s="240">
        <v>1.2329301845616136</v>
      </c>
      <c r="H12" s="125">
        <v>2023</v>
      </c>
      <c r="J12" t="str">
        <f t="shared" si="0"/>
        <v>2_Terminalia amazonia</v>
      </c>
      <c r="K12" t="s">
        <v>38</v>
      </c>
      <c r="L12">
        <v>2</v>
      </c>
      <c r="M12" t="s">
        <v>44</v>
      </c>
      <c r="N12">
        <v>1996</v>
      </c>
      <c r="O12">
        <v>2023</v>
      </c>
      <c r="P12" s="130">
        <v>1.2329301845616136</v>
      </c>
      <c r="R12" s="1">
        <v>8</v>
      </c>
      <c r="S12" s="1">
        <v>2001</v>
      </c>
      <c r="T12" s="1">
        <v>2023</v>
      </c>
      <c r="U12" s="320">
        <v>55.906364525782912</v>
      </c>
    </row>
    <row r="13" spans="1:21">
      <c r="A13" t="s">
        <v>38</v>
      </c>
      <c r="B13">
        <v>3</v>
      </c>
      <c r="C13" s="125" t="s">
        <v>39</v>
      </c>
      <c r="D13" t="s">
        <v>45</v>
      </c>
      <c r="E13">
        <v>1997</v>
      </c>
      <c r="F13" t="s">
        <v>46</v>
      </c>
      <c r="G13" s="240">
        <v>3.9330915447617736</v>
      </c>
      <c r="H13" s="125">
        <v>2023</v>
      </c>
      <c r="J13" t="str">
        <f t="shared" si="0"/>
        <v>3_Bombacopsis quinata</v>
      </c>
      <c r="K13" t="s">
        <v>38</v>
      </c>
      <c r="L13">
        <v>3</v>
      </c>
      <c r="M13" t="s">
        <v>47</v>
      </c>
      <c r="N13">
        <v>1997</v>
      </c>
      <c r="O13">
        <v>2023</v>
      </c>
      <c r="P13" s="130">
        <v>0.69726489038717376</v>
      </c>
      <c r="R13" s="1">
        <v>9</v>
      </c>
      <c r="S13" s="1">
        <v>2002</v>
      </c>
      <c r="T13" s="1">
        <v>2023</v>
      </c>
      <c r="U13" s="320">
        <v>13.633091409933957</v>
      </c>
    </row>
    <row r="14" spans="1:21">
      <c r="A14" t="s">
        <v>38</v>
      </c>
      <c r="B14">
        <v>3</v>
      </c>
      <c r="C14" s="125" t="s">
        <v>39</v>
      </c>
      <c r="D14" t="s">
        <v>48</v>
      </c>
      <c r="E14">
        <v>1997</v>
      </c>
      <c r="F14" t="s">
        <v>47</v>
      </c>
      <c r="G14" s="240">
        <v>0.69726489038717376</v>
      </c>
      <c r="H14" s="125">
        <v>2023</v>
      </c>
      <c r="J14" t="str">
        <f t="shared" si="0"/>
        <v>3_Dipteryx panamensis</v>
      </c>
      <c r="K14" t="s">
        <v>38</v>
      </c>
      <c r="L14">
        <v>3</v>
      </c>
      <c r="M14" t="s">
        <v>49</v>
      </c>
      <c r="N14">
        <v>1997</v>
      </c>
      <c r="O14">
        <v>2023</v>
      </c>
      <c r="P14" s="130">
        <v>1.0106617994297413</v>
      </c>
      <c r="R14" s="1">
        <v>10</v>
      </c>
      <c r="S14" s="1">
        <v>2003</v>
      </c>
      <c r="T14" s="1">
        <v>2023</v>
      </c>
      <c r="U14" s="320">
        <v>23.9636762165295</v>
      </c>
    </row>
    <row r="15" spans="1:21">
      <c r="A15" t="s">
        <v>38</v>
      </c>
      <c r="B15">
        <v>3</v>
      </c>
      <c r="C15" s="125" t="s">
        <v>39</v>
      </c>
      <c r="D15" t="s">
        <v>48</v>
      </c>
      <c r="E15">
        <v>1997</v>
      </c>
      <c r="F15" t="s">
        <v>49</v>
      </c>
      <c r="G15" s="240">
        <v>1.0106617994297413</v>
      </c>
      <c r="H15" s="125">
        <v>2023</v>
      </c>
      <c r="J15" t="str">
        <f t="shared" si="0"/>
        <v>3_MIX</v>
      </c>
      <c r="K15" t="s">
        <v>38</v>
      </c>
      <c r="L15">
        <v>3</v>
      </c>
      <c r="M15" t="s">
        <v>46</v>
      </c>
      <c r="N15">
        <v>1997</v>
      </c>
      <c r="O15">
        <v>2023</v>
      </c>
      <c r="P15" s="130">
        <v>20.060840733441783</v>
      </c>
      <c r="R15" s="1">
        <v>11</v>
      </c>
      <c r="S15" s="1">
        <v>2004</v>
      </c>
      <c r="T15" s="1">
        <v>2023</v>
      </c>
      <c r="U15" s="320">
        <v>74.951727990387937</v>
      </c>
    </row>
    <row r="16" spans="1:21">
      <c r="A16" t="s">
        <v>38</v>
      </c>
      <c r="B16">
        <v>3</v>
      </c>
      <c r="C16" s="125" t="s">
        <v>39</v>
      </c>
      <c r="D16" t="s">
        <v>48</v>
      </c>
      <c r="E16">
        <v>1997</v>
      </c>
      <c r="F16" t="s">
        <v>46</v>
      </c>
      <c r="G16" s="240">
        <v>16.12774918868001</v>
      </c>
      <c r="H16" s="125">
        <v>2023</v>
      </c>
      <c r="J16" t="str">
        <f t="shared" si="0"/>
        <v>3_Swietenia macrophylla</v>
      </c>
      <c r="K16" t="s">
        <v>38</v>
      </c>
      <c r="L16">
        <v>3</v>
      </c>
      <c r="M16" t="s">
        <v>42</v>
      </c>
      <c r="N16">
        <v>1997</v>
      </c>
      <c r="O16">
        <v>2023</v>
      </c>
      <c r="P16" s="130">
        <v>0.18355539348195302</v>
      </c>
      <c r="R16" s="1">
        <v>12</v>
      </c>
      <c r="S16" s="1">
        <v>2005</v>
      </c>
      <c r="T16" s="1">
        <v>2023</v>
      </c>
      <c r="U16" s="320">
        <v>13.156862276951156</v>
      </c>
    </row>
    <row r="17" spans="1:21">
      <c r="A17" t="s">
        <v>38</v>
      </c>
      <c r="B17">
        <v>3</v>
      </c>
      <c r="C17" s="125" t="s">
        <v>39</v>
      </c>
      <c r="D17" t="s">
        <v>48</v>
      </c>
      <c r="E17">
        <v>1997</v>
      </c>
      <c r="F17" t="s">
        <v>42</v>
      </c>
      <c r="G17" s="240">
        <v>0.18355539348195302</v>
      </c>
      <c r="H17" s="125">
        <v>2023</v>
      </c>
      <c r="J17" t="str">
        <f t="shared" si="0"/>
        <v>3_Tectona grandis</v>
      </c>
      <c r="K17" t="s">
        <v>38</v>
      </c>
      <c r="L17">
        <v>3</v>
      </c>
      <c r="M17" t="s">
        <v>43</v>
      </c>
      <c r="N17">
        <v>1997</v>
      </c>
      <c r="O17">
        <v>2023</v>
      </c>
      <c r="P17" s="130">
        <v>6.3204321172339091</v>
      </c>
      <c r="R17" s="1">
        <v>13</v>
      </c>
      <c r="S17" s="1">
        <v>2005</v>
      </c>
      <c r="T17" s="1">
        <v>2023</v>
      </c>
      <c r="U17" s="320">
        <v>83.003085516222342</v>
      </c>
    </row>
    <row r="18" spans="1:21">
      <c r="A18" t="s">
        <v>38</v>
      </c>
      <c r="B18">
        <v>3</v>
      </c>
      <c r="C18" s="125" t="s">
        <v>39</v>
      </c>
      <c r="D18" t="s">
        <v>48</v>
      </c>
      <c r="E18">
        <v>1997</v>
      </c>
      <c r="F18" t="s">
        <v>43</v>
      </c>
      <c r="G18" s="240">
        <v>6.3204321172339091</v>
      </c>
      <c r="H18" s="125">
        <v>2023</v>
      </c>
      <c r="J18" t="str">
        <f t="shared" si="0"/>
        <v>3_Terminalia amazonia</v>
      </c>
      <c r="K18" t="s">
        <v>38</v>
      </c>
      <c r="L18">
        <v>3</v>
      </c>
      <c r="M18" t="s">
        <v>44</v>
      </c>
      <c r="N18">
        <v>1997</v>
      </c>
      <c r="O18">
        <v>2023</v>
      </c>
      <c r="P18" s="130">
        <v>0.1515517964082741</v>
      </c>
      <c r="R18" s="1">
        <v>14</v>
      </c>
      <c r="S18" s="1">
        <v>2006</v>
      </c>
      <c r="T18" s="1">
        <v>2019</v>
      </c>
      <c r="U18" s="320">
        <v>57.814608831999998</v>
      </c>
    </row>
    <row r="19" spans="1:21">
      <c r="A19" t="s">
        <v>38</v>
      </c>
      <c r="B19">
        <v>3</v>
      </c>
      <c r="C19" s="125" t="s">
        <v>39</v>
      </c>
      <c r="D19" t="s">
        <v>48</v>
      </c>
      <c r="E19">
        <v>1997</v>
      </c>
      <c r="F19" t="s">
        <v>44</v>
      </c>
      <c r="G19" s="240">
        <v>0.1515517964082741</v>
      </c>
      <c r="H19" s="125">
        <v>2023</v>
      </c>
      <c r="J19" t="str">
        <f t="shared" si="0"/>
        <v>4_Bombacopsis quinata</v>
      </c>
      <c r="K19" t="s">
        <v>38</v>
      </c>
      <c r="L19">
        <v>4</v>
      </c>
      <c r="M19" t="s">
        <v>47</v>
      </c>
      <c r="N19">
        <v>1998</v>
      </c>
      <c r="O19">
        <v>2023</v>
      </c>
      <c r="P19" s="130">
        <v>4.8864606004316355</v>
      </c>
      <c r="R19" s="1">
        <v>15</v>
      </c>
      <c r="S19" s="1">
        <v>2006</v>
      </c>
      <c r="T19" s="1">
        <v>2023</v>
      </c>
      <c r="U19" s="320">
        <v>13.848390482985472</v>
      </c>
    </row>
    <row r="20" spans="1:21">
      <c r="A20" t="s">
        <v>38</v>
      </c>
      <c r="B20">
        <v>4</v>
      </c>
      <c r="C20" s="125" t="s">
        <v>39</v>
      </c>
      <c r="D20" t="s">
        <v>50</v>
      </c>
      <c r="E20">
        <v>1998</v>
      </c>
      <c r="F20" t="s">
        <v>47</v>
      </c>
      <c r="G20" s="240">
        <v>1.7007932582534722</v>
      </c>
      <c r="H20" s="125">
        <v>2023</v>
      </c>
      <c r="J20" t="str">
        <f t="shared" si="0"/>
        <v>4_Dipteryx panamensis</v>
      </c>
      <c r="K20" t="s">
        <v>38</v>
      </c>
      <c r="L20">
        <v>4</v>
      </c>
      <c r="M20" t="s">
        <v>49</v>
      </c>
      <c r="N20">
        <v>1998</v>
      </c>
      <c r="O20">
        <v>2023</v>
      </c>
      <c r="P20" s="130">
        <v>1.1000769293309614</v>
      </c>
      <c r="R20" s="1">
        <v>16</v>
      </c>
      <c r="S20" s="1">
        <v>2006</v>
      </c>
      <c r="T20" s="1">
        <v>2023</v>
      </c>
      <c r="U20" s="320">
        <v>63.715652843686435</v>
      </c>
    </row>
    <row r="21" spans="1:21">
      <c r="A21" t="s">
        <v>38</v>
      </c>
      <c r="B21">
        <v>4</v>
      </c>
      <c r="C21" s="125" t="s">
        <v>39</v>
      </c>
      <c r="D21" t="s">
        <v>50</v>
      </c>
      <c r="E21">
        <v>1998</v>
      </c>
      <c r="F21" t="s">
        <v>49</v>
      </c>
      <c r="G21" s="240">
        <v>0.47873577924670774</v>
      </c>
      <c r="H21" s="125">
        <v>2023</v>
      </c>
      <c r="J21" t="str">
        <f t="shared" si="0"/>
        <v>4_Hieronyma alchorneoides</v>
      </c>
      <c r="K21" t="s">
        <v>38</v>
      </c>
      <c r="L21">
        <v>4</v>
      </c>
      <c r="M21" t="s">
        <v>41</v>
      </c>
      <c r="N21">
        <v>1998</v>
      </c>
      <c r="O21">
        <v>2023</v>
      </c>
      <c r="P21" s="130">
        <v>2.9768720400326165</v>
      </c>
      <c r="R21" s="1">
        <v>17</v>
      </c>
      <c r="S21" s="1">
        <v>2007</v>
      </c>
      <c r="T21" s="1">
        <v>2019</v>
      </c>
      <c r="U21" s="320">
        <v>6.3596293469600003</v>
      </c>
    </row>
    <row r="22" spans="1:21">
      <c r="A22" t="s">
        <v>38</v>
      </c>
      <c r="B22">
        <v>4</v>
      </c>
      <c r="C22" s="125" t="s">
        <v>39</v>
      </c>
      <c r="D22" t="s">
        <v>50</v>
      </c>
      <c r="E22">
        <v>1998</v>
      </c>
      <c r="F22" t="s">
        <v>41</v>
      </c>
      <c r="G22" s="240">
        <v>1.9315517379075373</v>
      </c>
      <c r="H22" s="125">
        <v>2023</v>
      </c>
      <c r="J22" t="str">
        <f t="shared" si="0"/>
        <v>4_MIX</v>
      </c>
      <c r="K22" t="s">
        <v>38</v>
      </c>
      <c r="L22">
        <v>4</v>
      </c>
      <c r="M22" t="s">
        <v>46</v>
      </c>
      <c r="N22">
        <v>1998</v>
      </c>
      <c r="O22">
        <v>2023</v>
      </c>
      <c r="P22" s="130">
        <v>3.6705987331225232</v>
      </c>
      <c r="R22" s="1">
        <v>18</v>
      </c>
      <c r="S22" s="1">
        <v>2007</v>
      </c>
      <c r="T22" s="1">
        <v>2023</v>
      </c>
      <c r="U22" s="320">
        <v>139.2208230897225</v>
      </c>
    </row>
    <row r="23" spans="1:21">
      <c r="A23" t="s">
        <v>38</v>
      </c>
      <c r="B23">
        <v>4</v>
      </c>
      <c r="C23" s="125" t="s">
        <v>39</v>
      </c>
      <c r="D23" t="s">
        <v>50</v>
      </c>
      <c r="E23">
        <v>1998</v>
      </c>
      <c r="F23" t="s">
        <v>46</v>
      </c>
      <c r="G23" s="240">
        <v>3.4982662678780372</v>
      </c>
      <c r="H23" s="125">
        <v>2023</v>
      </c>
      <c r="J23" t="str">
        <f t="shared" si="0"/>
        <v>4_Scientific plantation</v>
      </c>
      <c r="K23" t="s">
        <v>38</v>
      </c>
      <c r="L23">
        <v>4</v>
      </c>
      <c r="M23" t="s">
        <v>51</v>
      </c>
      <c r="N23">
        <v>1998</v>
      </c>
      <c r="O23">
        <v>2023</v>
      </c>
      <c r="P23" s="130">
        <v>0.63860167566368808</v>
      </c>
      <c r="R23" s="1">
        <v>19</v>
      </c>
      <c r="S23" s="1">
        <v>2007</v>
      </c>
      <c r="T23" s="1">
        <v>2023</v>
      </c>
      <c r="U23" s="320">
        <v>26.246407331389079</v>
      </c>
    </row>
    <row r="24" spans="1:21">
      <c r="A24" t="s">
        <v>38</v>
      </c>
      <c r="B24">
        <v>4</v>
      </c>
      <c r="C24" s="125" t="s">
        <v>39</v>
      </c>
      <c r="D24" t="s">
        <v>50</v>
      </c>
      <c r="E24">
        <v>1998</v>
      </c>
      <c r="F24" t="s">
        <v>42</v>
      </c>
      <c r="G24" s="240">
        <v>0.42320951833562998</v>
      </c>
      <c r="H24" s="125">
        <v>2023</v>
      </c>
      <c r="J24" t="str">
        <f t="shared" si="0"/>
        <v>4_Swietenia macrophylla</v>
      </c>
      <c r="K24" t="s">
        <v>38</v>
      </c>
      <c r="L24">
        <v>4</v>
      </c>
      <c r="M24" t="s">
        <v>42</v>
      </c>
      <c r="N24">
        <v>1998</v>
      </c>
      <c r="O24">
        <v>2023</v>
      </c>
      <c r="P24" s="130">
        <v>4.3781449749772277</v>
      </c>
      <c r="R24" s="1">
        <v>20</v>
      </c>
      <c r="S24" s="1">
        <v>2008</v>
      </c>
      <c r="T24" s="1">
        <v>2023</v>
      </c>
      <c r="U24" s="320">
        <v>95.340123532638771</v>
      </c>
    </row>
    <row r="25" spans="1:21">
      <c r="A25" t="s">
        <v>38</v>
      </c>
      <c r="B25">
        <v>4</v>
      </c>
      <c r="C25" s="125" t="s">
        <v>39</v>
      </c>
      <c r="D25" t="s">
        <v>50</v>
      </c>
      <c r="E25">
        <v>1998</v>
      </c>
      <c r="F25" t="s">
        <v>52</v>
      </c>
      <c r="G25" s="240">
        <v>0.14816771848717472</v>
      </c>
      <c r="H25" s="125">
        <v>2023</v>
      </c>
      <c r="J25" t="str">
        <f t="shared" si="0"/>
        <v>4_Tabebuia guayacan</v>
      </c>
      <c r="K25" t="s">
        <v>38</v>
      </c>
      <c r="L25">
        <v>4</v>
      </c>
      <c r="M25" t="s">
        <v>52</v>
      </c>
      <c r="N25">
        <v>1998</v>
      </c>
      <c r="O25">
        <v>2023</v>
      </c>
      <c r="P25" s="130">
        <v>0.14816771848717472</v>
      </c>
      <c r="R25" s="1">
        <v>21</v>
      </c>
      <c r="S25" s="1">
        <v>2008</v>
      </c>
      <c r="T25" s="1">
        <v>2023</v>
      </c>
      <c r="U25" s="320">
        <v>83.323723848529028</v>
      </c>
    </row>
    <row r="26" spans="1:21">
      <c r="A26" t="s">
        <v>38</v>
      </c>
      <c r="B26">
        <v>4</v>
      </c>
      <c r="C26" s="125" t="s">
        <v>39</v>
      </c>
      <c r="D26" t="s">
        <v>50</v>
      </c>
      <c r="E26">
        <v>1998</v>
      </c>
      <c r="F26" t="s">
        <v>43</v>
      </c>
      <c r="G26" s="240">
        <v>3.1357171879576557</v>
      </c>
      <c r="H26" s="125">
        <v>2023</v>
      </c>
      <c r="J26" t="str">
        <f t="shared" si="0"/>
        <v>4_Tectona grandis</v>
      </c>
      <c r="K26" t="s">
        <v>38</v>
      </c>
      <c r="L26">
        <v>4</v>
      </c>
      <c r="M26" t="s">
        <v>43</v>
      </c>
      <c r="N26">
        <v>1998</v>
      </c>
      <c r="O26">
        <v>2023</v>
      </c>
      <c r="P26" s="130">
        <v>7.7546603557564904</v>
      </c>
      <c r="R26" s="1">
        <v>22</v>
      </c>
      <c r="S26" s="1">
        <v>2009</v>
      </c>
      <c r="T26" s="1">
        <v>2023</v>
      </c>
      <c r="U26" s="320">
        <v>259.59231410837901</v>
      </c>
    </row>
    <row r="27" spans="1:21">
      <c r="A27" t="s">
        <v>38</v>
      </c>
      <c r="B27">
        <v>4</v>
      </c>
      <c r="C27" s="125" t="s">
        <v>39</v>
      </c>
      <c r="D27" t="s">
        <v>53</v>
      </c>
      <c r="E27">
        <v>1998</v>
      </c>
      <c r="F27" t="s">
        <v>47</v>
      </c>
      <c r="G27" s="240">
        <v>3.1856673421781636</v>
      </c>
      <c r="H27" s="125">
        <v>2023</v>
      </c>
      <c r="J27" t="str">
        <f t="shared" si="0"/>
        <v>4_Terminalia amazonia</v>
      </c>
      <c r="K27" t="s">
        <v>38</v>
      </c>
      <c r="L27">
        <v>4</v>
      </c>
      <c r="M27" t="s">
        <v>44</v>
      </c>
      <c r="N27">
        <v>1998</v>
      </c>
      <c r="O27">
        <v>2023</v>
      </c>
      <c r="P27" s="130">
        <v>1.6172256856750344</v>
      </c>
      <c r="R27" s="1">
        <v>23</v>
      </c>
      <c r="S27" s="1">
        <v>2009</v>
      </c>
      <c r="T27" s="1">
        <v>2023</v>
      </c>
      <c r="U27" s="320">
        <v>84.816786832307216</v>
      </c>
    </row>
    <row r="28" spans="1:21">
      <c r="A28" t="s">
        <v>38</v>
      </c>
      <c r="B28">
        <v>4</v>
      </c>
      <c r="C28" s="125" t="s">
        <v>39</v>
      </c>
      <c r="D28" t="s">
        <v>53</v>
      </c>
      <c r="E28">
        <v>1998</v>
      </c>
      <c r="F28" t="s">
        <v>49</v>
      </c>
      <c r="G28" s="240">
        <v>0.62134115008425361</v>
      </c>
      <c r="H28" s="125">
        <v>2023</v>
      </c>
      <c r="J28" t="str">
        <f t="shared" si="0"/>
        <v>5_Bombacopsis quinata</v>
      </c>
      <c r="K28" t="s">
        <v>38</v>
      </c>
      <c r="L28">
        <v>5</v>
      </c>
      <c r="M28" t="s">
        <v>47</v>
      </c>
      <c r="N28">
        <v>1999</v>
      </c>
      <c r="O28">
        <v>2023</v>
      </c>
      <c r="P28" s="130">
        <v>2.8457664437358501</v>
      </c>
      <c r="R28" s="1">
        <v>24</v>
      </c>
      <c r="S28" s="1">
        <v>2010</v>
      </c>
      <c r="T28" s="1">
        <v>2023</v>
      </c>
      <c r="U28" s="320">
        <v>35.921356140669168</v>
      </c>
    </row>
    <row r="29" spans="1:21">
      <c r="A29" t="s">
        <v>38</v>
      </c>
      <c r="B29">
        <v>4</v>
      </c>
      <c r="C29" s="125" t="s">
        <v>39</v>
      </c>
      <c r="D29" t="s">
        <v>53</v>
      </c>
      <c r="E29">
        <v>1998</v>
      </c>
      <c r="F29" t="s">
        <v>41</v>
      </c>
      <c r="G29" s="240">
        <v>1.0453203021250794</v>
      </c>
      <c r="H29" s="125">
        <v>2023</v>
      </c>
      <c r="J29" t="str">
        <f t="shared" si="0"/>
        <v>5_Hieronyma alchorneoides</v>
      </c>
      <c r="K29" t="s">
        <v>38</v>
      </c>
      <c r="L29">
        <v>5</v>
      </c>
      <c r="M29" t="s">
        <v>41</v>
      </c>
      <c r="N29">
        <v>1999</v>
      </c>
      <c r="O29">
        <v>2023</v>
      </c>
      <c r="P29" s="130">
        <v>3.1792312476972353</v>
      </c>
      <c r="R29" s="1">
        <v>25</v>
      </c>
      <c r="S29" s="1">
        <v>2010</v>
      </c>
      <c r="T29" s="1">
        <v>2023</v>
      </c>
      <c r="U29" s="320">
        <v>163.81415599051689</v>
      </c>
    </row>
    <row r="30" spans="1:21">
      <c r="A30" t="s">
        <v>38</v>
      </c>
      <c r="B30">
        <v>4</v>
      </c>
      <c r="C30" s="125" t="s">
        <v>39</v>
      </c>
      <c r="D30" t="s">
        <v>53</v>
      </c>
      <c r="E30">
        <v>1998</v>
      </c>
      <c r="F30" t="s">
        <v>46</v>
      </c>
      <c r="G30" s="240">
        <v>0.17233246524448612</v>
      </c>
      <c r="H30" s="125">
        <v>2023</v>
      </c>
      <c r="J30" t="str">
        <f t="shared" si="0"/>
        <v>5_MIX</v>
      </c>
      <c r="K30" t="s">
        <v>38</v>
      </c>
      <c r="L30">
        <v>5</v>
      </c>
      <c r="M30" t="s">
        <v>46</v>
      </c>
      <c r="N30">
        <v>1999</v>
      </c>
      <c r="O30">
        <v>2023</v>
      </c>
      <c r="P30" s="130">
        <v>0.64866975427558649</v>
      </c>
      <c r="R30" s="1">
        <v>26</v>
      </c>
      <c r="S30" s="1">
        <v>2010</v>
      </c>
      <c r="T30" s="1">
        <v>2023</v>
      </c>
      <c r="U30" s="320">
        <v>30.740561844373286</v>
      </c>
    </row>
    <row r="31" spans="1:21">
      <c r="A31" t="s">
        <v>38</v>
      </c>
      <c r="B31">
        <v>4</v>
      </c>
      <c r="C31" s="125" t="s">
        <v>39</v>
      </c>
      <c r="D31" t="s">
        <v>53</v>
      </c>
      <c r="E31">
        <v>1998</v>
      </c>
      <c r="F31" t="s">
        <v>51</v>
      </c>
      <c r="G31" s="240">
        <v>0.63860167566368808</v>
      </c>
      <c r="H31" s="125">
        <v>2023</v>
      </c>
      <c r="J31" t="str">
        <f t="shared" si="0"/>
        <v>5_Tectona grandis</v>
      </c>
      <c r="K31" t="s">
        <v>38</v>
      </c>
      <c r="L31">
        <v>5</v>
      </c>
      <c r="M31" t="s">
        <v>43</v>
      </c>
      <c r="N31">
        <v>1999</v>
      </c>
      <c r="O31">
        <v>2023</v>
      </c>
      <c r="P31" s="130">
        <v>6.7450572798499486</v>
      </c>
      <c r="R31" s="1">
        <v>27</v>
      </c>
      <c r="S31" s="1">
        <v>2011</v>
      </c>
      <c r="T31" s="1">
        <v>2023</v>
      </c>
      <c r="U31" s="320">
        <v>115.92578097828016</v>
      </c>
    </row>
    <row r="32" spans="1:21">
      <c r="A32" t="s">
        <v>38</v>
      </c>
      <c r="B32">
        <v>4</v>
      </c>
      <c r="C32" s="125" t="s">
        <v>39</v>
      </c>
      <c r="D32" t="s">
        <v>53</v>
      </c>
      <c r="E32">
        <v>1998</v>
      </c>
      <c r="F32" t="s">
        <v>42</v>
      </c>
      <c r="G32" s="240">
        <v>3.9549354566415973</v>
      </c>
      <c r="H32" s="125">
        <v>2023</v>
      </c>
      <c r="J32" t="str">
        <f t="shared" si="0"/>
        <v>5_Terminalia amazonia</v>
      </c>
      <c r="K32" t="s">
        <v>38</v>
      </c>
      <c r="L32">
        <v>5</v>
      </c>
      <c r="M32" t="s">
        <v>44</v>
      </c>
      <c r="N32">
        <v>1999</v>
      </c>
      <c r="O32">
        <v>2023</v>
      </c>
      <c r="P32" s="130">
        <v>4.1256896710641744</v>
      </c>
      <c r="R32" s="1">
        <v>28</v>
      </c>
      <c r="S32" s="1">
        <v>2012</v>
      </c>
      <c r="T32" s="1">
        <v>2023</v>
      </c>
      <c r="U32" s="320">
        <v>38.9355576808344</v>
      </c>
    </row>
    <row r="33" spans="1:21">
      <c r="A33" t="s">
        <v>38</v>
      </c>
      <c r="B33">
        <v>4</v>
      </c>
      <c r="C33" s="125" t="s">
        <v>39</v>
      </c>
      <c r="D33" t="s">
        <v>53</v>
      </c>
      <c r="E33">
        <v>1998</v>
      </c>
      <c r="F33" t="s">
        <v>43</v>
      </c>
      <c r="G33" s="240">
        <v>4.6189431677988351</v>
      </c>
      <c r="H33" s="125">
        <v>2023</v>
      </c>
      <c r="J33" t="str">
        <f t="shared" si="0"/>
        <v>6_MIX</v>
      </c>
      <c r="K33" t="s">
        <v>38</v>
      </c>
      <c r="L33">
        <v>6</v>
      </c>
      <c r="M33" t="s">
        <v>46</v>
      </c>
      <c r="N33">
        <v>2000</v>
      </c>
      <c r="O33">
        <v>2023</v>
      </c>
      <c r="P33" s="130">
        <v>6.2169937522089542</v>
      </c>
      <c r="R33" s="1">
        <v>29</v>
      </c>
      <c r="S33" s="1">
        <v>2012</v>
      </c>
      <c r="T33" s="1">
        <v>2023</v>
      </c>
      <c r="U33" s="320">
        <v>137.5334054095936</v>
      </c>
    </row>
    <row r="34" spans="1:21">
      <c r="A34" t="s">
        <v>38</v>
      </c>
      <c r="B34">
        <v>4</v>
      </c>
      <c r="C34" s="125" t="s">
        <v>39</v>
      </c>
      <c r="D34" t="s">
        <v>53</v>
      </c>
      <c r="E34">
        <v>1998</v>
      </c>
      <c r="F34" t="s">
        <v>44</v>
      </c>
      <c r="G34" s="240">
        <v>1.6172256856750344</v>
      </c>
      <c r="H34" s="125">
        <v>2023</v>
      </c>
      <c r="J34" t="str">
        <f t="shared" si="0"/>
        <v>7_Tabebuia rosea</v>
      </c>
      <c r="K34" t="s">
        <v>38</v>
      </c>
      <c r="L34">
        <v>7</v>
      </c>
      <c r="M34" t="s">
        <v>54</v>
      </c>
      <c r="N34">
        <v>2000</v>
      </c>
      <c r="O34">
        <v>2023</v>
      </c>
      <c r="P34" s="130">
        <v>1.423476957510853</v>
      </c>
      <c r="R34" s="1">
        <v>30</v>
      </c>
      <c r="S34" s="1">
        <v>2013</v>
      </c>
      <c r="T34" s="1">
        <v>2023</v>
      </c>
      <c r="U34" s="320">
        <v>10.962362172275121</v>
      </c>
    </row>
    <row r="35" spans="1:21">
      <c r="A35" t="s">
        <v>38</v>
      </c>
      <c r="B35">
        <v>5</v>
      </c>
      <c r="C35" s="125" t="s">
        <v>39</v>
      </c>
      <c r="D35" t="s">
        <v>40</v>
      </c>
      <c r="E35">
        <v>1999</v>
      </c>
      <c r="F35" t="s">
        <v>44</v>
      </c>
      <c r="G35" s="240">
        <v>2.6984824793168407</v>
      </c>
      <c r="H35" s="125">
        <v>2023</v>
      </c>
      <c r="J35" t="str">
        <f t="shared" si="0"/>
        <v>8_Bombacopsis quinata</v>
      </c>
      <c r="K35" t="s">
        <v>38</v>
      </c>
      <c r="L35">
        <v>8</v>
      </c>
      <c r="M35" t="s">
        <v>47</v>
      </c>
      <c r="N35">
        <v>2001</v>
      </c>
      <c r="O35">
        <v>2023</v>
      </c>
      <c r="P35" s="130">
        <v>7.5591271844909258</v>
      </c>
      <c r="Q35" s="139"/>
      <c r="R35" s="1">
        <v>31</v>
      </c>
      <c r="S35" s="1">
        <v>2013</v>
      </c>
      <c r="T35" s="1">
        <v>2023</v>
      </c>
      <c r="U35" s="320">
        <v>107.78544757218603</v>
      </c>
    </row>
    <row r="36" spans="1:21">
      <c r="A36" t="s">
        <v>38</v>
      </c>
      <c r="B36">
        <v>5</v>
      </c>
      <c r="C36" s="125" t="s">
        <v>39</v>
      </c>
      <c r="D36" t="s">
        <v>55</v>
      </c>
      <c r="E36">
        <v>1999</v>
      </c>
      <c r="F36" t="s">
        <v>47</v>
      </c>
      <c r="G36" s="240">
        <v>2.8457664437358501</v>
      </c>
      <c r="H36" s="125">
        <v>2023</v>
      </c>
      <c r="J36" t="str">
        <f t="shared" si="0"/>
        <v>8_Hieronyma alchorneoides</v>
      </c>
      <c r="K36" t="s">
        <v>38</v>
      </c>
      <c r="L36">
        <v>8</v>
      </c>
      <c r="M36" t="s">
        <v>41</v>
      </c>
      <c r="N36">
        <v>2001</v>
      </c>
      <c r="O36">
        <v>2023</v>
      </c>
      <c r="P36" s="130">
        <v>0.99840749808062679</v>
      </c>
      <c r="Q36" s="139"/>
      <c r="R36" s="1">
        <v>32</v>
      </c>
      <c r="S36" s="1">
        <v>2013</v>
      </c>
      <c r="T36" s="1">
        <v>2023</v>
      </c>
      <c r="U36" s="320">
        <v>11.278189900980534</v>
      </c>
    </row>
    <row r="37" spans="1:21">
      <c r="A37" t="s">
        <v>38</v>
      </c>
      <c r="B37">
        <v>5</v>
      </c>
      <c r="C37" s="125" t="s">
        <v>39</v>
      </c>
      <c r="D37" t="s">
        <v>55</v>
      </c>
      <c r="E37">
        <v>1999</v>
      </c>
      <c r="F37" t="s">
        <v>41</v>
      </c>
      <c r="G37" s="240">
        <v>3.1792312476972353</v>
      </c>
      <c r="H37" s="125">
        <v>2023</v>
      </c>
      <c r="J37" t="str">
        <f t="shared" si="0"/>
        <v>8_MIX</v>
      </c>
      <c r="K37" t="s">
        <v>38</v>
      </c>
      <c r="L37">
        <v>8</v>
      </c>
      <c r="M37" t="s">
        <v>46</v>
      </c>
      <c r="N37">
        <v>2001</v>
      </c>
      <c r="O37">
        <v>2023</v>
      </c>
      <c r="P37" s="130">
        <v>13.976430069419866</v>
      </c>
      <c r="Q37" s="139"/>
      <c r="R37" s="1">
        <v>33</v>
      </c>
      <c r="S37" s="1">
        <v>2014</v>
      </c>
      <c r="T37" s="1">
        <v>2019</v>
      </c>
      <c r="U37" s="320">
        <v>32.6542011628</v>
      </c>
    </row>
    <row r="38" spans="1:21">
      <c r="A38" t="s">
        <v>38</v>
      </c>
      <c r="B38">
        <v>5</v>
      </c>
      <c r="C38" s="125" t="s">
        <v>39</v>
      </c>
      <c r="D38" t="s">
        <v>55</v>
      </c>
      <c r="E38">
        <v>1999</v>
      </c>
      <c r="F38" t="s">
        <v>46</v>
      </c>
      <c r="G38" s="240">
        <v>0.64866975427558649</v>
      </c>
      <c r="H38" s="125">
        <v>2023</v>
      </c>
      <c r="J38" t="str">
        <f t="shared" si="0"/>
        <v>8_Tectona grandis</v>
      </c>
      <c r="K38" t="s">
        <v>38</v>
      </c>
      <c r="L38">
        <v>8</v>
      </c>
      <c r="M38" t="s">
        <v>43</v>
      </c>
      <c r="N38">
        <v>2001</v>
      </c>
      <c r="O38">
        <v>2023</v>
      </c>
      <c r="P38" s="130">
        <v>17.805043640307254</v>
      </c>
      <c r="Q38" s="139"/>
      <c r="R38" s="1">
        <v>34</v>
      </c>
      <c r="S38" s="1">
        <v>2014</v>
      </c>
      <c r="T38" s="1">
        <v>2023</v>
      </c>
      <c r="U38" s="320">
        <v>71.14489769907604</v>
      </c>
    </row>
    <row r="39" spans="1:21">
      <c r="A39" t="s">
        <v>38</v>
      </c>
      <c r="B39">
        <v>5</v>
      </c>
      <c r="C39" s="125" t="s">
        <v>39</v>
      </c>
      <c r="D39" t="s">
        <v>55</v>
      </c>
      <c r="E39">
        <v>1999</v>
      </c>
      <c r="F39" t="s">
        <v>43</v>
      </c>
      <c r="G39" s="240">
        <v>6.7450572798499486</v>
      </c>
      <c r="H39" s="125">
        <v>2023</v>
      </c>
      <c r="J39" t="str">
        <f t="shared" si="0"/>
        <v>8_Terminalia amazonia</v>
      </c>
      <c r="K39" t="s">
        <v>38</v>
      </c>
      <c r="L39">
        <v>8</v>
      </c>
      <c r="M39" t="s">
        <v>44</v>
      </c>
      <c r="N39">
        <v>2001</v>
      </c>
      <c r="O39">
        <v>2023</v>
      </c>
      <c r="P39" s="130">
        <v>15.567356133484235</v>
      </c>
      <c r="Q39" s="139"/>
      <c r="R39" s="1">
        <v>35</v>
      </c>
      <c r="S39" s="1">
        <v>2014</v>
      </c>
      <c r="T39" s="1">
        <v>2023</v>
      </c>
      <c r="U39" s="320">
        <v>19.812067713662273</v>
      </c>
    </row>
    <row r="40" spans="1:21">
      <c r="A40" t="s">
        <v>38</v>
      </c>
      <c r="B40">
        <v>5</v>
      </c>
      <c r="C40" s="125" t="s">
        <v>39</v>
      </c>
      <c r="D40" t="s">
        <v>55</v>
      </c>
      <c r="E40">
        <v>1999</v>
      </c>
      <c r="F40" t="s">
        <v>44</v>
      </c>
      <c r="G40" s="240">
        <v>1.4272071917473339</v>
      </c>
      <c r="H40" s="125">
        <v>2023</v>
      </c>
      <c r="J40" t="str">
        <f t="shared" si="0"/>
        <v>9_MIX</v>
      </c>
      <c r="K40" t="s">
        <v>38</v>
      </c>
      <c r="L40">
        <v>9</v>
      </c>
      <c r="M40" t="s">
        <v>46</v>
      </c>
      <c r="N40">
        <v>2002</v>
      </c>
      <c r="O40">
        <v>2023</v>
      </c>
      <c r="P40" s="130">
        <v>13.633091409933957</v>
      </c>
      <c r="Q40" s="139"/>
      <c r="R40" s="1">
        <v>36</v>
      </c>
      <c r="S40" s="1">
        <v>2015</v>
      </c>
      <c r="T40" s="1">
        <v>2023</v>
      </c>
      <c r="U40" s="320">
        <v>6.1566555639013618</v>
      </c>
    </row>
    <row r="41" spans="1:21">
      <c r="A41" t="s">
        <v>38</v>
      </c>
      <c r="B41">
        <v>6</v>
      </c>
      <c r="C41" s="125" t="s">
        <v>39</v>
      </c>
      <c r="D41" t="s">
        <v>56</v>
      </c>
      <c r="E41">
        <v>2000</v>
      </c>
      <c r="F41" t="s">
        <v>46</v>
      </c>
      <c r="G41" s="240">
        <v>1.175036147769404</v>
      </c>
      <c r="H41" s="125">
        <v>2023</v>
      </c>
      <c r="J41" t="str">
        <f t="shared" si="0"/>
        <v>10_Bombacopsis quinata</v>
      </c>
      <c r="K41" t="s">
        <v>38</v>
      </c>
      <c r="L41">
        <v>10</v>
      </c>
      <c r="M41" t="s">
        <v>47</v>
      </c>
      <c r="N41">
        <v>2003</v>
      </c>
      <c r="O41">
        <v>2023</v>
      </c>
      <c r="P41" s="130">
        <v>0.29137833501831484</v>
      </c>
      <c r="Q41" s="139"/>
      <c r="R41" s="1">
        <v>37</v>
      </c>
      <c r="S41" s="1">
        <v>2015</v>
      </c>
      <c r="T41" s="1">
        <v>2023</v>
      </c>
      <c r="U41" s="320">
        <v>25.798699191275063</v>
      </c>
    </row>
    <row r="42" spans="1:21">
      <c r="A42" t="s">
        <v>38</v>
      </c>
      <c r="B42">
        <v>6</v>
      </c>
      <c r="C42" s="125" t="s">
        <v>39</v>
      </c>
      <c r="D42" t="s">
        <v>57</v>
      </c>
      <c r="E42">
        <v>2000</v>
      </c>
      <c r="F42" t="s">
        <v>46</v>
      </c>
      <c r="G42" s="240">
        <v>5.04195760443955</v>
      </c>
      <c r="H42" s="125">
        <v>2023</v>
      </c>
      <c r="J42" t="str">
        <f t="shared" si="0"/>
        <v>10_Hieronyma alchorneoides</v>
      </c>
      <c r="K42" t="s">
        <v>38</v>
      </c>
      <c r="L42">
        <v>10</v>
      </c>
      <c r="M42" t="s">
        <v>41</v>
      </c>
      <c r="N42">
        <v>2003</v>
      </c>
      <c r="O42">
        <v>2023</v>
      </c>
      <c r="P42" s="130">
        <v>1.288536674574104</v>
      </c>
      <c r="Q42" s="139"/>
      <c r="R42" s="1">
        <v>38</v>
      </c>
      <c r="S42" s="1">
        <v>2016</v>
      </c>
      <c r="T42" s="1">
        <v>2023</v>
      </c>
      <c r="U42" s="320">
        <v>24.890760857366789</v>
      </c>
    </row>
    <row r="43" spans="1:21">
      <c r="A43" t="s">
        <v>38</v>
      </c>
      <c r="B43">
        <v>7</v>
      </c>
      <c r="C43" s="125" t="s">
        <v>58</v>
      </c>
      <c r="D43" t="s">
        <v>59</v>
      </c>
      <c r="E43">
        <v>2000</v>
      </c>
      <c r="F43" t="s">
        <v>54</v>
      </c>
      <c r="G43" s="240">
        <v>1.423476957510853</v>
      </c>
      <c r="H43" s="125">
        <v>2023</v>
      </c>
      <c r="J43" t="str">
        <f t="shared" si="0"/>
        <v>10_MIX</v>
      </c>
      <c r="K43" t="s">
        <v>38</v>
      </c>
      <c r="L43">
        <v>10</v>
      </c>
      <c r="M43" t="s">
        <v>46</v>
      </c>
      <c r="N43">
        <v>2003</v>
      </c>
      <c r="O43">
        <v>2023</v>
      </c>
      <c r="P43" s="130">
        <v>10.012880609555081</v>
      </c>
      <c r="Q43" s="139"/>
      <c r="R43" s="1">
        <v>39</v>
      </c>
      <c r="S43" s="1">
        <v>2017</v>
      </c>
      <c r="T43" s="1">
        <v>2023</v>
      </c>
      <c r="U43" s="320">
        <v>5.9638800501124932E-2</v>
      </c>
    </row>
    <row r="44" spans="1:21">
      <c r="A44" t="s">
        <v>38</v>
      </c>
      <c r="B44">
        <v>8</v>
      </c>
      <c r="C44" s="125" t="s">
        <v>39</v>
      </c>
      <c r="D44" t="s">
        <v>60</v>
      </c>
      <c r="E44">
        <v>2001</v>
      </c>
      <c r="F44" t="s">
        <v>47</v>
      </c>
      <c r="G44" s="240">
        <v>0.66968524827194842</v>
      </c>
      <c r="H44" s="125">
        <v>2023</v>
      </c>
      <c r="J44" t="str">
        <f t="shared" si="0"/>
        <v>10_Scientific plantation</v>
      </c>
      <c r="K44" t="s">
        <v>38</v>
      </c>
      <c r="L44">
        <v>10</v>
      </c>
      <c r="M44" t="s">
        <v>51</v>
      </c>
      <c r="N44">
        <v>2003</v>
      </c>
      <c r="O44">
        <v>2023</v>
      </c>
      <c r="P44" s="130">
        <v>2.8047248022858704</v>
      </c>
      <c r="Q44" s="139"/>
      <c r="R44" s="1">
        <v>40</v>
      </c>
      <c r="S44" s="1">
        <v>2010</v>
      </c>
      <c r="T44" s="1">
        <v>2023</v>
      </c>
      <c r="U44" s="320">
        <v>52.139956136677135</v>
      </c>
    </row>
    <row r="45" spans="1:21">
      <c r="A45" t="s">
        <v>38</v>
      </c>
      <c r="B45">
        <v>8</v>
      </c>
      <c r="C45" s="125" t="s">
        <v>39</v>
      </c>
      <c r="D45" t="s">
        <v>60</v>
      </c>
      <c r="E45">
        <v>2001</v>
      </c>
      <c r="F45" t="s">
        <v>41</v>
      </c>
      <c r="G45" s="240">
        <v>0.99840749808062679</v>
      </c>
      <c r="H45" s="125">
        <v>2023</v>
      </c>
      <c r="J45" t="str">
        <f t="shared" si="0"/>
        <v>10_Tectona grandis</v>
      </c>
      <c r="K45" t="s">
        <v>38</v>
      </c>
      <c r="L45">
        <v>10</v>
      </c>
      <c r="M45" t="s">
        <v>43</v>
      </c>
      <c r="N45">
        <v>2003</v>
      </c>
      <c r="O45">
        <v>2023</v>
      </c>
      <c r="P45" s="130">
        <v>8.4185006603167398</v>
      </c>
      <c r="Q45" s="139"/>
      <c r="R45" s="1">
        <v>41</v>
      </c>
      <c r="S45" s="1">
        <v>2011</v>
      </c>
      <c r="T45" s="1">
        <v>2023</v>
      </c>
      <c r="U45" s="320">
        <v>106.09058081845241</v>
      </c>
    </row>
    <row r="46" spans="1:21">
      <c r="A46" t="s">
        <v>38</v>
      </c>
      <c r="B46">
        <v>8</v>
      </c>
      <c r="C46" s="125" t="s">
        <v>39</v>
      </c>
      <c r="D46" t="s">
        <v>60</v>
      </c>
      <c r="E46">
        <v>2001</v>
      </c>
      <c r="F46" t="s">
        <v>46</v>
      </c>
      <c r="G46" s="240">
        <v>3.4252009358490545</v>
      </c>
      <c r="H46" s="125">
        <v>2023</v>
      </c>
      <c r="J46" t="str">
        <f t="shared" si="0"/>
        <v>10_Terminalia amazonia</v>
      </c>
      <c r="K46" t="s">
        <v>38</v>
      </c>
      <c r="L46">
        <v>10</v>
      </c>
      <c r="M46" t="s">
        <v>44</v>
      </c>
      <c r="N46">
        <v>2003</v>
      </c>
      <c r="O46">
        <v>2023</v>
      </c>
      <c r="P46" s="130">
        <v>1.1476551347793922</v>
      </c>
      <c r="Q46" s="138"/>
      <c r="R46" s="1">
        <v>42</v>
      </c>
      <c r="S46" s="1">
        <v>2005</v>
      </c>
      <c r="T46" s="1">
        <v>2019</v>
      </c>
      <c r="U46" s="320">
        <v>223.51055471767998</v>
      </c>
    </row>
    <row r="47" spans="1:21">
      <c r="A47" t="s">
        <v>38</v>
      </c>
      <c r="B47">
        <v>8</v>
      </c>
      <c r="C47" s="125" t="s">
        <v>39</v>
      </c>
      <c r="D47" t="s">
        <v>60</v>
      </c>
      <c r="E47">
        <v>2001</v>
      </c>
      <c r="F47" t="s">
        <v>43</v>
      </c>
      <c r="G47" s="240">
        <v>4.7907197121742913</v>
      </c>
      <c r="H47" s="125">
        <v>2023</v>
      </c>
      <c r="J47" t="str">
        <f t="shared" si="0"/>
        <v>11_Astronium graveolens</v>
      </c>
      <c r="K47" t="s">
        <v>38</v>
      </c>
      <c r="L47">
        <v>11</v>
      </c>
      <c r="M47" t="s">
        <v>61</v>
      </c>
      <c r="N47">
        <v>2004</v>
      </c>
      <c r="O47">
        <v>2023</v>
      </c>
      <c r="P47" s="130">
        <v>1.6560392469132927E-2</v>
      </c>
      <c r="Q47" s="138"/>
      <c r="R47" s="1">
        <v>43</v>
      </c>
      <c r="S47" s="1">
        <v>2006</v>
      </c>
      <c r="T47" s="1">
        <v>2019</v>
      </c>
      <c r="U47" s="320">
        <v>720.45259753963001</v>
      </c>
    </row>
    <row r="48" spans="1:21">
      <c r="A48" t="s">
        <v>38</v>
      </c>
      <c r="B48">
        <v>8</v>
      </c>
      <c r="C48" s="125" t="s">
        <v>39</v>
      </c>
      <c r="D48" t="s">
        <v>60</v>
      </c>
      <c r="E48">
        <v>2001</v>
      </c>
      <c r="F48" t="s">
        <v>44</v>
      </c>
      <c r="G48" s="240">
        <v>1.732748046453664</v>
      </c>
      <c r="H48" s="125">
        <v>2023</v>
      </c>
      <c r="J48" t="str">
        <f t="shared" si="0"/>
        <v>11_Bombacopsis quinata</v>
      </c>
      <c r="K48" t="s">
        <v>38</v>
      </c>
      <c r="L48">
        <v>11</v>
      </c>
      <c r="M48" t="s">
        <v>47</v>
      </c>
      <c r="N48">
        <v>2004</v>
      </c>
      <c r="O48">
        <v>2023</v>
      </c>
      <c r="P48" s="130">
        <v>4.4940964609106393</v>
      </c>
      <c r="Q48" s="138"/>
      <c r="R48" s="1">
        <v>44</v>
      </c>
      <c r="S48" s="1">
        <v>2007</v>
      </c>
      <c r="T48" s="1">
        <v>2019</v>
      </c>
      <c r="U48" s="320">
        <v>1327.8552459052287</v>
      </c>
    </row>
    <row r="49" spans="1:21">
      <c r="A49" t="s">
        <v>38</v>
      </c>
      <c r="B49">
        <v>8</v>
      </c>
      <c r="C49" s="125" t="s">
        <v>39</v>
      </c>
      <c r="D49" t="s">
        <v>62</v>
      </c>
      <c r="E49">
        <v>2001</v>
      </c>
      <c r="F49" t="s">
        <v>47</v>
      </c>
      <c r="G49" s="240">
        <v>6.8894419362189776</v>
      </c>
      <c r="H49" s="125">
        <v>2023</v>
      </c>
      <c r="J49" t="str">
        <f t="shared" si="0"/>
        <v>11_Cedrela odorata</v>
      </c>
      <c r="K49" t="s">
        <v>38</v>
      </c>
      <c r="L49">
        <v>11</v>
      </c>
      <c r="M49" t="s">
        <v>63</v>
      </c>
      <c r="N49">
        <v>2004</v>
      </c>
      <c r="O49">
        <v>2023</v>
      </c>
      <c r="P49" s="130">
        <v>0.80772586792369172</v>
      </c>
      <c r="R49" s="1">
        <v>45</v>
      </c>
      <c r="S49" s="1">
        <v>2008</v>
      </c>
      <c r="T49" s="1">
        <v>2019</v>
      </c>
      <c r="U49" s="320">
        <v>1084.3627764485598</v>
      </c>
    </row>
    <row r="50" spans="1:21">
      <c r="A50" t="s">
        <v>38</v>
      </c>
      <c r="B50">
        <v>8</v>
      </c>
      <c r="C50" s="125" t="s">
        <v>39</v>
      </c>
      <c r="D50" t="s">
        <v>62</v>
      </c>
      <c r="E50">
        <v>2001</v>
      </c>
      <c r="F50" t="s">
        <v>46</v>
      </c>
      <c r="G50" s="240">
        <v>10.551229133570812</v>
      </c>
      <c r="H50" s="125">
        <v>2023</v>
      </c>
      <c r="J50" t="str">
        <f t="shared" si="0"/>
        <v>11_Cordia alliodora</v>
      </c>
      <c r="K50" t="s">
        <v>38</v>
      </c>
      <c r="L50">
        <v>11</v>
      </c>
      <c r="M50" t="s">
        <v>64</v>
      </c>
      <c r="N50">
        <v>2004</v>
      </c>
      <c r="O50">
        <v>2023</v>
      </c>
      <c r="P50" s="130">
        <v>0.112172253883064</v>
      </c>
      <c r="R50" s="1">
        <v>46</v>
      </c>
      <c r="S50" s="1">
        <v>2009</v>
      </c>
      <c r="T50" s="1">
        <v>2019</v>
      </c>
      <c r="U50" s="320">
        <v>830.22980870725974</v>
      </c>
    </row>
    <row r="51" spans="1:21">
      <c r="A51" t="s">
        <v>38</v>
      </c>
      <c r="B51">
        <v>8</v>
      </c>
      <c r="C51" s="125" t="s">
        <v>39</v>
      </c>
      <c r="D51" t="s">
        <v>62</v>
      </c>
      <c r="E51">
        <v>2001</v>
      </c>
      <c r="F51" t="s">
        <v>43</v>
      </c>
      <c r="G51" s="240">
        <v>13.014323928132962</v>
      </c>
      <c r="H51" s="125">
        <v>2023</v>
      </c>
      <c r="J51" t="str">
        <f t="shared" si="0"/>
        <v>11_Dalbergia retusa</v>
      </c>
      <c r="K51" t="s">
        <v>38</v>
      </c>
      <c r="L51">
        <v>11</v>
      </c>
      <c r="M51" t="s">
        <v>65</v>
      </c>
      <c r="N51">
        <v>2004</v>
      </c>
      <c r="O51">
        <v>2023</v>
      </c>
      <c r="P51" s="130">
        <v>0.6880820807701491</v>
      </c>
      <c r="R51" s="1">
        <v>47</v>
      </c>
      <c r="S51" s="1">
        <v>2010</v>
      </c>
      <c r="T51" s="1">
        <v>2019</v>
      </c>
      <c r="U51" s="320">
        <v>191.61309261346003</v>
      </c>
    </row>
    <row r="52" spans="1:21">
      <c r="A52" t="s">
        <v>38</v>
      </c>
      <c r="B52">
        <v>8</v>
      </c>
      <c r="C52" s="125" t="s">
        <v>39</v>
      </c>
      <c r="D52" t="s">
        <v>62</v>
      </c>
      <c r="E52">
        <v>2001</v>
      </c>
      <c r="F52" t="s">
        <v>44</v>
      </c>
      <c r="G52" s="240">
        <v>13.834608087030572</v>
      </c>
      <c r="H52" s="125">
        <v>2023</v>
      </c>
      <c r="J52" t="str">
        <f t="shared" si="0"/>
        <v>11_Dipteryx panamensis</v>
      </c>
      <c r="K52" t="s">
        <v>38</v>
      </c>
      <c r="L52">
        <v>11</v>
      </c>
      <c r="M52" t="s">
        <v>49</v>
      </c>
      <c r="N52">
        <v>2004</v>
      </c>
      <c r="O52">
        <v>2023</v>
      </c>
      <c r="P52" s="130">
        <v>1.3872917700507645</v>
      </c>
      <c r="R52" s="1">
        <v>48</v>
      </c>
      <c r="S52" s="1">
        <v>2011</v>
      </c>
      <c r="T52" s="1">
        <v>2019</v>
      </c>
      <c r="U52" s="320">
        <v>178.13230762312</v>
      </c>
    </row>
    <row r="53" spans="1:21">
      <c r="A53" t="s">
        <v>38</v>
      </c>
      <c r="B53">
        <v>9</v>
      </c>
      <c r="C53" s="125" t="s">
        <v>39</v>
      </c>
      <c r="D53" t="s">
        <v>66</v>
      </c>
      <c r="E53">
        <v>2002</v>
      </c>
      <c r="F53" t="s">
        <v>46</v>
      </c>
      <c r="G53" s="240">
        <v>7.505841093608117</v>
      </c>
      <c r="H53" s="125">
        <v>2023</v>
      </c>
      <c r="J53" t="str">
        <f t="shared" si="0"/>
        <v>11_Hieronyma alchorneoides</v>
      </c>
      <c r="K53" t="s">
        <v>38</v>
      </c>
      <c r="L53">
        <v>11</v>
      </c>
      <c r="M53" t="s">
        <v>41</v>
      </c>
      <c r="N53">
        <v>2004</v>
      </c>
      <c r="O53">
        <v>2023</v>
      </c>
      <c r="P53" s="130">
        <v>3.9344363373476314</v>
      </c>
      <c r="R53" s="1">
        <v>49</v>
      </c>
      <c r="S53" s="1">
        <v>2012</v>
      </c>
      <c r="T53" s="1">
        <v>2019</v>
      </c>
      <c r="U53" s="320">
        <v>77.412031247179996</v>
      </c>
    </row>
    <row r="54" spans="1:21">
      <c r="A54" t="s">
        <v>38</v>
      </c>
      <c r="B54">
        <v>9</v>
      </c>
      <c r="C54" s="125" t="s">
        <v>39</v>
      </c>
      <c r="D54" t="s">
        <v>67</v>
      </c>
      <c r="E54">
        <v>2002</v>
      </c>
      <c r="F54" t="s">
        <v>46</v>
      </c>
      <c r="G54" s="240">
        <v>6.1272503163258403</v>
      </c>
      <c r="H54" s="125">
        <v>2023</v>
      </c>
      <c r="J54" t="str">
        <f t="shared" si="0"/>
        <v>11_Inga sp.</v>
      </c>
      <c r="K54" t="s">
        <v>38</v>
      </c>
      <c r="L54">
        <v>11</v>
      </c>
      <c r="M54" t="s">
        <v>68</v>
      </c>
      <c r="N54">
        <v>2004</v>
      </c>
      <c r="O54">
        <v>2023</v>
      </c>
      <c r="P54" s="130">
        <v>0.2429315511033889</v>
      </c>
      <c r="R54" s="1">
        <v>50</v>
      </c>
      <c r="S54" s="1">
        <v>2013</v>
      </c>
      <c r="T54" s="1">
        <v>2019</v>
      </c>
      <c r="U54" s="320">
        <v>74.225835003200004</v>
      </c>
    </row>
    <row r="55" spans="1:21">
      <c r="A55" t="s">
        <v>38</v>
      </c>
      <c r="B55">
        <v>10</v>
      </c>
      <c r="C55" s="125" t="s">
        <v>39</v>
      </c>
      <c r="D55" t="s">
        <v>69</v>
      </c>
      <c r="E55">
        <v>2003</v>
      </c>
      <c r="F55" t="s">
        <v>47</v>
      </c>
      <c r="G55" s="240">
        <v>0.29137833501831484</v>
      </c>
      <c r="H55" s="125">
        <v>2023</v>
      </c>
      <c r="J55" t="str">
        <f t="shared" si="0"/>
        <v>11_MIX</v>
      </c>
      <c r="K55" t="s">
        <v>38</v>
      </c>
      <c r="L55">
        <v>11</v>
      </c>
      <c r="M55" t="s">
        <v>46</v>
      </c>
      <c r="N55">
        <v>2004</v>
      </c>
      <c r="O55">
        <v>2023</v>
      </c>
      <c r="P55" s="130">
        <v>13.260734383500406</v>
      </c>
      <c r="R55" s="1">
        <v>51</v>
      </c>
      <c r="S55" s="1">
        <v>2014</v>
      </c>
      <c r="T55" s="1">
        <v>2019</v>
      </c>
      <c r="U55" s="320">
        <v>198.86910656152003</v>
      </c>
    </row>
    <row r="56" spans="1:21">
      <c r="A56" t="s">
        <v>38</v>
      </c>
      <c r="B56">
        <v>10</v>
      </c>
      <c r="C56" s="125" t="s">
        <v>39</v>
      </c>
      <c r="D56" t="s">
        <v>69</v>
      </c>
      <c r="E56">
        <v>2003</v>
      </c>
      <c r="F56" t="s">
        <v>41</v>
      </c>
      <c r="G56" s="240">
        <v>1.288536674574104</v>
      </c>
      <c r="H56" s="125">
        <v>2023</v>
      </c>
      <c r="J56" t="str">
        <f t="shared" si="0"/>
        <v>11_Ormosia sp.</v>
      </c>
      <c r="K56" t="s">
        <v>38</v>
      </c>
      <c r="L56">
        <v>11</v>
      </c>
      <c r="M56" t="s">
        <v>70</v>
      </c>
      <c r="N56">
        <v>2004</v>
      </c>
      <c r="O56">
        <v>2023</v>
      </c>
      <c r="P56" s="130">
        <v>0.15538141772935066</v>
      </c>
      <c r="R56" s="1">
        <v>52</v>
      </c>
      <c r="S56" s="1">
        <v>2015</v>
      </c>
      <c r="T56" s="1">
        <v>2019</v>
      </c>
      <c r="U56" s="320">
        <v>134.17032459299</v>
      </c>
    </row>
    <row r="57" spans="1:21">
      <c r="A57" t="s">
        <v>38</v>
      </c>
      <c r="B57">
        <v>10</v>
      </c>
      <c r="C57" s="125" t="s">
        <v>39</v>
      </c>
      <c r="D57" t="s">
        <v>69</v>
      </c>
      <c r="E57">
        <v>2003</v>
      </c>
      <c r="F57" t="s">
        <v>46</v>
      </c>
      <c r="G57" s="240">
        <v>10.012880609555081</v>
      </c>
      <c r="H57" s="125">
        <v>2023</v>
      </c>
      <c r="J57" t="str">
        <f t="shared" si="0"/>
        <v>11_Tectona grandis</v>
      </c>
      <c r="K57" t="s">
        <v>38</v>
      </c>
      <c r="L57">
        <v>11</v>
      </c>
      <c r="M57" t="s">
        <v>43</v>
      </c>
      <c r="N57">
        <v>2004</v>
      </c>
      <c r="O57">
        <v>2023</v>
      </c>
      <c r="P57" s="130">
        <v>34.894493904209554</v>
      </c>
      <c r="R57" s="1">
        <v>53</v>
      </c>
      <c r="S57" s="1">
        <v>2009</v>
      </c>
      <c r="T57" s="1">
        <v>2023</v>
      </c>
      <c r="U57" s="320">
        <v>454.35</v>
      </c>
    </row>
    <row r="58" spans="1:21">
      <c r="A58" t="s">
        <v>38</v>
      </c>
      <c r="B58">
        <v>10</v>
      </c>
      <c r="C58" s="125" t="s">
        <v>39</v>
      </c>
      <c r="D58" t="s">
        <v>69</v>
      </c>
      <c r="E58">
        <v>2003</v>
      </c>
      <c r="F58" t="s">
        <v>51</v>
      </c>
      <c r="G58" s="240">
        <v>2.8047248022858704</v>
      </c>
      <c r="H58" s="125">
        <v>2023</v>
      </c>
      <c r="J58" t="str">
        <f t="shared" si="0"/>
        <v>11_Terminalia amazonia</v>
      </c>
      <c r="K58" t="s">
        <v>38</v>
      </c>
      <c r="L58">
        <v>11</v>
      </c>
      <c r="M58" t="s">
        <v>44</v>
      </c>
      <c r="N58">
        <v>2004</v>
      </c>
      <c r="O58">
        <v>2023</v>
      </c>
      <c r="P58" s="130">
        <v>14.957821570490168</v>
      </c>
      <c r="R58" s="1">
        <v>54</v>
      </c>
      <c r="S58" s="1">
        <v>2010</v>
      </c>
      <c r="T58" s="1">
        <v>2023</v>
      </c>
      <c r="U58" s="320">
        <v>466.44</v>
      </c>
    </row>
    <row r="59" spans="1:21">
      <c r="A59" t="s">
        <v>38</v>
      </c>
      <c r="B59">
        <v>10</v>
      </c>
      <c r="C59" s="125" t="s">
        <v>39</v>
      </c>
      <c r="D59" t="s">
        <v>69</v>
      </c>
      <c r="E59">
        <v>2003</v>
      </c>
      <c r="F59" t="s">
        <v>43</v>
      </c>
      <c r="G59" s="240">
        <v>8.4185006603167398</v>
      </c>
      <c r="H59" s="125">
        <v>2023</v>
      </c>
      <c r="J59" t="str">
        <f t="shared" si="0"/>
        <v>12_Bombacopsis quinata</v>
      </c>
      <c r="K59" t="s">
        <v>38</v>
      </c>
      <c r="L59">
        <v>12</v>
      </c>
      <c r="M59" t="s">
        <v>47</v>
      </c>
      <c r="N59">
        <v>2005</v>
      </c>
      <c r="O59">
        <v>2023</v>
      </c>
      <c r="P59" s="130">
        <v>1.6984627241165071</v>
      </c>
      <c r="R59" s="1">
        <v>55</v>
      </c>
      <c r="S59" s="1">
        <v>2011</v>
      </c>
      <c r="T59" s="1">
        <v>2023</v>
      </c>
      <c r="U59" s="320">
        <v>160</v>
      </c>
    </row>
    <row r="60" spans="1:21">
      <c r="A60" t="s">
        <v>38</v>
      </c>
      <c r="B60">
        <v>10</v>
      </c>
      <c r="C60" s="125" t="s">
        <v>39</v>
      </c>
      <c r="D60" t="s">
        <v>69</v>
      </c>
      <c r="E60">
        <v>2003</v>
      </c>
      <c r="F60" t="s">
        <v>44</v>
      </c>
      <c r="G60" s="240">
        <v>1.1476551347793922</v>
      </c>
      <c r="H60" s="125">
        <v>2023</v>
      </c>
      <c r="J60" t="str">
        <f t="shared" si="0"/>
        <v>12_Dalbergia retusa</v>
      </c>
      <c r="K60" t="s">
        <v>38</v>
      </c>
      <c r="L60">
        <v>12</v>
      </c>
      <c r="M60" t="s">
        <v>65</v>
      </c>
      <c r="N60">
        <v>2005</v>
      </c>
      <c r="O60">
        <v>2023</v>
      </c>
      <c r="P60" s="130">
        <v>8.6291968829371041E-2</v>
      </c>
      <c r="R60" s="1" t="s">
        <v>71</v>
      </c>
      <c r="S60" s="1">
        <v>1995</v>
      </c>
      <c r="T60" s="1">
        <v>2019</v>
      </c>
      <c r="U60" s="320">
        <v>16.0022943096</v>
      </c>
    </row>
    <row r="61" spans="1:21">
      <c r="A61" t="s">
        <v>38</v>
      </c>
      <c r="B61">
        <v>11</v>
      </c>
      <c r="C61" s="125" t="s">
        <v>39</v>
      </c>
      <c r="D61" t="s">
        <v>72</v>
      </c>
      <c r="E61">
        <v>2004</v>
      </c>
      <c r="F61" t="s">
        <v>61</v>
      </c>
      <c r="G61" s="240">
        <v>1.6560392469132927E-2</v>
      </c>
      <c r="H61" s="125">
        <v>2023</v>
      </c>
      <c r="J61" t="str">
        <f t="shared" si="0"/>
        <v>12_Dipteryx panamensis</v>
      </c>
      <c r="K61" t="s">
        <v>38</v>
      </c>
      <c r="L61">
        <v>12</v>
      </c>
      <c r="M61" t="s">
        <v>49</v>
      </c>
      <c r="N61">
        <v>2005</v>
      </c>
      <c r="O61">
        <v>2023</v>
      </c>
      <c r="P61" s="130">
        <v>0.18080636771447922</v>
      </c>
      <c r="R61" s="1" t="s">
        <v>73</v>
      </c>
      <c r="S61" s="1">
        <v>2003</v>
      </c>
      <c r="T61" s="1">
        <v>2019</v>
      </c>
      <c r="U61" s="320">
        <v>24.258528158499999</v>
      </c>
    </row>
    <row r="62" spans="1:21">
      <c r="A62" t="s">
        <v>38</v>
      </c>
      <c r="B62">
        <v>11</v>
      </c>
      <c r="C62" s="125" t="s">
        <v>39</v>
      </c>
      <c r="D62" t="s">
        <v>72</v>
      </c>
      <c r="E62">
        <v>2004</v>
      </c>
      <c r="F62" t="s">
        <v>47</v>
      </c>
      <c r="G62" s="240">
        <v>2.3384633865722613</v>
      </c>
      <c r="H62" s="125">
        <v>2023</v>
      </c>
      <c r="J62" t="str">
        <f t="shared" si="0"/>
        <v>12_Hieronyma alchorneoides</v>
      </c>
      <c r="K62" t="s">
        <v>38</v>
      </c>
      <c r="L62">
        <v>12</v>
      </c>
      <c r="M62" t="s">
        <v>41</v>
      </c>
      <c r="N62">
        <v>2005</v>
      </c>
      <c r="O62">
        <v>2023</v>
      </c>
      <c r="P62" s="130">
        <v>0.27550732585239568</v>
      </c>
      <c r="R62" s="1" t="s">
        <v>74</v>
      </c>
      <c r="S62" s="1">
        <v>2004</v>
      </c>
      <c r="T62" s="1">
        <v>2019</v>
      </c>
      <c r="U62" s="320">
        <v>84.129436341200005</v>
      </c>
    </row>
    <row r="63" spans="1:21">
      <c r="A63" t="s">
        <v>38</v>
      </c>
      <c r="B63">
        <v>11</v>
      </c>
      <c r="C63" s="125" t="s">
        <v>39</v>
      </c>
      <c r="D63" t="s">
        <v>72</v>
      </c>
      <c r="E63">
        <v>2004</v>
      </c>
      <c r="F63" t="s">
        <v>65</v>
      </c>
      <c r="G63" s="240">
        <v>0.35084505792496878</v>
      </c>
      <c r="H63" s="125">
        <v>2023</v>
      </c>
      <c r="J63" t="str">
        <f t="shared" si="0"/>
        <v>12_MIX</v>
      </c>
      <c r="K63" t="s">
        <v>38</v>
      </c>
      <c r="L63">
        <v>12</v>
      </c>
      <c r="M63" t="s">
        <v>46</v>
      </c>
      <c r="N63">
        <v>2005</v>
      </c>
      <c r="O63">
        <v>2023</v>
      </c>
      <c r="P63" s="130">
        <v>2.9532184645937201</v>
      </c>
      <c r="R63" s="1" t="s">
        <v>75</v>
      </c>
      <c r="S63" s="1">
        <v>2005</v>
      </c>
      <c r="T63" s="1">
        <v>2019</v>
      </c>
      <c r="U63" s="320">
        <v>88.008027996199999</v>
      </c>
    </row>
    <row r="64" spans="1:21">
      <c r="A64" t="s">
        <v>38</v>
      </c>
      <c r="B64">
        <v>11</v>
      </c>
      <c r="C64" s="125" t="s">
        <v>39</v>
      </c>
      <c r="D64" t="s">
        <v>72</v>
      </c>
      <c r="E64">
        <v>2004</v>
      </c>
      <c r="F64" t="s">
        <v>49</v>
      </c>
      <c r="G64" s="240">
        <v>0.49740435041973641</v>
      </c>
      <c r="H64" s="125">
        <v>2023</v>
      </c>
      <c r="J64" t="str">
        <f t="shared" si="0"/>
        <v>12_Tectona grandis</v>
      </c>
      <c r="K64" t="s">
        <v>38</v>
      </c>
      <c r="L64">
        <v>12</v>
      </c>
      <c r="M64" t="s">
        <v>43</v>
      </c>
      <c r="N64">
        <v>2005</v>
      </c>
      <c r="O64">
        <v>2023</v>
      </c>
      <c r="P64" s="130">
        <v>4.3416352889888463</v>
      </c>
      <c r="R64" s="1" t="s">
        <v>76</v>
      </c>
      <c r="S64" s="1">
        <v>2013</v>
      </c>
      <c r="T64" s="1">
        <v>2019</v>
      </c>
      <c r="U64" s="320">
        <v>21.0359674977</v>
      </c>
    </row>
    <row r="65" spans="1:21">
      <c r="A65" t="s">
        <v>38</v>
      </c>
      <c r="B65">
        <v>11</v>
      </c>
      <c r="C65" s="125" t="s">
        <v>39</v>
      </c>
      <c r="D65" t="s">
        <v>72</v>
      </c>
      <c r="E65">
        <v>2004</v>
      </c>
      <c r="F65" t="s">
        <v>41</v>
      </c>
      <c r="G65" s="240">
        <v>0.81389862478549091</v>
      </c>
      <c r="H65" s="125">
        <v>2023</v>
      </c>
      <c r="J65" t="str">
        <f t="shared" si="0"/>
        <v>12_Terminalia amazonia</v>
      </c>
      <c r="K65" t="s">
        <v>38</v>
      </c>
      <c r="L65">
        <v>12</v>
      </c>
      <c r="M65" t="s">
        <v>44</v>
      </c>
      <c r="N65">
        <v>2005</v>
      </c>
      <c r="O65">
        <v>2023</v>
      </c>
      <c r="P65" s="130">
        <v>3.6209401368558352</v>
      </c>
      <c r="R65" s="319" t="s">
        <v>77</v>
      </c>
      <c r="S65" s="319"/>
      <c r="T65" s="319"/>
      <c r="U65" s="320">
        <v>8539.3969023779937</v>
      </c>
    </row>
    <row r="66" spans="1:21">
      <c r="A66" t="s">
        <v>38</v>
      </c>
      <c r="B66">
        <v>11</v>
      </c>
      <c r="C66" s="125" t="s">
        <v>39</v>
      </c>
      <c r="D66" t="s">
        <v>72</v>
      </c>
      <c r="E66">
        <v>2004</v>
      </c>
      <c r="F66" t="s">
        <v>68</v>
      </c>
      <c r="G66" s="240">
        <v>0.11111920479572934</v>
      </c>
      <c r="H66" s="125">
        <v>2023</v>
      </c>
      <c r="J66" t="str">
        <f t="shared" si="0"/>
        <v>13_Bombacopsis quinata</v>
      </c>
      <c r="K66" t="s">
        <v>38</v>
      </c>
      <c r="L66">
        <v>13</v>
      </c>
      <c r="M66" t="s">
        <v>47</v>
      </c>
      <c r="N66">
        <v>2005</v>
      </c>
      <c r="O66">
        <v>2023</v>
      </c>
      <c r="P66" s="130">
        <v>16.301661069353763</v>
      </c>
    </row>
    <row r="67" spans="1:21">
      <c r="A67" t="s">
        <v>38</v>
      </c>
      <c r="B67">
        <v>11</v>
      </c>
      <c r="C67" s="125" t="s">
        <v>39</v>
      </c>
      <c r="D67" t="s">
        <v>72</v>
      </c>
      <c r="E67">
        <v>2004</v>
      </c>
      <c r="F67" t="s">
        <v>46</v>
      </c>
      <c r="G67" s="240">
        <v>4.4358876836298196</v>
      </c>
      <c r="H67" s="125">
        <v>2023</v>
      </c>
      <c r="J67" t="str">
        <f t="shared" si="0"/>
        <v>13_Dalbergia retusa</v>
      </c>
      <c r="K67" t="s">
        <v>38</v>
      </c>
      <c r="L67">
        <v>13</v>
      </c>
      <c r="M67" t="s">
        <v>65</v>
      </c>
      <c r="N67">
        <v>2005</v>
      </c>
      <c r="O67">
        <v>2023</v>
      </c>
      <c r="P67" s="130">
        <v>1.2468387587519556</v>
      </c>
    </row>
    <row r="68" spans="1:21">
      <c r="A68" t="s">
        <v>38</v>
      </c>
      <c r="B68">
        <v>11</v>
      </c>
      <c r="C68" s="125" t="s">
        <v>39</v>
      </c>
      <c r="D68" t="s">
        <v>72</v>
      </c>
      <c r="E68">
        <v>2004</v>
      </c>
      <c r="F68" t="s">
        <v>70</v>
      </c>
      <c r="G68" s="240">
        <v>8.5771976575097553E-2</v>
      </c>
      <c r="H68" s="125">
        <v>2023</v>
      </c>
      <c r="J68" t="str">
        <f t="shared" si="0"/>
        <v>13_Dipteryx panamensis</v>
      </c>
      <c r="K68" t="s">
        <v>38</v>
      </c>
      <c r="L68">
        <v>13</v>
      </c>
      <c r="M68" t="s">
        <v>49</v>
      </c>
      <c r="N68">
        <v>2005</v>
      </c>
      <c r="O68">
        <v>2023</v>
      </c>
      <c r="P68" s="130">
        <v>3.6155797086550665</v>
      </c>
    </row>
    <row r="69" spans="1:21">
      <c r="A69" t="s">
        <v>38</v>
      </c>
      <c r="B69">
        <v>11</v>
      </c>
      <c r="C69" s="125" t="s">
        <v>39</v>
      </c>
      <c r="D69" t="s">
        <v>72</v>
      </c>
      <c r="E69">
        <v>2004</v>
      </c>
      <c r="F69" t="s">
        <v>43</v>
      </c>
      <c r="G69" s="240">
        <v>9.216520218406334</v>
      </c>
      <c r="H69" s="125">
        <v>2023</v>
      </c>
      <c r="J69" t="str">
        <f t="shared" si="0"/>
        <v>13_Hieronyma alchorneoides</v>
      </c>
      <c r="K69" t="s">
        <v>38</v>
      </c>
      <c r="L69">
        <v>13</v>
      </c>
      <c r="M69" t="s">
        <v>41</v>
      </c>
      <c r="N69">
        <v>2005</v>
      </c>
      <c r="O69">
        <v>2023</v>
      </c>
      <c r="P69" s="130">
        <v>4.6150548706428456</v>
      </c>
    </row>
    <row r="70" spans="1:21">
      <c r="A70" t="s">
        <v>38</v>
      </c>
      <c r="B70">
        <v>11</v>
      </c>
      <c r="C70" s="125" t="s">
        <v>39</v>
      </c>
      <c r="D70" t="s">
        <v>69</v>
      </c>
      <c r="E70">
        <v>2004</v>
      </c>
      <c r="F70" t="s">
        <v>44</v>
      </c>
      <c r="G70" s="240">
        <v>0.18459267718231309</v>
      </c>
      <c r="H70" s="125">
        <v>2023</v>
      </c>
      <c r="J70" t="str">
        <f t="shared" ref="J70:J133" si="1">L70&amp;"_"&amp;M70</f>
        <v>13_Tectona grandis</v>
      </c>
      <c r="K70" t="s">
        <v>38</v>
      </c>
      <c r="L70">
        <v>13</v>
      </c>
      <c r="M70" t="s">
        <v>43</v>
      </c>
      <c r="N70">
        <v>2005</v>
      </c>
      <c r="O70">
        <v>2023</v>
      </c>
      <c r="P70" s="130">
        <v>32.846623842154379</v>
      </c>
    </row>
    <row r="71" spans="1:21">
      <c r="A71" t="s">
        <v>38</v>
      </c>
      <c r="B71">
        <v>11</v>
      </c>
      <c r="C71" s="125" t="s">
        <v>39</v>
      </c>
      <c r="D71" t="s">
        <v>78</v>
      </c>
      <c r="E71">
        <v>2004</v>
      </c>
      <c r="F71" t="s">
        <v>47</v>
      </c>
      <c r="G71" s="240">
        <v>2.155633074338378</v>
      </c>
      <c r="H71" s="125">
        <v>2023</v>
      </c>
      <c r="J71" t="str">
        <f t="shared" si="1"/>
        <v>13_Terminalia amazonia</v>
      </c>
      <c r="K71" t="s">
        <v>38</v>
      </c>
      <c r="L71">
        <v>13</v>
      </c>
      <c r="M71" t="s">
        <v>44</v>
      </c>
      <c r="N71">
        <v>2005</v>
      </c>
      <c r="O71">
        <v>2023</v>
      </c>
      <c r="P71" s="130">
        <v>24.377327266664338</v>
      </c>
    </row>
    <row r="72" spans="1:21">
      <c r="A72" t="s">
        <v>38</v>
      </c>
      <c r="B72">
        <v>11</v>
      </c>
      <c r="C72" s="125" t="s">
        <v>39</v>
      </c>
      <c r="D72" t="s">
        <v>78</v>
      </c>
      <c r="E72">
        <v>2004</v>
      </c>
      <c r="F72" t="s">
        <v>65</v>
      </c>
      <c r="G72" s="240">
        <v>0.33723702284518037</v>
      </c>
      <c r="H72" s="125">
        <v>2023</v>
      </c>
      <c r="J72" t="str">
        <f t="shared" si="1"/>
        <v>15_Tectona grandis</v>
      </c>
      <c r="K72" t="s">
        <v>38</v>
      </c>
      <c r="L72">
        <v>15</v>
      </c>
      <c r="M72" t="s">
        <v>43</v>
      </c>
      <c r="N72">
        <v>2006</v>
      </c>
      <c r="O72">
        <v>2023</v>
      </c>
      <c r="P72" s="130">
        <v>13.848390482985472</v>
      </c>
    </row>
    <row r="73" spans="1:21">
      <c r="A73" t="s">
        <v>38</v>
      </c>
      <c r="B73">
        <v>11</v>
      </c>
      <c r="C73" s="125" t="s">
        <v>39</v>
      </c>
      <c r="D73" t="s">
        <v>78</v>
      </c>
      <c r="E73">
        <v>2004</v>
      </c>
      <c r="F73" t="s">
        <v>49</v>
      </c>
      <c r="G73" s="240">
        <v>0.234536029038344</v>
      </c>
      <c r="H73" s="125">
        <v>2023</v>
      </c>
      <c r="J73" t="str">
        <f t="shared" si="1"/>
        <v>16_Bombacopsis quinata</v>
      </c>
      <c r="K73" t="s">
        <v>38</v>
      </c>
      <c r="L73">
        <v>16</v>
      </c>
      <c r="M73" t="s">
        <v>47</v>
      </c>
      <c r="N73">
        <v>2006</v>
      </c>
      <c r="O73">
        <v>2023</v>
      </c>
      <c r="P73" s="130">
        <v>7.4343543399120211</v>
      </c>
    </row>
    <row r="74" spans="1:21">
      <c r="A74" t="s">
        <v>38</v>
      </c>
      <c r="B74">
        <v>11</v>
      </c>
      <c r="C74" s="125" t="s">
        <v>39</v>
      </c>
      <c r="D74" t="s">
        <v>78</v>
      </c>
      <c r="E74">
        <v>2004</v>
      </c>
      <c r="F74" t="s">
        <v>41</v>
      </c>
      <c r="G74" s="240">
        <v>0.75240959768121318</v>
      </c>
      <c r="H74" s="125">
        <v>2023</v>
      </c>
      <c r="J74" t="str">
        <f t="shared" si="1"/>
        <v>16_Dalbergia retusa</v>
      </c>
      <c r="K74" t="s">
        <v>38</v>
      </c>
      <c r="L74">
        <v>16</v>
      </c>
      <c r="M74" t="s">
        <v>65</v>
      </c>
      <c r="N74">
        <v>2006</v>
      </c>
      <c r="O74">
        <v>2023</v>
      </c>
      <c r="P74" s="130">
        <v>1.2186133305320037</v>
      </c>
    </row>
    <row r="75" spans="1:21">
      <c r="A75" t="s">
        <v>38</v>
      </c>
      <c r="B75">
        <v>11</v>
      </c>
      <c r="C75" s="125" t="s">
        <v>39</v>
      </c>
      <c r="D75" t="s">
        <v>78</v>
      </c>
      <c r="E75">
        <v>2004</v>
      </c>
      <c r="F75" t="s">
        <v>68</v>
      </c>
      <c r="G75" s="240">
        <v>0.13181234630765956</v>
      </c>
      <c r="H75" s="125">
        <v>2023</v>
      </c>
      <c r="J75" t="str">
        <f t="shared" si="1"/>
        <v>16_Dipteryx panamensis</v>
      </c>
      <c r="K75" t="s">
        <v>38</v>
      </c>
      <c r="L75">
        <v>16</v>
      </c>
      <c r="M75" t="s">
        <v>49</v>
      </c>
      <c r="N75">
        <v>2006</v>
      </c>
      <c r="O75">
        <v>2023</v>
      </c>
      <c r="P75" s="130">
        <v>3.5536604744160498</v>
      </c>
    </row>
    <row r="76" spans="1:21">
      <c r="A76" t="s">
        <v>38</v>
      </c>
      <c r="B76">
        <v>11</v>
      </c>
      <c r="C76" s="125" t="s">
        <v>39</v>
      </c>
      <c r="D76" t="s">
        <v>78</v>
      </c>
      <c r="E76">
        <v>2004</v>
      </c>
      <c r="F76" t="s">
        <v>46</v>
      </c>
      <c r="G76" s="240">
        <v>3.37731645594131</v>
      </c>
      <c r="H76" s="125">
        <v>2023</v>
      </c>
      <c r="J76" t="str">
        <f t="shared" si="1"/>
        <v>16_Hieronyma alchorneoides</v>
      </c>
      <c r="K76" t="s">
        <v>38</v>
      </c>
      <c r="L76">
        <v>16</v>
      </c>
      <c r="M76" t="s">
        <v>41</v>
      </c>
      <c r="N76">
        <v>2006</v>
      </c>
      <c r="O76">
        <v>2023</v>
      </c>
      <c r="P76" s="130">
        <v>0.88258279862608413</v>
      </c>
    </row>
    <row r="77" spans="1:21">
      <c r="A77" t="s">
        <v>38</v>
      </c>
      <c r="B77">
        <v>11</v>
      </c>
      <c r="C77" s="125" t="s">
        <v>39</v>
      </c>
      <c r="D77" t="s">
        <v>78</v>
      </c>
      <c r="E77">
        <v>2004</v>
      </c>
      <c r="F77" t="s">
        <v>70</v>
      </c>
      <c r="G77" s="240">
        <v>6.9609441154253104E-2</v>
      </c>
      <c r="H77" s="125">
        <v>2023</v>
      </c>
      <c r="J77" t="str">
        <f t="shared" si="1"/>
        <v>16_MIX</v>
      </c>
      <c r="K77" t="s">
        <v>38</v>
      </c>
      <c r="L77">
        <v>16</v>
      </c>
      <c r="M77" t="s">
        <v>46</v>
      </c>
      <c r="N77">
        <v>2006</v>
      </c>
      <c r="O77">
        <v>2023</v>
      </c>
      <c r="P77" s="130">
        <v>5.3913701176177629</v>
      </c>
    </row>
    <row r="78" spans="1:21">
      <c r="A78" t="s">
        <v>38</v>
      </c>
      <c r="B78">
        <v>11</v>
      </c>
      <c r="C78" s="125" t="s">
        <v>39</v>
      </c>
      <c r="D78" t="s">
        <v>78</v>
      </c>
      <c r="E78">
        <v>2004</v>
      </c>
      <c r="F78" t="s">
        <v>43</v>
      </c>
      <c r="G78" s="240">
        <v>5.0985349259788588</v>
      </c>
      <c r="H78" s="125">
        <v>2023</v>
      </c>
      <c r="J78" t="str">
        <f t="shared" si="1"/>
        <v>16_Tabebuia rosea</v>
      </c>
      <c r="K78" t="s">
        <v>38</v>
      </c>
      <c r="L78">
        <v>16</v>
      </c>
      <c r="M78" t="s">
        <v>54</v>
      </c>
      <c r="N78">
        <v>2006</v>
      </c>
      <c r="O78">
        <v>2023</v>
      </c>
      <c r="P78" s="130">
        <v>0.47107224906118772</v>
      </c>
    </row>
    <row r="79" spans="1:21">
      <c r="A79" t="s">
        <v>38</v>
      </c>
      <c r="B79">
        <v>11</v>
      </c>
      <c r="C79" s="125" t="s">
        <v>39</v>
      </c>
      <c r="D79" t="s">
        <v>78</v>
      </c>
      <c r="E79">
        <v>2004</v>
      </c>
      <c r="F79" t="s">
        <v>44</v>
      </c>
      <c r="G79" s="240">
        <v>3.6785293408922781</v>
      </c>
      <c r="H79" s="125">
        <v>2023</v>
      </c>
      <c r="J79" t="str">
        <f t="shared" si="1"/>
        <v>16_Tectona grandis</v>
      </c>
      <c r="K79" t="s">
        <v>38</v>
      </c>
      <c r="L79">
        <v>16</v>
      </c>
      <c r="M79" t="s">
        <v>43</v>
      </c>
      <c r="N79">
        <v>2006</v>
      </c>
      <c r="O79">
        <v>2023</v>
      </c>
      <c r="P79" s="130">
        <v>27.714878965799777</v>
      </c>
    </row>
    <row r="80" spans="1:21">
      <c r="A80" t="s">
        <v>38</v>
      </c>
      <c r="B80">
        <v>11</v>
      </c>
      <c r="C80" s="125" t="s">
        <v>39</v>
      </c>
      <c r="D80" t="s">
        <v>79</v>
      </c>
      <c r="E80">
        <v>2004</v>
      </c>
      <c r="F80" t="s">
        <v>63</v>
      </c>
      <c r="G80" s="240">
        <v>0.72794958263919018</v>
      </c>
      <c r="H80" s="125">
        <v>2023</v>
      </c>
      <c r="J80" t="str">
        <f t="shared" si="1"/>
        <v>16_Terminalia amazonia</v>
      </c>
      <c r="K80" t="s">
        <v>38</v>
      </c>
      <c r="L80">
        <v>16</v>
      </c>
      <c r="M80" t="s">
        <v>44</v>
      </c>
      <c r="N80">
        <v>2006</v>
      </c>
      <c r="O80">
        <v>2023</v>
      </c>
      <c r="P80" s="130">
        <v>17.049120567721548</v>
      </c>
    </row>
    <row r="81" spans="1:16">
      <c r="A81" t="s">
        <v>38</v>
      </c>
      <c r="B81">
        <v>11</v>
      </c>
      <c r="C81" s="125" t="s">
        <v>39</v>
      </c>
      <c r="D81" t="s">
        <v>79</v>
      </c>
      <c r="E81">
        <v>2004</v>
      </c>
      <c r="F81" t="s">
        <v>49</v>
      </c>
      <c r="G81" s="240">
        <v>0.6553513905926841</v>
      </c>
      <c r="H81" s="125">
        <v>2023</v>
      </c>
      <c r="J81" t="str">
        <f t="shared" si="1"/>
        <v>18_Astronium graveolens</v>
      </c>
      <c r="K81" t="s">
        <v>38</v>
      </c>
      <c r="L81">
        <v>18</v>
      </c>
      <c r="M81" t="s">
        <v>61</v>
      </c>
      <c r="N81">
        <v>2007</v>
      </c>
      <c r="O81">
        <v>2023</v>
      </c>
      <c r="P81" s="130">
        <v>2.1952181999818912</v>
      </c>
    </row>
    <row r="82" spans="1:16">
      <c r="A82" t="s">
        <v>38</v>
      </c>
      <c r="B82">
        <v>11</v>
      </c>
      <c r="C82" s="125" t="s">
        <v>39</v>
      </c>
      <c r="D82" t="s">
        <v>79</v>
      </c>
      <c r="E82">
        <v>2004</v>
      </c>
      <c r="F82" t="s">
        <v>46</v>
      </c>
      <c r="G82" s="240">
        <v>4.2163941452674552</v>
      </c>
      <c r="H82" s="125">
        <v>2023</v>
      </c>
      <c r="J82" t="str">
        <f t="shared" si="1"/>
        <v>18_Bombacopsis quinata</v>
      </c>
      <c r="K82" t="s">
        <v>38</v>
      </c>
      <c r="L82">
        <v>18</v>
      </c>
      <c r="M82" t="s">
        <v>47</v>
      </c>
      <c r="N82">
        <v>2007</v>
      </c>
      <c r="O82">
        <v>2023</v>
      </c>
      <c r="P82" s="130">
        <v>15.249427950595084</v>
      </c>
    </row>
    <row r="83" spans="1:16">
      <c r="A83" t="s">
        <v>38</v>
      </c>
      <c r="B83">
        <v>11</v>
      </c>
      <c r="C83" s="125" t="s">
        <v>39</v>
      </c>
      <c r="D83" t="s">
        <v>79</v>
      </c>
      <c r="E83">
        <v>2004</v>
      </c>
      <c r="F83" t="s">
        <v>43</v>
      </c>
      <c r="G83" s="240">
        <v>8.0081672585313299</v>
      </c>
      <c r="H83" s="125">
        <v>2023</v>
      </c>
      <c r="J83" t="str">
        <f t="shared" si="1"/>
        <v>18_Dalbergia retusa</v>
      </c>
      <c r="K83" t="s">
        <v>38</v>
      </c>
      <c r="L83">
        <v>18</v>
      </c>
      <c r="M83" t="s">
        <v>65</v>
      </c>
      <c r="N83">
        <v>2007</v>
      </c>
      <c r="O83">
        <v>2023</v>
      </c>
      <c r="P83" s="130">
        <v>3.236606831390636</v>
      </c>
    </row>
    <row r="84" spans="1:16">
      <c r="A84" t="s">
        <v>38</v>
      </c>
      <c r="B84">
        <v>11</v>
      </c>
      <c r="C84" s="125" t="s">
        <v>39</v>
      </c>
      <c r="D84" t="s">
        <v>80</v>
      </c>
      <c r="E84">
        <v>2004</v>
      </c>
      <c r="F84" t="s">
        <v>63</v>
      </c>
      <c r="G84" s="240">
        <v>7.9776285284501494E-2</v>
      </c>
      <c r="H84" s="125">
        <v>2023</v>
      </c>
      <c r="J84" t="str">
        <f t="shared" si="1"/>
        <v>18_Dipteryx panamensis</v>
      </c>
      <c r="K84" t="s">
        <v>38</v>
      </c>
      <c r="L84">
        <v>18</v>
      </c>
      <c r="M84" t="s">
        <v>49</v>
      </c>
      <c r="N84">
        <v>2007</v>
      </c>
      <c r="O84">
        <v>2023</v>
      </c>
      <c r="P84" s="130">
        <v>5.4671758643916153</v>
      </c>
    </row>
    <row r="85" spans="1:16">
      <c r="A85" t="s">
        <v>38</v>
      </c>
      <c r="B85">
        <v>11</v>
      </c>
      <c r="C85" s="125" t="s">
        <v>39</v>
      </c>
      <c r="D85" t="s">
        <v>80</v>
      </c>
      <c r="E85">
        <v>2004</v>
      </c>
      <c r="F85" t="s">
        <v>64</v>
      </c>
      <c r="G85" s="240">
        <v>0.112172253883064</v>
      </c>
      <c r="H85" s="125">
        <v>2023</v>
      </c>
      <c r="J85" t="str">
        <f t="shared" si="1"/>
        <v>18_Hieronyma alchorneoides</v>
      </c>
      <c r="K85" t="s">
        <v>38</v>
      </c>
      <c r="L85">
        <v>18</v>
      </c>
      <c r="M85" t="s">
        <v>41</v>
      </c>
      <c r="N85">
        <v>2007</v>
      </c>
      <c r="O85">
        <v>2023</v>
      </c>
      <c r="P85" s="130">
        <v>8.758146649496906</v>
      </c>
    </row>
    <row r="86" spans="1:16">
      <c r="A86" t="s">
        <v>38</v>
      </c>
      <c r="B86">
        <v>11</v>
      </c>
      <c r="C86" s="125" t="s">
        <v>39</v>
      </c>
      <c r="D86" t="s">
        <v>80</v>
      </c>
      <c r="E86">
        <v>2004</v>
      </c>
      <c r="F86" t="s">
        <v>41</v>
      </c>
      <c r="G86" s="240">
        <v>2.3681281148809274</v>
      </c>
      <c r="H86" s="125">
        <v>2023</v>
      </c>
      <c r="J86" t="str">
        <f t="shared" si="1"/>
        <v>18_MIX</v>
      </c>
      <c r="K86" t="s">
        <v>38</v>
      </c>
      <c r="L86">
        <v>18</v>
      </c>
      <c r="M86" t="s">
        <v>46</v>
      </c>
      <c r="N86">
        <v>2007</v>
      </c>
      <c r="O86">
        <v>2023</v>
      </c>
      <c r="P86" s="130">
        <v>8.2178527955141085</v>
      </c>
    </row>
    <row r="87" spans="1:16">
      <c r="A87" t="s">
        <v>38</v>
      </c>
      <c r="B87">
        <v>11</v>
      </c>
      <c r="C87" s="125" t="s">
        <v>39</v>
      </c>
      <c r="D87" t="s">
        <v>80</v>
      </c>
      <c r="E87">
        <v>2004</v>
      </c>
      <c r="F87" t="s">
        <v>46</v>
      </c>
      <c r="G87" s="240">
        <v>1.2311360986618209</v>
      </c>
      <c r="H87" s="125">
        <v>2023</v>
      </c>
      <c r="J87" t="str">
        <f t="shared" si="1"/>
        <v>18_Tabebuia rosea</v>
      </c>
      <c r="K87" t="s">
        <v>38</v>
      </c>
      <c r="L87">
        <v>18</v>
      </c>
      <c r="M87" t="s">
        <v>54</v>
      </c>
      <c r="N87">
        <v>2007</v>
      </c>
      <c r="O87">
        <v>2023</v>
      </c>
      <c r="P87" s="130">
        <v>1.3178278057301394</v>
      </c>
    </row>
    <row r="88" spans="1:16">
      <c r="A88" t="s">
        <v>38</v>
      </c>
      <c r="B88">
        <v>11</v>
      </c>
      <c r="C88" s="125" t="s">
        <v>39</v>
      </c>
      <c r="D88" t="s">
        <v>80</v>
      </c>
      <c r="E88">
        <v>2004</v>
      </c>
      <c r="F88" t="s">
        <v>43</v>
      </c>
      <c r="G88" s="240">
        <v>12.57127150129303</v>
      </c>
      <c r="H88" s="125">
        <v>2023</v>
      </c>
      <c r="J88" t="str">
        <f t="shared" si="1"/>
        <v>18_Tectona grandis</v>
      </c>
      <c r="K88" t="s">
        <v>38</v>
      </c>
      <c r="L88">
        <v>18</v>
      </c>
      <c r="M88" t="s">
        <v>43</v>
      </c>
      <c r="N88">
        <v>2007</v>
      </c>
      <c r="O88">
        <v>2023</v>
      </c>
      <c r="P88" s="130">
        <v>62.102644714357474</v>
      </c>
    </row>
    <row r="89" spans="1:16">
      <c r="A89" t="s">
        <v>38</v>
      </c>
      <c r="B89">
        <v>11</v>
      </c>
      <c r="C89" s="125" t="s">
        <v>39</v>
      </c>
      <c r="D89" t="s">
        <v>80</v>
      </c>
      <c r="E89">
        <v>2004</v>
      </c>
      <c r="F89" t="s">
        <v>44</v>
      </c>
      <c r="G89" s="240">
        <v>11.094699552415577</v>
      </c>
      <c r="H89" s="125">
        <v>2023</v>
      </c>
      <c r="J89" t="str">
        <f t="shared" si="1"/>
        <v>18_Terminalia amazonia</v>
      </c>
      <c r="K89" t="s">
        <v>38</v>
      </c>
      <c r="L89">
        <v>18</v>
      </c>
      <c r="M89" t="s">
        <v>44</v>
      </c>
      <c r="N89">
        <v>2007</v>
      </c>
      <c r="O89">
        <v>2023</v>
      </c>
      <c r="P89" s="130">
        <v>32.675922278264672</v>
      </c>
    </row>
    <row r="90" spans="1:16">
      <c r="A90" t="s">
        <v>38</v>
      </c>
      <c r="B90">
        <v>12</v>
      </c>
      <c r="C90" s="125" t="s">
        <v>39</v>
      </c>
      <c r="D90" t="s">
        <v>69</v>
      </c>
      <c r="E90">
        <v>2005</v>
      </c>
      <c r="F90" t="s">
        <v>44</v>
      </c>
      <c r="G90" s="240">
        <v>0.20997509100018069</v>
      </c>
      <c r="H90" s="125">
        <v>2023</v>
      </c>
      <c r="J90" t="str">
        <f t="shared" si="1"/>
        <v>19_Bombacopsis quinata</v>
      </c>
      <c r="K90" t="s">
        <v>38</v>
      </c>
      <c r="L90">
        <v>19</v>
      </c>
      <c r="M90" t="s">
        <v>47</v>
      </c>
      <c r="N90">
        <v>2007</v>
      </c>
      <c r="O90">
        <v>2023</v>
      </c>
      <c r="P90" s="130">
        <v>3.9742511386574635</v>
      </c>
    </row>
    <row r="91" spans="1:16">
      <c r="A91" t="s">
        <v>38</v>
      </c>
      <c r="B91">
        <v>12</v>
      </c>
      <c r="C91" s="125" t="s">
        <v>39</v>
      </c>
      <c r="D91" t="s">
        <v>81</v>
      </c>
      <c r="E91">
        <v>2005</v>
      </c>
      <c r="F91" t="s">
        <v>47</v>
      </c>
      <c r="G91" s="240">
        <v>1.6984627241165071</v>
      </c>
      <c r="H91" s="125">
        <v>2023</v>
      </c>
      <c r="J91" t="str">
        <f t="shared" si="1"/>
        <v>19_Dalbergia retusa</v>
      </c>
      <c r="K91" t="s">
        <v>38</v>
      </c>
      <c r="L91">
        <v>19</v>
      </c>
      <c r="M91" t="s">
        <v>65</v>
      </c>
      <c r="N91">
        <v>2007</v>
      </c>
      <c r="O91">
        <v>2023</v>
      </c>
      <c r="P91" s="130">
        <v>0.69695907813021651</v>
      </c>
    </row>
    <row r="92" spans="1:16">
      <c r="A92" t="s">
        <v>38</v>
      </c>
      <c r="B92">
        <v>12</v>
      </c>
      <c r="C92" s="125" t="s">
        <v>39</v>
      </c>
      <c r="D92" t="s">
        <v>81</v>
      </c>
      <c r="E92">
        <v>2005</v>
      </c>
      <c r="F92" t="s">
        <v>65</v>
      </c>
      <c r="G92" s="240">
        <v>2.4076966355368497E-2</v>
      </c>
      <c r="H92" s="125">
        <v>2023</v>
      </c>
      <c r="J92" t="str">
        <f t="shared" si="1"/>
        <v>19_Dipteryx panamensis</v>
      </c>
      <c r="K92" t="s">
        <v>38</v>
      </c>
      <c r="L92">
        <v>19</v>
      </c>
      <c r="M92" t="s">
        <v>49</v>
      </c>
      <c r="N92">
        <v>2007</v>
      </c>
      <c r="O92">
        <v>2023</v>
      </c>
      <c r="P92" s="130">
        <v>1.481144753249648</v>
      </c>
    </row>
    <row r="93" spans="1:16">
      <c r="A93" t="s">
        <v>38</v>
      </c>
      <c r="B93">
        <v>12</v>
      </c>
      <c r="C93" s="125" t="s">
        <v>39</v>
      </c>
      <c r="D93" t="s">
        <v>81</v>
      </c>
      <c r="E93">
        <v>2005</v>
      </c>
      <c r="F93" t="s">
        <v>49</v>
      </c>
      <c r="G93" s="240">
        <v>0.18080636771447922</v>
      </c>
      <c r="H93" s="125">
        <v>2023</v>
      </c>
      <c r="J93" t="str">
        <f t="shared" si="1"/>
        <v>19_MIX</v>
      </c>
      <c r="K93" t="s">
        <v>38</v>
      </c>
      <c r="L93">
        <v>19</v>
      </c>
      <c r="M93" t="s">
        <v>46</v>
      </c>
      <c r="N93">
        <v>2007</v>
      </c>
      <c r="O93">
        <v>2023</v>
      </c>
      <c r="P93" s="130">
        <v>0.2126069669228389</v>
      </c>
    </row>
    <row r="94" spans="1:16">
      <c r="A94" t="s">
        <v>38</v>
      </c>
      <c r="B94">
        <v>12</v>
      </c>
      <c r="C94" s="125" t="s">
        <v>39</v>
      </c>
      <c r="D94" t="s">
        <v>81</v>
      </c>
      <c r="E94">
        <v>2005</v>
      </c>
      <c r="F94" t="s">
        <v>41</v>
      </c>
      <c r="G94" s="240">
        <v>0.15907961095649845</v>
      </c>
      <c r="H94" s="125">
        <v>2023</v>
      </c>
      <c r="J94" t="str">
        <f t="shared" si="1"/>
        <v>19_Tectona grandis</v>
      </c>
      <c r="K94" t="s">
        <v>38</v>
      </c>
      <c r="L94">
        <v>19</v>
      </c>
      <c r="M94" t="s">
        <v>43</v>
      </c>
      <c r="N94">
        <v>2007</v>
      </c>
      <c r="O94">
        <v>2023</v>
      </c>
      <c r="P94" s="130">
        <v>12.445835519057328</v>
      </c>
    </row>
    <row r="95" spans="1:16">
      <c r="A95" t="s">
        <v>38</v>
      </c>
      <c r="B95">
        <v>12</v>
      </c>
      <c r="C95" s="125" t="s">
        <v>39</v>
      </c>
      <c r="D95" t="s">
        <v>81</v>
      </c>
      <c r="E95">
        <v>2005</v>
      </c>
      <c r="F95" t="s">
        <v>43</v>
      </c>
      <c r="G95" s="240">
        <v>2.9921491543195566</v>
      </c>
      <c r="H95" s="125">
        <v>2023</v>
      </c>
      <c r="J95" t="str">
        <f t="shared" si="1"/>
        <v>19_Terminalia amazonia</v>
      </c>
      <c r="K95" t="s">
        <v>38</v>
      </c>
      <c r="L95">
        <v>19</v>
      </c>
      <c r="M95" t="s">
        <v>44</v>
      </c>
      <c r="N95">
        <v>2007</v>
      </c>
      <c r="O95">
        <v>2023</v>
      </c>
      <c r="P95" s="130">
        <v>7.4356098753715862</v>
      </c>
    </row>
    <row r="96" spans="1:16">
      <c r="A96" t="s">
        <v>38</v>
      </c>
      <c r="B96">
        <v>12</v>
      </c>
      <c r="C96" s="125" t="s">
        <v>39</v>
      </c>
      <c r="D96" t="s">
        <v>81</v>
      </c>
      <c r="E96">
        <v>2005</v>
      </c>
      <c r="F96" t="s">
        <v>44</v>
      </c>
      <c r="G96" s="240">
        <v>3.2053337732997429</v>
      </c>
      <c r="H96" s="125">
        <v>2023</v>
      </c>
      <c r="J96" t="str">
        <f t="shared" si="1"/>
        <v>20_Anacardium excelsum</v>
      </c>
      <c r="K96" t="s">
        <v>38</v>
      </c>
      <c r="L96">
        <v>20</v>
      </c>
      <c r="M96" t="s">
        <v>82</v>
      </c>
      <c r="N96">
        <v>2008</v>
      </c>
      <c r="O96">
        <v>2023</v>
      </c>
      <c r="P96" s="130">
        <v>5.3215169160634925</v>
      </c>
    </row>
    <row r="97" spans="1:16">
      <c r="A97" t="s">
        <v>38</v>
      </c>
      <c r="B97">
        <v>12</v>
      </c>
      <c r="C97" s="125" t="s">
        <v>39</v>
      </c>
      <c r="D97" t="s">
        <v>83</v>
      </c>
      <c r="E97">
        <v>2005</v>
      </c>
      <c r="F97" t="s">
        <v>65</v>
      </c>
      <c r="G97" s="240">
        <v>6.2215002474002544E-2</v>
      </c>
      <c r="H97" s="125">
        <v>2023</v>
      </c>
      <c r="J97" t="str">
        <f t="shared" si="1"/>
        <v>20_Astronium graveolens</v>
      </c>
      <c r="K97" t="s">
        <v>38</v>
      </c>
      <c r="L97">
        <v>20</v>
      </c>
      <c r="M97" t="s">
        <v>61</v>
      </c>
      <c r="N97">
        <v>2008</v>
      </c>
      <c r="O97">
        <v>2023</v>
      </c>
      <c r="P97" s="130">
        <v>0.86597024006123569</v>
      </c>
    </row>
    <row r="98" spans="1:16">
      <c r="A98" t="s">
        <v>38</v>
      </c>
      <c r="B98">
        <v>12</v>
      </c>
      <c r="C98" s="125" t="s">
        <v>39</v>
      </c>
      <c r="D98" t="s">
        <v>83</v>
      </c>
      <c r="E98">
        <v>2005</v>
      </c>
      <c r="F98" t="s">
        <v>41</v>
      </c>
      <c r="G98" s="240">
        <v>0.11642771489589722</v>
      </c>
      <c r="H98" s="125">
        <v>2023</v>
      </c>
      <c r="J98" t="str">
        <f t="shared" si="1"/>
        <v>20_Cedrela odorata</v>
      </c>
      <c r="K98" t="s">
        <v>38</v>
      </c>
      <c r="L98">
        <v>20</v>
      </c>
      <c r="M98" t="s">
        <v>63</v>
      </c>
      <c r="N98">
        <v>2008</v>
      </c>
      <c r="O98">
        <v>2023</v>
      </c>
      <c r="P98" s="130">
        <v>0.92937986945797824</v>
      </c>
    </row>
    <row r="99" spans="1:16">
      <c r="A99" t="s">
        <v>38</v>
      </c>
      <c r="B99">
        <v>12</v>
      </c>
      <c r="C99" s="125" t="s">
        <v>39</v>
      </c>
      <c r="D99" t="s">
        <v>83</v>
      </c>
      <c r="E99">
        <v>2005</v>
      </c>
      <c r="F99" t="s">
        <v>46</v>
      </c>
      <c r="G99" s="240">
        <v>2.9532184645937201</v>
      </c>
      <c r="H99" s="125">
        <v>2023</v>
      </c>
      <c r="J99" t="str">
        <f t="shared" si="1"/>
        <v>20_Dalbergia retusa</v>
      </c>
      <c r="K99" t="s">
        <v>38</v>
      </c>
      <c r="L99">
        <v>20</v>
      </c>
      <c r="M99" t="s">
        <v>65</v>
      </c>
      <c r="N99">
        <v>2008</v>
      </c>
      <c r="O99">
        <v>2023</v>
      </c>
      <c r="P99" s="130">
        <v>3.7565807406862186</v>
      </c>
    </row>
    <row r="100" spans="1:16">
      <c r="A100" t="s">
        <v>38</v>
      </c>
      <c r="B100">
        <v>12</v>
      </c>
      <c r="C100" s="125" t="s">
        <v>39</v>
      </c>
      <c r="D100" t="s">
        <v>83</v>
      </c>
      <c r="E100">
        <v>2005</v>
      </c>
      <c r="F100" t="s">
        <v>43</v>
      </c>
      <c r="G100" s="240">
        <v>1.3494861346692895</v>
      </c>
      <c r="H100" s="125">
        <v>2023</v>
      </c>
      <c r="J100" t="str">
        <f t="shared" si="1"/>
        <v>20_MIX</v>
      </c>
      <c r="K100" t="s">
        <v>38</v>
      </c>
      <c r="L100">
        <v>20</v>
      </c>
      <c r="M100" t="s">
        <v>46</v>
      </c>
      <c r="N100">
        <v>2008</v>
      </c>
      <c r="O100">
        <v>2023</v>
      </c>
      <c r="P100" s="130">
        <v>4.1839150357844677</v>
      </c>
    </row>
    <row r="101" spans="1:16">
      <c r="A101" t="s">
        <v>38</v>
      </c>
      <c r="B101">
        <v>12</v>
      </c>
      <c r="C101" s="125" t="s">
        <v>39</v>
      </c>
      <c r="D101" t="s">
        <v>83</v>
      </c>
      <c r="E101">
        <v>2005</v>
      </c>
      <c r="F101" t="s">
        <v>44</v>
      </c>
      <c r="G101" s="240">
        <v>0.20563127255591171</v>
      </c>
      <c r="H101" s="125">
        <v>2023</v>
      </c>
      <c r="J101" t="str">
        <f t="shared" si="1"/>
        <v>20_Tabebuia guayacan</v>
      </c>
      <c r="K101" t="s">
        <v>38</v>
      </c>
      <c r="L101">
        <v>20</v>
      </c>
      <c r="M101" t="s">
        <v>52</v>
      </c>
      <c r="N101">
        <v>2008</v>
      </c>
      <c r="O101">
        <v>2023</v>
      </c>
      <c r="P101" s="130">
        <v>7.6499788230969807</v>
      </c>
    </row>
    <row r="102" spans="1:16">
      <c r="A102" t="s">
        <v>38</v>
      </c>
      <c r="B102">
        <v>13</v>
      </c>
      <c r="C102" s="125" t="s">
        <v>84</v>
      </c>
      <c r="D102" t="s">
        <v>85</v>
      </c>
      <c r="E102">
        <v>2005</v>
      </c>
      <c r="F102" t="s">
        <v>47</v>
      </c>
      <c r="G102" s="240">
        <v>7.6897560726366621</v>
      </c>
      <c r="H102" s="125">
        <v>2023</v>
      </c>
      <c r="J102" t="str">
        <f t="shared" si="1"/>
        <v>20_Tabebuia rosea</v>
      </c>
      <c r="K102" t="s">
        <v>38</v>
      </c>
      <c r="L102">
        <v>20</v>
      </c>
      <c r="M102" t="s">
        <v>54</v>
      </c>
      <c r="N102">
        <v>2008</v>
      </c>
      <c r="O102">
        <v>2023</v>
      </c>
      <c r="P102" s="130">
        <v>3.7636671253078342</v>
      </c>
    </row>
    <row r="103" spans="1:16">
      <c r="A103" t="s">
        <v>38</v>
      </c>
      <c r="B103">
        <v>13</v>
      </c>
      <c r="C103" s="125" t="s">
        <v>84</v>
      </c>
      <c r="D103" t="s">
        <v>85</v>
      </c>
      <c r="E103">
        <v>2005</v>
      </c>
      <c r="F103" t="s">
        <v>65</v>
      </c>
      <c r="G103" s="240">
        <v>2.5625024376411554E-2</v>
      </c>
      <c r="H103" s="125">
        <v>2023</v>
      </c>
      <c r="J103" t="str">
        <f t="shared" si="1"/>
        <v>20_Tectona grandis</v>
      </c>
      <c r="K103" t="s">
        <v>38</v>
      </c>
      <c r="L103">
        <v>20</v>
      </c>
      <c r="M103" t="s">
        <v>43</v>
      </c>
      <c r="N103">
        <v>2008</v>
      </c>
      <c r="O103">
        <v>2023</v>
      </c>
      <c r="P103" s="130">
        <v>57.381843879459439</v>
      </c>
    </row>
    <row r="104" spans="1:16">
      <c r="A104" t="s">
        <v>38</v>
      </c>
      <c r="B104">
        <v>13</v>
      </c>
      <c r="C104" s="125" t="s">
        <v>84</v>
      </c>
      <c r="D104" t="s">
        <v>85</v>
      </c>
      <c r="E104">
        <v>2005</v>
      </c>
      <c r="F104" t="s">
        <v>49</v>
      </c>
      <c r="G104" s="240">
        <v>1.0679155852389945</v>
      </c>
      <c r="H104" s="125">
        <v>2023</v>
      </c>
      <c r="J104" t="str">
        <f t="shared" si="1"/>
        <v>20_Terminalia amazonia</v>
      </c>
      <c r="K104" t="s">
        <v>38</v>
      </c>
      <c r="L104">
        <v>20</v>
      </c>
      <c r="M104" t="s">
        <v>44</v>
      </c>
      <c r="N104">
        <v>2008</v>
      </c>
      <c r="O104">
        <v>2023</v>
      </c>
      <c r="P104" s="130">
        <v>11.487270902721123</v>
      </c>
    </row>
    <row r="105" spans="1:16">
      <c r="A105" t="s">
        <v>38</v>
      </c>
      <c r="B105">
        <v>13</v>
      </c>
      <c r="C105" s="125" t="s">
        <v>84</v>
      </c>
      <c r="D105" t="s">
        <v>85</v>
      </c>
      <c r="E105">
        <v>2005</v>
      </c>
      <c r="F105" t="s">
        <v>41</v>
      </c>
      <c r="G105" s="240">
        <v>2.5330882541220276</v>
      </c>
      <c r="H105" s="125">
        <v>2023</v>
      </c>
      <c r="J105" t="str">
        <f t="shared" si="1"/>
        <v>21_MIX</v>
      </c>
      <c r="K105" t="s">
        <v>38</v>
      </c>
      <c r="L105">
        <v>21</v>
      </c>
      <c r="M105" t="s">
        <v>46</v>
      </c>
      <c r="N105">
        <v>2008</v>
      </c>
      <c r="O105">
        <v>2023</v>
      </c>
      <c r="P105" s="130">
        <v>2.6368539078729021</v>
      </c>
    </row>
    <row r="106" spans="1:16">
      <c r="A106" t="s">
        <v>38</v>
      </c>
      <c r="B106">
        <v>13</v>
      </c>
      <c r="C106" s="125" t="s">
        <v>84</v>
      </c>
      <c r="D106" t="s">
        <v>85</v>
      </c>
      <c r="E106">
        <v>2005</v>
      </c>
      <c r="F106" t="s">
        <v>43</v>
      </c>
      <c r="G106" s="240">
        <v>12.258120236521842</v>
      </c>
      <c r="H106" s="125">
        <v>2023</v>
      </c>
      <c r="J106" t="str">
        <f t="shared" si="1"/>
        <v>21_Tectona grandis</v>
      </c>
      <c r="K106" t="s">
        <v>38</v>
      </c>
      <c r="L106">
        <v>21</v>
      </c>
      <c r="M106" t="s">
        <v>43</v>
      </c>
      <c r="N106">
        <v>2008</v>
      </c>
      <c r="O106">
        <v>2023</v>
      </c>
      <c r="P106" s="130">
        <v>74.582421057262749</v>
      </c>
    </row>
    <row r="107" spans="1:16">
      <c r="A107" t="s">
        <v>38</v>
      </c>
      <c r="B107">
        <v>13</v>
      </c>
      <c r="C107" s="125" t="s">
        <v>84</v>
      </c>
      <c r="D107" t="s">
        <v>85</v>
      </c>
      <c r="E107">
        <v>2005</v>
      </c>
      <c r="F107" t="s">
        <v>44</v>
      </c>
      <c r="G107" s="240">
        <v>9.8667916385998282</v>
      </c>
      <c r="H107" s="125">
        <v>2023</v>
      </c>
      <c r="J107" t="str">
        <f t="shared" si="1"/>
        <v>21_Terminalia amazonia</v>
      </c>
      <c r="K107" t="s">
        <v>38</v>
      </c>
      <c r="L107">
        <v>21</v>
      </c>
      <c r="M107" t="s">
        <v>44</v>
      </c>
      <c r="N107">
        <v>2008</v>
      </c>
      <c r="O107">
        <v>2023</v>
      </c>
      <c r="P107" s="130">
        <v>6.1044488833933706</v>
      </c>
    </row>
    <row r="108" spans="1:16">
      <c r="A108" t="s">
        <v>38</v>
      </c>
      <c r="B108">
        <v>13</v>
      </c>
      <c r="C108" s="125" t="s">
        <v>84</v>
      </c>
      <c r="D108" t="s">
        <v>86</v>
      </c>
      <c r="E108">
        <v>2005</v>
      </c>
      <c r="F108" t="s">
        <v>47</v>
      </c>
      <c r="G108" s="240">
        <v>4.7114726188407401</v>
      </c>
      <c r="H108" s="125">
        <v>2023</v>
      </c>
      <c r="J108" t="str">
        <f t="shared" si="1"/>
        <v>22_Anacardium excelsum</v>
      </c>
      <c r="K108" t="s">
        <v>38</v>
      </c>
      <c r="L108">
        <v>22</v>
      </c>
      <c r="M108" t="s">
        <v>82</v>
      </c>
      <c r="N108">
        <v>2009</v>
      </c>
      <c r="O108">
        <v>2023</v>
      </c>
      <c r="P108" s="130">
        <v>17.144839968212271</v>
      </c>
    </row>
    <row r="109" spans="1:16">
      <c r="A109" t="s">
        <v>38</v>
      </c>
      <c r="B109">
        <v>13</v>
      </c>
      <c r="C109" s="125" t="s">
        <v>84</v>
      </c>
      <c r="D109" t="s">
        <v>86</v>
      </c>
      <c r="E109">
        <v>2005</v>
      </c>
      <c r="F109" t="s">
        <v>65</v>
      </c>
      <c r="G109" s="240">
        <v>0.60033784908939147</v>
      </c>
      <c r="H109" s="125">
        <v>2023</v>
      </c>
      <c r="J109" t="str">
        <f t="shared" si="1"/>
        <v>22_Astronium graveolens</v>
      </c>
      <c r="K109" t="s">
        <v>38</v>
      </c>
      <c r="L109">
        <v>22</v>
      </c>
      <c r="M109" t="s">
        <v>61</v>
      </c>
      <c r="N109">
        <v>2009</v>
      </c>
      <c r="O109">
        <v>2023</v>
      </c>
      <c r="P109" s="130">
        <v>4.9575291545852673</v>
      </c>
    </row>
    <row r="110" spans="1:16">
      <c r="A110" t="s">
        <v>38</v>
      </c>
      <c r="B110">
        <v>13</v>
      </c>
      <c r="C110" s="125" t="s">
        <v>84</v>
      </c>
      <c r="D110" t="s">
        <v>86</v>
      </c>
      <c r="E110">
        <v>2005</v>
      </c>
      <c r="F110" t="s">
        <v>49</v>
      </c>
      <c r="G110" s="240">
        <v>1.223581169656381</v>
      </c>
      <c r="H110" s="125">
        <v>2023</v>
      </c>
      <c r="J110" t="str">
        <f t="shared" si="1"/>
        <v>22_Bombacopsis quinata</v>
      </c>
      <c r="K110" t="s">
        <v>38</v>
      </c>
      <c r="L110">
        <v>22</v>
      </c>
      <c r="M110" t="s">
        <v>47</v>
      </c>
      <c r="N110">
        <v>2009</v>
      </c>
      <c r="O110">
        <v>2023</v>
      </c>
      <c r="P110" s="130">
        <v>4.2449922888125009</v>
      </c>
    </row>
    <row r="111" spans="1:16">
      <c r="A111" t="s">
        <v>38</v>
      </c>
      <c r="B111">
        <v>13</v>
      </c>
      <c r="C111" s="125" t="s">
        <v>84</v>
      </c>
      <c r="D111" t="s">
        <v>86</v>
      </c>
      <c r="E111">
        <v>2005</v>
      </c>
      <c r="F111" t="s">
        <v>41</v>
      </c>
      <c r="G111" s="240">
        <v>0.56304290755850595</v>
      </c>
      <c r="H111" s="125">
        <v>2023</v>
      </c>
      <c r="J111" t="str">
        <f t="shared" si="1"/>
        <v>22_Cedrela odorata</v>
      </c>
      <c r="K111" t="s">
        <v>38</v>
      </c>
      <c r="L111">
        <v>22</v>
      </c>
      <c r="M111" t="s">
        <v>63</v>
      </c>
      <c r="N111">
        <v>2009</v>
      </c>
      <c r="O111">
        <v>2023</v>
      </c>
      <c r="P111" s="130">
        <v>3.8711182836737876</v>
      </c>
    </row>
    <row r="112" spans="1:16">
      <c r="A112" t="s">
        <v>38</v>
      </c>
      <c r="B112">
        <v>13</v>
      </c>
      <c r="C112" s="125" t="s">
        <v>84</v>
      </c>
      <c r="D112" t="s">
        <v>86</v>
      </c>
      <c r="E112">
        <v>2005</v>
      </c>
      <c r="F112" t="s">
        <v>43</v>
      </c>
      <c r="G112" s="240">
        <v>10.439030519797996</v>
      </c>
      <c r="H112" s="125">
        <v>2023</v>
      </c>
      <c r="J112" t="str">
        <f t="shared" si="1"/>
        <v>22_Dalbergia retusa</v>
      </c>
      <c r="K112" t="s">
        <v>38</v>
      </c>
      <c r="L112">
        <v>22</v>
      </c>
      <c r="M112" t="s">
        <v>65</v>
      </c>
      <c r="N112">
        <v>2009</v>
      </c>
      <c r="O112">
        <v>2023</v>
      </c>
      <c r="P112" s="130">
        <v>3.1570501054840556</v>
      </c>
    </row>
    <row r="113" spans="1:16">
      <c r="A113" t="s">
        <v>38</v>
      </c>
      <c r="B113">
        <v>13</v>
      </c>
      <c r="C113" s="125" t="s">
        <v>84</v>
      </c>
      <c r="D113" t="s">
        <v>86</v>
      </c>
      <c r="E113">
        <v>2005</v>
      </c>
      <c r="F113" t="s">
        <v>44</v>
      </c>
      <c r="G113" s="240">
        <v>7.5196592803310889</v>
      </c>
      <c r="H113" s="125">
        <v>2023</v>
      </c>
      <c r="J113" t="str">
        <f t="shared" si="1"/>
        <v>22_Dipteryx panamensis</v>
      </c>
      <c r="K113" t="s">
        <v>38</v>
      </c>
      <c r="L113">
        <v>22</v>
      </c>
      <c r="M113" t="s">
        <v>49</v>
      </c>
      <c r="N113">
        <v>2009</v>
      </c>
      <c r="O113">
        <v>2023</v>
      </c>
      <c r="P113" s="130">
        <v>11.836341901489444</v>
      </c>
    </row>
    <row r="114" spans="1:16">
      <c r="A114" t="s">
        <v>38</v>
      </c>
      <c r="B114">
        <v>13</v>
      </c>
      <c r="C114" s="125" t="s">
        <v>84</v>
      </c>
      <c r="D114" t="s">
        <v>87</v>
      </c>
      <c r="E114">
        <v>2005</v>
      </c>
      <c r="F114" t="s">
        <v>47</v>
      </c>
      <c r="G114" s="240">
        <v>3.9004323778763599</v>
      </c>
      <c r="H114" s="125">
        <v>2023</v>
      </c>
      <c r="J114" t="str">
        <f t="shared" si="1"/>
        <v>22_Hieronyma alchorneoides</v>
      </c>
      <c r="K114" t="s">
        <v>38</v>
      </c>
      <c r="L114">
        <v>22</v>
      </c>
      <c r="M114" t="s">
        <v>41</v>
      </c>
      <c r="N114">
        <v>2009</v>
      </c>
      <c r="O114">
        <v>2023</v>
      </c>
      <c r="P114" s="130">
        <v>22.618860768442307</v>
      </c>
    </row>
    <row r="115" spans="1:16">
      <c r="A115" t="s">
        <v>38</v>
      </c>
      <c r="B115">
        <v>13</v>
      </c>
      <c r="C115" s="125" t="s">
        <v>84</v>
      </c>
      <c r="D115" t="s">
        <v>87</v>
      </c>
      <c r="E115">
        <v>2005</v>
      </c>
      <c r="F115" t="s">
        <v>65</v>
      </c>
      <c r="G115" s="240">
        <v>0.62087588528615256</v>
      </c>
      <c r="H115" s="125">
        <v>2023</v>
      </c>
      <c r="J115" t="str">
        <f t="shared" si="1"/>
        <v>22_MIX</v>
      </c>
      <c r="K115" t="s">
        <v>38</v>
      </c>
      <c r="L115">
        <v>22</v>
      </c>
      <c r="M115" t="s">
        <v>46</v>
      </c>
      <c r="N115">
        <v>2009</v>
      </c>
      <c r="O115">
        <v>2023</v>
      </c>
      <c r="P115" s="130">
        <v>0.1753118008870479</v>
      </c>
    </row>
    <row r="116" spans="1:16">
      <c r="A116" t="s">
        <v>38</v>
      </c>
      <c r="B116">
        <v>13</v>
      </c>
      <c r="C116" s="125" t="s">
        <v>84</v>
      </c>
      <c r="D116" t="s">
        <v>87</v>
      </c>
      <c r="E116">
        <v>2005</v>
      </c>
      <c r="F116" t="s">
        <v>49</v>
      </c>
      <c r="G116" s="240">
        <v>1.3240829537596908</v>
      </c>
      <c r="H116" s="125">
        <v>2023</v>
      </c>
      <c r="J116" t="str">
        <f t="shared" si="1"/>
        <v>22_Sterculia apetala</v>
      </c>
      <c r="K116" t="s">
        <v>38</v>
      </c>
      <c r="L116">
        <v>22</v>
      </c>
      <c r="M116" t="s">
        <v>88</v>
      </c>
      <c r="N116">
        <v>2009</v>
      </c>
      <c r="O116">
        <v>2023</v>
      </c>
      <c r="P116" s="130">
        <v>0.63934790198561309</v>
      </c>
    </row>
    <row r="117" spans="1:16">
      <c r="A117" t="s">
        <v>38</v>
      </c>
      <c r="B117">
        <v>13</v>
      </c>
      <c r="C117" s="125" t="s">
        <v>84</v>
      </c>
      <c r="D117" t="s">
        <v>87</v>
      </c>
      <c r="E117">
        <v>2005</v>
      </c>
      <c r="F117" t="s">
        <v>41</v>
      </c>
      <c r="G117" s="240">
        <v>1.518923708962312</v>
      </c>
      <c r="H117" s="125">
        <v>2023</v>
      </c>
      <c r="J117" t="str">
        <f t="shared" si="1"/>
        <v>22_Tabebuia rosea</v>
      </c>
      <c r="K117" t="s">
        <v>38</v>
      </c>
      <c r="L117">
        <v>22</v>
      </c>
      <c r="M117" t="s">
        <v>54</v>
      </c>
      <c r="N117">
        <v>2009</v>
      </c>
      <c r="O117">
        <v>2023</v>
      </c>
      <c r="P117" s="130">
        <v>9.1538683815924013</v>
      </c>
    </row>
    <row r="118" spans="1:16">
      <c r="A118" t="s">
        <v>38</v>
      </c>
      <c r="B118">
        <v>13</v>
      </c>
      <c r="C118" s="125" t="s">
        <v>84</v>
      </c>
      <c r="D118" t="s">
        <v>87</v>
      </c>
      <c r="E118">
        <v>2005</v>
      </c>
      <c r="F118" t="s">
        <v>43</v>
      </c>
      <c r="G118" s="240">
        <v>10.149473085834545</v>
      </c>
      <c r="H118" s="125">
        <v>2023</v>
      </c>
      <c r="J118" t="str">
        <f t="shared" si="1"/>
        <v>22_Tectona grandis</v>
      </c>
      <c r="K118" t="s">
        <v>38</v>
      </c>
      <c r="L118">
        <v>22</v>
      </c>
      <c r="M118" t="s">
        <v>43</v>
      </c>
      <c r="N118">
        <v>2009</v>
      </c>
      <c r="O118">
        <v>2023</v>
      </c>
      <c r="P118" s="130">
        <v>105.63789872661543</v>
      </c>
    </row>
    <row r="119" spans="1:16">
      <c r="A119" t="s">
        <v>38</v>
      </c>
      <c r="B119">
        <v>13</v>
      </c>
      <c r="C119" s="125" t="s">
        <v>84</v>
      </c>
      <c r="D119" t="s">
        <v>87</v>
      </c>
      <c r="E119">
        <v>2005</v>
      </c>
      <c r="F119" t="s">
        <v>44</v>
      </c>
      <c r="G119" s="240">
        <v>6.9908763477334199</v>
      </c>
      <c r="H119" s="125">
        <v>2023</v>
      </c>
      <c r="J119" t="str">
        <f t="shared" si="1"/>
        <v>22_Terminalia amazonia</v>
      </c>
      <c r="K119" t="s">
        <v>38</v>
      </c>
      <c r="L119">
        <v>22</v>
      </c>
      <c r="M119" t="s">
        <v>44</v>
      </c>
      <c r="N119">
        <v>2009</v>
      </c>
      <c r="O119">
        <v>2023</v>
      </c>
      <c r="P119" s="130">
        <v>64.874101624439561</v>
      </c>
    </row>
    <row r="120" spans="1:16">
      <c r="A120" t="s">
        <v>89</v>
      </c>
      <c r="B120" s="143">
        <v>14</v>
      </c>
      <c r="C120" s="125" t="s">
        <v>39</v>
      </c>
      <c r="D120" s="125" t="s">
        <v>90</v>
      </c>
      <c r="E120" s="247">
        <v>2006</v>
      </c>
      <c r="F120" s="145" t="s">
        <v>43</v>
      </c>
      <c r="G120" s="240">
        <v>57.814608831999998</v>
      </c>
      <c r="H120" s="125">
        <v>2019</v>
      </c>
      <c r="J120" t="str">
        <f t="shared" si="1"/>
        <v>22_Vochysia guatemalensis</v>
      </c>
      <c r="K120" t="s">
        <v>38</v>
      </c>
      <c r="L120">
        <v>22</v>
      </c>
      <c r="M120" t="s">
        <v>91</v>
      </c>
      <c r="N120">
        <v>2009</v>
      </c>
      <c r="O120">
        <v>2023</v>
      </c>
      <c r="P120" s="130">
        <v>4.7407136325752823</v>
      </c>
    </row>
    <row r="121" spans="1:16">
      <c r="A121" t="s">
        <v>38</v>
      </c>
      <c r="B121">
        <v>15</v>
      </c>
      <c r="C121" s="125" t="s">
        <v>58</v>
      </c>
      <c r="D121" t="s">
        <v>92</v>
      </c>
      <c r="E121">
        <v>2006</v>
      </c>
      <c r="F121" t="s">
        <v>43</v>
      </c>
      <c r="G121" s="240">
        <v>13.848390482985472</v>
      </c>
      <c r="H121" s="125">
        <v>2023</v>
      </c>
      <c r="J121" t="str">
        <f t="shared" si="1"/>
        <v>22_Khaya senegalensis</v>
      </c>
      <c r="K121" t="s">
        <v>38</v>
      </c>
      <c r="L121">
        <v>22</v>
      </c>
      <c r="M121" t="s">
        <v>93</v>
      </c>
      <c r="N121">
        <v>2009</v>
      </c>
      <c r="O121">
        <v>2023</v>
      </c>
      <c r="P121" s="130">
        <v>6.540339569584015</v>
      </c>
    </row>
    <row r="122" spans="1:16">
      <c r="A122" t="s">
        <v>38</v>
      </c>
      <c r="B122">
        <v>16</v>
      </c>
      <c r="C122" s="125" t="s">
        <v>84</v>
      </c>
      <c r="D122" t="s">
        <v>94</v>
      </c>
      <c r="E122">
        <v>2006</v>
      </c>
      <c r="F122" t="s">
        <v>47</v>
      </c>
      <c r="G122" s="240">
        <v>5.182362984714346</v>
      </c>
      <c r="H122" s="125">
        <v>2023</v>
      </c>
      <c r="J122" t="str">
        <f t="shared" si="1"/>
        <v>23_Astronium graveolens</v>
      </c>
      <c r="K122" t="s">
        <v>38</v>
      </c>
      <c r="L122">
        <v>23</v>
      </c>
      <c r="M122" t="s">
        <v>61</v>
      </c>
      <c r="N122">
        <v>2009</v>
      </c>
      <c r="O122">
        <v>2023</v>
      </c>
      <c r="P122" s="130">
        <v>2.3445542895218447</v>
      </c>
    </row>
    <row r="123" spans="1:16">
      <c r="A123" t="s">
        <v>38</v>
      </c>
      <c r="B123">
        <v>16</v>
      </c>
      <c r="C123" s="125" t="s">
        <v>84</v>
      </c>
      <c r="D123" t="s">
        <v>94</v>
      </c>
      <c r="E123">
        <v>2006</v>
      </c>
      <c r="F123" t="s">
        <v>65</v>
      </c>
      <c r="G123" s="240">
        <v>0.78924779513941679</v>
      </c>
      <c r="H123" s="125">
        <v>2023</v>
      </c>
      <c r="J123" t="str">
        <f t="shared" si="1"/>
        <v>23_Dalbergia retusa</v>
      </c>
      <c r="K123" t="s">
        <v>38</v>
      </c>
      <c r="L123">
        <v>23</v>
      </c>
      <c r="M123" t="s">
        <v>65</v>
      </c>
      <c r="N123">
        <v>2009</v>
      </c>
      <c r="O123">
        <v>2023</v>
      </c>
      <c r="P123" s="130">
        <v>2.6749946167400749</v>
      </c>
    </row>
    <row r="124" spans="1:16">
      <c r="A124" t="s">
        <v>38</v>
      </c>
      <c r="B124">
        <v>16</v>
      </c>
      <c r="C124" s="125" t="s">
        <v>84</v>
      </c>
      <c r="D124" t="s">
        <v>94</v>
      </c>
      <c r="E124">
        <v>2006</v>
      </c>
      <c r="F124" t="s">
        <v>49</v>
      </c>
      <c r="G124" s="240">
        <v>1.8489580554328053</v>
      </c>
      <c r="H124" s="125">
        <v>2023</v>
      </c>
      <c r="J124" t="str">
        <f t="shared" si="1"/>
        <v>23_Dipteryx panamensis</v>
      </c>
      <c r="K124" t="s">
        <v>38</v>
      </c>
      <c r="L124">
        <v>23</v>
      </c>
      <c r="M124" t="s">
        <v>49</v>
      </c>
      <c r="N124">
        <v>2009</v>
      </c>
      <c r="O124">
        <v>2023</v>
      </c>
      <c r="P124" s="130">
        <v>4.1058405309309371</v>
      </c>
    </row>
    <row r="125" spans="1:16">
      <c r="A125" t="s">
        <v>38</v>
      </c>
      <c r="B125">
        <v>16</v>
      </c>
      <c r="C125" s="125" t="s">
        <v>84</v>
      </c>
      <c r="D125" t="s">
        <v>94</v>
      </c>
      <c r="E125">
        <v>2006</v>
      </c>
      <c r="F125" t="s">
        <v>41</v>
      </c>
      <c r="G125" s="240">
        <v>0.37281823587399765</v>
      </c>
      <c r="H125" s="125">
        <v>2023</v>
      </c>
      <c r="J125" t="str">
        <f t="shared" si="1"/>
        <v>23_Hieronyma alchorneoides</v>
      </c>
      <c r="K125" t="s">
        <v>38</v>
      </c>
      <c r="L125">
        <v>23</v>
      </c>
      <c r="M125" t="s">
        <v>41</v>
      </c>
      <c r="N125">
        <v>2009</v>
      </c>
      <c r="O125">
        <v>2023</v>
      </c>
      <c r="P125" s="130">
        <v>7.6269220565966958</v>
      </c>
    </row>
    <row r="126" spans="1:16">
      <c r="A126" t="s">
        <v>38</v>
      </c>
      <c r="B126">
        <v>16</v>
      </c>
      <c r="C126" s="125" t="s">
        <v>84</v>
      </c>
      <c r="D126" t="s">
        <v>94</v>
      </c>
      <c r="E126">
        <v>2006</v>
      </c>
      <c r="F126" t="s">
        <v>46</v>
      </c>
      <c r="G126" s="240">
        <v>4.6420104723401678</v>
      </c>
      <c r="H126" s="125">
        <v>2023</v>
      </c>
      <c r="J126" t="str">
        <f t="shared" si="1"/>
        <v>23_Scientific agroforestry</v>
      </c>
      <c r="K126" t="s">
        <v>38</v>
      </c>
      <c r="L126">
        <v>23</v>
      </c>
      <c r="M126" t="s">
        <v>95</v>
      </c>
      <c r="N126">
        <v>2009</v>
      </c>
      <c r="O126">
        <v>2023</v>
      </c>
      <c r="P126" s="130">
        <v>3.7307913699493809</v>
      </c>
    </row>
    <row r="127" spans="1:16">
      <c r="A127" t="s">
        <v>38</v>
      </c>
      <c r="B127">
        <v>16</v>
      </c>
      <c r="C127" s="125" t="s">
        <v>84</v>
      </c>
      <c r="D127" t="s">
        <v>94</v>
      </c>
      <c r="E127">
        <v>2006</v>
      </c>
      <c r="F127" t="s">
        <v>43</v>
      </c>
      <c r="G127" s="240">
        <v>10.618215061209348</v>
      </c>
      <c r="H127" s="125">
        <v>2023</v>
      </c>
      <c r="J127" t="str">
        <f t="shared" si="1"/>
        <v>23_Tectona grandis</v>
      </c>
      <c r="K127" t="s">
        <v>38</v>
      </c>
      <c r="L127">
        <v>23</v>
      </c>
      <c r="M127" t="s">
        <v>43</v>
      </c>
      <c r="N127">
        <v>2009</v>
      </c>
      <c r="O127">
        <v>2023</v>
      </c>
      <c r="P127" s="130">
        <v>28.062021872080322</v>
      </c>
    </row>
    <row r="128" spans="1:16">
      <c r="A128" t="s">
        <v>38</v>
      </c>
      <c r="B128">
        <v>16</v>
      </c>
      <c r="C128" s="125" t="s">
        <v>84</v>
      </c>
      <c r="D128" t="s">
        <v>94</v>
      </c>
      <c r="E128">
        <v>2006</v>
      </c>
      <c r="F128" t="s">
        <v>44</v>
      </c>
      <c r="G128" s="240">
        <v>8.6835839254945881</v>
      </c>
      <c r="H128" s="125">
        <v>2023</v>
      </c>
      <c r="J128" t="str">
        <f t="shared" si="1"/>
        <v>23_Terminalia amazonia</v>
      </c>
      <c r="K128" t="s">
        <v>38</v>
      </c>
      <c r="L128">
        <v>23</v>
      </c>
      <c r="M128" t="s">
        <v>44</v>
      </c>
      <c r="N128">
        <v>2009</v>
      </c>
      <c r="O128">
        <v>2023</v>
      </c>
      <c r="P128" s="130">
        <v>33.227473417478727</v>
      </c>
    </row>
    <row r="129" spans="1:16">
      <c r="A129" t="s">
        <v>38</v>
      </c>
      <c r="B129">
        <v>16</v>
      </c>
      <c r="C129" s="125" t="s">
        <v>84</v>
      </c>
      <c r="D129" t="s">
        <v>96</v>
      </c>
      <c r="E129">
        <v>2006</v>
      </c>
      <c r="F129" t="s">
        <v>49</v>
      </c>
      <c r="G129" s="240">
        <v>0.66754543408028988</v>
      </c>
      <c r="H129" s="125">
        <v>2023</v>
      </c>
      <c r="J129" t="str">
        <f t="shared" si="1"/>
        <v>23_Khaya senegalensis</v>
      </c>
      <c r="K129" t="s">
        <v>38</v>
      </c>
      <c r="L129">
        <v>23</v>
      </c>
      <c r="M129" t="s">
        <v>93</v>
      </c>
      <c r="N129">
        <v>2009</v>
      </c>
      <c r="O129">
        <v>2023</v>
      </c>
      <c r="P129" s="130">
        <v>3.0441886790092179</v>
      </c>
    </row>
    <row r="130" spans="1:16">
      <c r="A130" t="s">
        <v>38</v>
      </c>
      <c r="B130">
        <v>16</v>
      </c>
      <c r="C130" s="125" t="s">
        <v>84</v>
      </c>
      <c r="D130" t="s">
        <v>96</v>
      </c>
      <c r="E130">
        <v>2006</v>
      </c>
      <c r="F130" t="s">
        <v>43</v>
      </c>
      <c r="G130" s="240">
        <v>8.1745587106536526</v>
      </c>
      <c r="H130" s="125">
        <v>2023</v>
      </c>
      <c r="J130" t="str">
        <f t="shared" si="1"/>
        <v>24_Acacia mangium</v>
      </c>
      <c r="K130" t="s">
        <v>38</v>
      </c>
      <c r="L130">
        <v>24</v>
      </c>
      <c r="M130" t="s">
        <v>97</v>
      </c>
      <c r="N130">
        <v>2010</v>
      </c>
      <c r="O130">
        <v>2023</v>
      </c>
      <c r="P130" s="130">
        <v>0.28340380001133308</v>
      </c>
    </row>
    <row r="131" spans="1:16">
      <c r="A131" t="s">
        <v>38</v>
      </c>
      <c r="B131">
        <v>16</v>
      </c>
      <c r="C131" s="125" t="s">
        <v>84</v>
      </c>
      <c r="D131" t="s">
        <v>96</v>
      </c>
      <c r="E131">
        <v>2006</v>
      </c>
      <c r="F131" t="s">
        <v>44</v>
      </c>
      <c r="G131" s="240">
        <v>4.0016090258640764</v>
      </c>
      <c r="H131" s="125">
        <v>2023</v>
      </c>
      <c r="J131" t="str">
        <f t="shared" si="1"/>
        <v>24_Astronium graveolens</v>
      </c>
      <c r="K131" t="s">
        <v>38</v>
      </c>
      <c r="L131">
        <v>24</v>
      </c>
      <c r="M131" t="s">
        <v>61</v>
      </c>
      <c r="N131">
        <v>2010</v>
      </c>
      <c r="O131">
        <v>2023</v>
      </c>
      <c r="P131" s="130">
        <v>1.266084946410204</v>
      </c>
    </row>
    <row r="132" spans="1:16">
      <c r="A132" t="s">
        <v>38</v>
      </c>
      <c r="B132">
        <v>16</v>
      </c>
      <c r="C132" s="125" t="s">
        <v>84</v>
      </c>
      <c r="D132" t="s">
        <v>98</v>
      </c>
      <c r="E132">
        <v>2006</v>
      </c>
      <c r="F132" t="s">
        <v>47</v>
      </c>
      <c r="G132" s="240">
        <v>2.2519913551976756</v>
      </c>
      <c r="H132" s="125">
        <v>2023</v>
      </c>
      <c r="J132" t="str">
        <f t="shared" si="1"/>
        <v>24_Cordia alliodora</v>
      </c>
      <c r="K132" t="s">
        <v>38</v>
      </c>
      <c r="L132">
        <v>24</v>
      </c>
      <c r="M132" t="s">
        <v>64</v>
      </c>
      <c r="N132">
        <v>2010</v>
      </c>
      <c r="O132">
        <v>2023</v>
      </c>
      <c r="P132" s="130">
        <v>9.547685342936893E-2</v>
      </c>
    </row>
    <row r="133" spans="1:16">
      <c r="A133" t="s">
        <v>38</v>
      </c>
      <c r="B133">
        <v>16</v>
      </c>
      <c r="C133" s="125" t="s">
        <v>84</v>
      </c>
      <c r="D133" t="s">
        <v>98</v>
      </c>
      <c r="E133">
        <v>2006</v>
      </c>
      <c r="F133" t="s">
        <v>65</v>
      </c>
      <c r="G133" s="240">
        <v>0.42936553539258698</v>
      </c>
      <c r="H133" s="125">
        <v>2023</v>
      </c>
      <c r="J133" t="str">
        <f t="shared" si="1"/>
        <v>24_Hieronyma alchorneoides</v>
      </c>
      <c r="K133" t="s">
        <v>38</v>
      </c>
      <c r="L133">
        <v>24</v>
      </c>
      <c r="M133" t="s">
        <v>41</v>
      </c>
      <c r="N133">
        <v>2010</v>
      </c>
      <c r="O133">
        <v>2023</v>
      </c>
      <c r="P133" s="130">
        <v>3.1151859461006506</v>
      </c>
    </row>
    <row r="134" spans="1:16">
      <c r="A134" t="s">
        <v>38</v>
      </c>
      <c r="B134">
        <v>16</v>
      </c>
      <c r="C134" s="125" t="s">
        <v>84</v>
      </c>
      <c r="D134" t="s">
        <v>98</v>
      </c>
      <c r="E134">
        <v>2006</v>
      </c>
      <c r="F134" t="s">
        <v>49</v>
      </c>
      <c r="G134" s="240">
        <v>1.0371569849029547</v>
      </c>
      <c r="H134" s="125">
        <v>2023</v>
      </c>
      <c r="J134" t="str">
        <f t="shared" ref="J134:J197" si="2">L134&amp;"_"&amp;M134</f>
        <v>24_MIX</v>
      </c>
      <c r="K134" t="s">
        <v>38</v>
      </c>
      <c r="L134">
        <v>24</v>
      </c>
      <c r="M134" t="s">
        <v>46</v>
      </c>
      <c r="N134">
        <v>2010</v>
      </c>
      <c r="O134">
        <v>2023</v>
      </c>
      <c r="P134" s="130">
        <v>0.76497899951240822</v>
      </c>
    </row>
    <row r="135" spans="1:16">
      <c r="A135" t="s">
        <v>38</v>
      </c>
      <c r="B135">
        <v>16</v>
      </c>
      <c r="C135" s="125" t="s">
        <v>84</v>
      </c>
      <c r="D135" t="s">
        <v>98</v>
      </c>
      <c r="E135">
        <v>2006</v>
      </c>
      <c r="F135" t="s">
        <v>41</v>
      </c>
      <c r="G135" s="240">
        <v>0.50976456275208648</v>
      </c>
      <c r="H135" s="125">
        <v>2023</v>
      </c>
      <c r="J135" t="str">
        <f t="shared" si="2"/>
        <v>24_Swietenia macrophylla</v>
      </c>
      <c r="K135" t="s">
        <v>38</v>
      </c>
      <c r="L135">
        <v>24</v>
      </c>
      <c r="M135" t="s">
        <v>42</v>
      </c>
      <c r="N135">
        <v>2010</v>
      </c>
      <c r="O135">
        <v>2023</v>
      </c>
      <c r="P135" s="130">
        <v>2.3481040490958689</v>
      </c>
    </row>
    <row r="136" spans="1:16">
      <c r="A136" t="s">
        <v>38</v>
      </c>
      <c r="B136">
        <v>16</v>
      </c>
      <c r="C136" s="125" t="s">
        <v>84</v>
      </c>
      <c r="D136" t="s">
        <v>98</v>
      </c>
      <c r="E136">
        <v>2006</v>
      </c>
      <c r="F136" t="s">
        <v>46</v>
      </c>
      <c r="G136" s="240">
        <v>0.74935964527759502</v>
      </c>
      <c r="H136" s="125">
        <v>2023</v>
      </c>
      <c r="J136" t="str">
        <f t="shared" si="2"/>
        <v>24_Tabebuia guayacan</v>
      </c>
      <c r="K136" t="s">
        <v>38</v>
      </c>
      <c r="L136">
        <v>24</v>
      </c>
      <c r="M136" t="s">
        <v>52</v>
      </c>
      <c r="N136">
        <v>2010</v>
      </c>
      <c r="O136">
        <v>2023</v>
      </c>
      <c r="P136" s="130">
        <v>0.8757852846066585</v>
      </c>
    </row>
    <row r="137" spans="1:16">
      <c r="A137" t="s">
        <v>38</v>
      </c>
      <c r="B137">
        <v>16</v>
      </c>
      <c r="C137" s="125" t="s">
        <v>84</v>
      </c>
      <c r="D137" t="s">
        <v>98</v>
      </c>
      <c r="E137">
        <v>2006</v>
      </c>
      <c r="F137" t="s">
        <v>54</v>
      </c>
      <c r="G137" s="240">
        <v>0.47107224906118772</v>
      </c>
      <c r="H137" s="125">
        <v>2023</v>
      </c>
      <c r="J137" t="str">
        <f t="shared" si="2"/>
        <v>24_Tabebuia rosea</v>
      </c>
      <c r="K137" t="s">
        <v>38</v>
      </c>
      <c r="L137">
        <v>24</v>
      </c>
      <c r="M137" t="s">
        <v>54</v>
      </c>
      <c r="N137">
        <v>2010</v>
      </c>
      <c r="O137">
        <v>2023</v>
      </c>
      <c r="P137" s="130">
        <v>1.719802673999874</v>
      </c>
    </row>
    <row r="138" spans="1:16">
      <c r="A138" t="s">
        <v>38</v>
      </c>
      <c r="B138">
        <v>16</v>
      </c>
      <c r="C138" s="125" t="s">
        <v>84</v>
      </c>
      <c r="D138" t="s">
        <v>98</v>
      </c>
      <c r="E138">
        <v>2006</v>
      </c>
      <c r="F138" t="s">
        <v>43</v>
      </c>
      <c r="G138" s="240">
        <v>8.9221051939367744</v>
      </c>
      <c r="H138" s="125">
        <v>2023</v>
      </c>
      <c r="J138" t="str">
        <f t="shared" si="2"/>
        <v>24_Tectona grandis</v>
      </c>
      <c r="K138" t="s">
        <v>38</v>
      </c>
      <c r="L138">
        <v>24</v>
      </c>
      <c r="M138" t="s">
        <v>43</v>
      </c>
      <c r="N138">
        <v>2010</v>
      </c>
      <c r="O138">
        <v>2023</v>
      </c>
      <c r="P138" s="130">
        <v>20.210478974310387</v>
      </c>
    </row>
    <row r="139" spans="1:16">
      <c r="A139" t="s">
        <v>38</v>
      </c>
      <c r="B139">
        <v>16</v>
      </c>
      <c r="C139" s="125" t="s">
        <v>84</v>
      </c>
      <c r="D139" t="s">
        <v>98</v>
      </c>
      <c r="E139">
        <v>2006</v>
      </c>
      <c r="F139" t="s">
        <v>44</v>
      </c>
      <c r="G139" s="240">
        <v>4.3639276163628837</v>
      </c>
      <c r="H139" s="125">
        <v>2023</v>
      </c>
      <c r="J139" t="str">
        <f t="shared" si="2"/>
        <v>24_Terminalia amazonia</v>
      </c>
      <c r="K139" t="s">
        <v>38</v>
      </c>
      <c r="L139">
        <v>24</v>
      </c>
      <c r="M139" t="s">
        <v>44</v>
      </c>
      <c r="N139">
        <v>2010</v>
      </c>
      <c r="O139">
        <v>2023</v>
      </c>
      <c r="P139" s="130">
        <v>5.2420546131924191</v>
      </c>
    </row>
    <row r="140" spans="1:16">
      <c r="A140" t="s">
        <v>89</v>
      </c>
      <c r="B140" s="143">
        <v>17</v>
      </c>
      <c r="C140" s="125" t="s">
        <v>39</v>
      </c>
      <c r="D140" s="125" t="s">
        <v>90</v>
      </c>
      <c r="E140" s="247">
        <v>2007</v>
      </c>
      <c r="F140" s="145" t="s">
        <v>43</v>
      </c>
      <c r="G140" s="240">
        <v>6.3596293469600003</v>
      </c>
      <c r="H140" s="125">
        <v>2019</v>
      </c>
      <c r="J140" t="str">
        <f t="shared" si="2"/>
        <v>25_Astronium graveolens</v>
      </c>
      <c r="K140" t="s">
        <v>38</v>
      </c>
      <c r="L140">
        <v>25</v>
      </c>
      <c r="M140" t="s">
        <v>61</v>
      </c>
      <c r="N140">
        <v>2010</v>
      </c>
      <c r="O140">
        <v>2023</v>
      </c>
      <c r="P140" s="130">
        <v>6.0094453272228652</v>
      </c>
    </row>
    <row r="141" spans="1:16">
      <c r="A141" t="s">
        <v>38</v>
      </c>
      <c r="B141">
        <v>18</v>
      </c>
      <c r="C141" s="125" t="s">
        <v>58</v>
      </c>
      <c r="D141" t="s">
        <v>99</v>
      </c>
      <c r="E141">
        <v>2007</v>
      </c>
      <c r="F141" t="s">
        <v>61</v>
      </c>
      <c r="G141" s="240">
        <v>2.1952181999818912</v>
      </c>
      <c r="H141" s="125">
        <v>2023</v>
      </c>
      <c r="J141" t="str">
        <f t="shared" si="2"/>
        <v>25_Cedrela odorata</v>
      </c>
      <c r="K141" t="s">
        <v>38</v>
      </c>
      <c r="L141">
        <v>25</v>
      </c>
      <c r="M141" t="s">
        <v>63</v>
      </c>
      <c r="N141">
        <v>2010</v>
      </c>
      <c r="O141">
        <v>2023</v>
      </c>
      <c r="P141" s="130">
        <v>3.2315599523777649</v>
      </c>
    </row>
    <row r="142" spans="1:16">
      <c r="A142" t="s">
        <v>38</v>
      </c>
      <c r="B142">
        <v>18</v>
      </c>
      <c r="C142" s="125" t="s">
        <v>58</v>
      </c>
      <c r="D142" t="s">
        <v>99</v>
      </c>
      <c r="E142">
        <v>2007</v>
      </c>
      <c r="F142" t="s">
        <v>47</v>
      </c>
      <c r="G142" s="240">
        <v>2.6164095256573043</v>
      </c>
      <c r="H142" s="125">
        <v>2023</v>
      </c>
      <c r="J142" t="str">
        <f t="shared" si="2"/>
        <v>25_Dalbergia retusa</v>
      </c>
      <c r="K142" t="s">
        <v>38</v>
      </c>
      <c r="L142">
        <v>25</v>
      </c>
      <c r="M142" t="s">
        <v>65</v>
      </c>
      <c r="N142">
        <v>2010</v>
      </c>
      <c r="O142">
        <v>2023</v>
      </c>
      <c r="P142" s="130">
        <v>6.6591815163197481</v>
      </c>
    </row>
    <row r="143" spans="1:16">
      <c r="A143" t="s">
        <v>38</v>
      </c>
      <c r="B143">
        <v>18</v>
      </c>
      <c r="C143" s="125" t="s">
        <v>58</v>
      </c>
      <c r="D143" t="s">
        <v>99</v>
      </c>
      <c r="E143">
        <v>2007</v>
      </c>
      <c r="F143" t="s">
        <v>65</v>
      </c>
      <c r="G143" s="240">
        <v>0.60916924429540353</v>
      </c>
      <c r="H143" s="125">
        <v>2023</v>
      </c>
      <c r="J143" t="str">
        <f t="shared" si="2"/>
        <v>25_Dipteryx panamensis</v>
      </c>
      <c r="K143" t="s">
        <v>38</v>
      </c>
      <c r="L143">
        <v>25</v>
      </c>
      <c r="M143" t="s">
        <v>49</v>
      </c>
      <c r="N143">
        <v>2010</v>
      </c>
      <c r="O143">
        <v>2023</v>
      </c>
      <c r="P143" s="130">
        <v>18.600934872693227</v>
      </c>
    </row>
    <row r="144" spans="1:16">
      <c r="A144" t="s">
        <v>38</v>
      </c>
      <c r="B144">
        <v>18</v>
      </c>
      <c r="C144" s="125" t="s">
        <v>58</v>
      </c>
      <c r="D144" t="s">
        <v>99</v>
      </c>
      <c r="E144">
        <v>2007</v>
      </c>
      <c r="F144" t="s">
        <v>49</v>
      </c>
      <c r="G144" s="240">
        <v>0.43628146999390549</v>
      </c>
      <c r="H144" s="125">
        <v>2023</v>
      </c>
      <c r="J144" t="str">
        <f t="shared" si="2"/>
        <v>25_Hieronyma alchorneoides</v>
      </c>
      <c r="K144" t="s">
        <v>38</v>
      </c>
      <c r="L144">
        <v>25</v>
      </c>
      <c r="M144" t="s">
        <v>41</v>
      </c>
      <c r="N144">
        <v>2010</v>
      </c>
      <c r="O144">
        <v>2023</v>
      </c>
      <c r="P144" s="130">
        <v>16.384978224276793</v>
      </c>
    </row>
    <row r="145" spans="1:16">
      <c r="A145" t="s">
        <v>38</v>
      </c>
      <c r="B145">
        <v>18</v>
      </c>
      <c r="C145" s="125" t="s">
        <v>58</v>
      </c>
      <c r="D145" t="s">
        <v>99</v>
      </c>
      <c r="E145">
        <v>2007</v>
      </c>
      <c r="F145" t="s">
        <v>41</v>
      </c>
      <c r="G145" s="240">
        <v>2.5757475387899404</v>
      </c>
      <c r="H145" s="125">
        <v>2023</v>
      </c>
      <c r="J145" t="str">
        <f t="shared" si="2"/>
        <v>25_MIX</v>
      </c>
      <c r="K145" t="s">
        <v>38</v>
      </c>
      <c r="L145">
        <v>25</v>
      </c>
      <c r="M145" t="s">
        <v>46</v>
      </c>
      <c r="N145">
        <v>2010</v>
      </c>
      <c r="O145">
        <v>2023</v>
      </c>
      <c r="P145" s="130">
        <v>3.0069668797043683</v>
      </c>
    </row>
    <row r="146" spans="1:16">
      <c r="A146" t="s">
        <v>38</v>
      </c>
      <c r="B146">
        <v>18</v>
      </c>
      <c r="C146" s="125" t="s">
        <v>58</v>
      </c>
      <c r="D146" t="s">
        <v>99</v>
      </c>
      <c r="E146">
        <v>2007</v>
      </c>
      <c r="F146" t="s">
        <v>54</v>
      </c>
      <c r="G146" s="240">
        <v>0.5920604669006635</v>
      </c>
      <c r="H146" s="125">
        <v>2023</v>
      </c>
      <c r="J146" t="str">
        <f t="shared" si="2"/>
        <v>25_Swietenia macrophylla</v>
      </c>
      <c r="K146" t="s">
        <v>38</v>
      </c>
      <c r="L146">
        <v>25</v>
      </c>
      <c r="M146" t="s">
        <v>42</v>
      </c>
      <c r="N146">
        <v>2010</v>
      </c>
      <c r="O146">
        <v>2023</v>
      </c>
      <c r="P146" s="130">
        <v>0.87167613536675348</v>
      </c>
    </row>
    <row r="147" spans="1:16">
      <c r="A147" t="s">
        <v>38</v>
      </c>
      <c r="B147">
        <v>18</v>
      </c>
      <c r="C147" s="125" t="s">
        <v>58</v>
      </c>
      <c r="D147" t="s">
        <v>99</v>
      </c>
      <c r="E147">
        <v>2007</v>
      </c>
      <c r="F147" t="s">
        <v>43</v>
      </c>
      <c r="G147" s="240">
        <v>15.444714476875509</v>
      </c>
      <c r="H147" s="125">
        <v>2023</v>
      </c>
      <c r="J147" t="str">
        <f t="shared" si="2"/>
        <v>25_Tectona grandis</v>
      </c>
      <c r="K147" t="s">
        <v>38</v>
      </c>
      <c r="L147">
        <v>25</v>
      </c>
      <c r="M147" t="s">
        <v>43</v>
      </c>
      <c r="N147">
        <v>2010</v>
      </c>
      <c r="O147">
        <v>2023</v>
      </c>
      <c r="P147" s="130">
        <v>67.082481055742221</v>
      </c>
    </row>
    <row r="148" spans="1:16">
      <c r="A148" t="s">
        <v>38</v>
      </c>
      <c r="B148">
        <v>18</v>
      </c>
      <c r="C148" s="125" t="s">
        <v>58</v>
      </c>
      <c r="D148" t="s">
        <v>99</v>
      </c>
      <c r="E148">
        <v>2007</v>
      </c>
      <c r="F148" t="s">
        <v>44</v>
      </c>
      <c r="G148" s="240">
        <v>6.8881342044856817</v>
      </c>
      <c r="H148" s="125">
        <v>2023</v>
      </c>
      <c r="J148" t="str">
        <f t="shared" si="2"/>
        <v>25_Terminalia amazonia</v>
      </c>
      <c r="K148" t="s">
        <v>38</v>
      </c>
      <c r="L148">
        <v>25</v>
      </c>
      <c r="M148" t="s">
        <v>44</v>
      </c>
      <c r="N148">
        <v>2010</v>
      </c>
      <c r="O148">
        <v>2023</v>
      </c>
      <c r="P148" s="130">
        <v>35.218339835605192</v>
      </c>
    </row>
    <row r="149" spans="1:16">
      <c r="A149" t="s">
        <v>38</v>
      </c>
      <c r="B149">
        <v>18</v>
      </c>
      <c r="C149" s="125" t="s">
        <v>58</v>
      </c>
      <c r="D149" t="s">
        <v>100</v>
      </c>
      <c r="E149">
        <v>2007</v>
      </c>
      <c r="F149" t="s">
        <v>47</v>
      </c>
      <c r="G149" s="240">
        <v>2.8150394449015903</v>
      </c>
      <c r="H149" s="125">
        <v>2023</v>
      </c>
      <c r="J149" t="str">
        <f t="shared" si="2"/>
        <v>25_Khaya senegalensis</v>
      </c>
      <c r="K149" t="s">
        <v>38</v>
      </c>
      <c r="L149">
        <v>25</v>
      </c>
      <c r="M149" t="s">
        <v>93</v>
      </c>
      <c r="N149">
        <v>2010</v>
      </c>
      <c r="O149">
        <v>2023</v>
      </c>
      <c r="P149" s="130">
        <v>6.748592191207968</v>
      </c>
    </row>
    <row r="150" spans="1:16">
      <c r="A150" t="s">
        <v>38</v>
      </c>
      <c r="B150">
        <v>18</v>
      </c>
      <c r="C150" s="125" t="s">
        <v>58</v>
      </c>
      <c r="D150" t="s">
        <v>100</v>
      </c>
      <c r="E150">
        <v>2007</v>
      </c>
      <c r="F150" t="s">
        <v>65</v>
      </c>
      <c r="G150" s="240">
        <v>0.6478723600322368</v>
      </c>
      <c r="H150" s="125">
        <v>2023</v>
      </c>
      <c r="J150" t="str">
        <f t="shared" si="2"/>
        <v>26_MIX</v>
      </c>
      <c r="K150" t="s">
        <v>38</v>
      </c>
      <c r="L150">
        <v>26</v>
      </c>
      <c r="M150" t="s">
        <v>46</v>
      </c>
      <c r="N150">
        <v>2010</v>
      </c>
      <c r="O150">
        <v>2023</v>
      </c>
      <c r="P150" s="130">
        <v>30.740561844373286</v>
      </c>
    </row>
    <row r="151" spans="1:16">
      <c r="A151" t="s">
        <v>38</v>
      </c>
      <c r="B151">
        <v>18</v>
      </c>
      <c r="C151" s="125" t="s">
        <v>58</v>
      </c>
      <c r="D151" t="s">
        <v>100</v>
      </c>
      <c r="E151">
        <v>2007</v>
      </c>
      <c r="F151" t="s">
        <v>49</v>
      </c>
      <c r="G151" s="240">
        <v>1.6770518480259886</v>
      </c>
      <c r="H151" s="125">
        <v>2023</v>
      </c>
      <c r="J151" t="str">
        <f t="shared" si="2"/>
        <v>27_Astronium graveolens</v>
      </c>
      <c r="K151" t="s">
        <v>38</v>
      </c>
      <c r="L151">
        <v>27</v>
      </c>
      <c r="M151" t="s">
        <v>61</v>
      </c>
      <c r="N151">
        <v>2011</v>
      </c>
      <c r="O151">
        <v>2023</v>
      </c>
      <c r="P151" s="130">
        <v>5.5303144766692416</v>
      </c>
    </row>
    <row r="152" spans="1:16">
      <c r="A152" t="s">
        <v>38</v>
      </c>
      <c r="B152">
        <v>18</v>
      </c>
      <c r="C152" s="125" t="s">
        <v>58</v>
      </c>
      <c r="D152" t="s">
        <v>100</v>
      </c>
      <c r="E152">
        <v>2007</v>
      </c>
      <c r="F152" t="s">
        <v>41</v>
      </c>
      <c r="G152" s="240">
        <v>1.2810583619445017</v>
      </c>
      <c r="H152" s="125">
        <v>2023</v>
      </c>
      <c r="J152" t="str">
        <f t="shared" si="2"/>
        <v>27_Cedrela odorata</v>
      </c>
      <c r="K152" t="s">
        <v>38</v>
      </c>
      <c r="L152">
        <v>27</v>
      </c>
      <c r="M152" t="s">
        <v>63</v>
      </c>
      <c r="N152">
        <v>2011</v>
      </c>
      <c r="O152">
        <v>2023</v>
      </c>
      <c r="P152" s="130">
        <v>4.8032625012830739</v>
      </c>
    </row>
    <row r="153" spans="1:16">
      <c r="A153" t="s">
        <v>38</v>
      </c>
      <c r="B153">
        <v>18</v>
      </c>
      <c r="C153" s="125" t="s">
        <v>58</v>
      </c>
      <c r="D153" t="s">
        <v>100</v>
      </c>
      <c r="E153">
        <v>2007</v>
      </c>
      <c r="F153" t="s">
        <v>46</v>
      </c>
      <c r="G153" s="240">
        <v>7.5466556408451311</v>
      </c>
      <c r="H153" s="125">
        <v>2023</v>
      </c>
      <c r="J153" t="str">
        <f t="shared" si="2"/>
        <v>27_Dalbergia retusa</v>
      </c>
      <c r="K153" t="s">
        <v>38</v>
      </c>
      <c r="L153">
        <v>27</v>
      </c>
      <c r="M153" t="s">
        <v>65</v>
      </c>
      <c r="N153">
        <v>2011</v>
      </c>
      <c r="O153">
        <v>2023</v>
      </c>
      <c r="P153" s="130">
        <v>6.2798379486437863</v>
      </c>
    </row>
    <row r="154" spans="1:16">
      <c r="A154" t="s">
        <v>38</v>
      </c>
      <c r="B154">
        <v>18</v>
      </c>
      <c r="C154" s="125" t="s">
        <v>58</v>
      </c>
      <c r="D154" t="s">
        <v>100</v>
      </c>
      <c r="E154">
        <v>2007</v>
      </c>
      <c r="F154" t="s">
        <v>54</v>
      </c>
      <c r="G154" s="240">
        <v>0.72576733882947597</v>
      </c>
      <c r="H154" s="125">
        <v>2023</v>
      </c>
      <c r="J154" t="str">
        <f t="shared" si="2"/>
        <v>27_Dipteryx panamensis</v>
      </c>
      <c r="K154" t="s">
        <v>38</v>
      </c>
      <c r="L154">
        <v>27</v>
      </c>
      <c r="M154" t="s">
        <v>49</v>
      </c>
      <c r="N154">
        <v>2011</v>
      </c>
      <c r="O154">
        <v>2023</v>
      </c>
      <c r="P154" s="130">
        <v>7.4730979412329308</v>
      </c>
    </row>
    <row r="155" spans="1:16">
      <c r="A155" t="s">
        <v>38</v>
      </c>
      <c r="B155">
        <v>18</v>
      </c>
      <c r="C155" s="125" t="s">
        <v>58</v>
      </c>
      <c r="D155" t="s">
        <v>100</v>
      </c>
      <c r="E155">
        <v>2007</v>
      </c>
      <c r="F155" t="s">
        <v>43</v>
      </c>
      <c r="G155" s="240">
        <v>12.555145461291335</v>
      </c>
      <c r="H155" s="125">
        <v>2023</v>
      </c>
      <c r="J155" t="str">
        <f t="shared" si="2"/>
        <v>27_Hieronyma alchorneoides</v>
      </c>
      <c r="K155" t="s">
        <v>38</v>
      </c>
      <c r="L155">
        <v>27</v>
      </c>
      <c r="M155" t="s">
        <v>41</v>
      </c>
      <c r="N155">
        <v>2011</v>
      </c>
      <c r="O155">
        <v>2023</v>
      </c>
      <c r="P155" s="130">
        <v>10.114901379330782</v>
      </c>
    </row>
    <row r="156" spans="1:16">
      <c r="A156" t="s">
        <v>38</v>
      </c>
      <c r="B156">
        <v>18</v>
      </c>
      <c r="C156" s="125" t="s">
        <v>58</v>
      </c>
      <c r="D156" t="s">
        <v>100</v>
      </c>
      <c r="E156">
        <v>2007</v>
      </c>
      <c r="F156" t="s">
        <v>44</v>
      </c>
      <c r="G156" s="240">
        <v>6.6916520342349557</v>
      </c>
      <c r="H156" s="125">
        <v>2023</v>
      </c>
      <c r="J156" t="str">
        <f t="shared" si="2"/>
        <v>27_Swietenia macrophylla</v>
      </c>
      <c r="K156" t="s">
        <v>38</v>
      </c>
      <c r="L156">
        <v>27</v>
      </c>
      <c r="M156" t="s">
        <v>42</v>
      </c>
      <c r="N156">
        <v>2011</v>
      </c>
      <c r="O156">
        <v>2023</v>
      </c>
      <c r="P156" s="130">
        <v>5.7617761218453634</v>
      </c>
    </row>
    <row r="157" spans="1:16">
      <c r="A157" t="s">
        <v>38</v>
      </c>
      <c r="B157">
        <v>18</v>
      </c>
      <c r="C157" s="125" t="s">
        <v>58</v>
      </c>
      <c r="D157" t="s">
        <v>101</v>
      </c>
      <c r="E157">
        <v>2007</v>
      </c>
      <c r="F157" t="s">
        <v>47</v>
      </c>
      <c r="G157" s="240">
        <v>3.5293042427211714</v>
      </c>
      <c r="H157" s="125">
        <v>2023</v>
      </c>
      <c r="J157" t="str">
        <f t="shared" si="2"/>
        <v>27_Tectona grandis</v>
      </c>
      <c r="K157" t="s">
        <v>38</v>
      </c>
      <c r="L157">
        <v>27</v>
      </c>
      <c r="M157" t="s">
        <v>43</v>
      </c>
      <c r="N157">
        <v>2011</v>
      </c>
      <c r="O157">
        <v>2023</v>
      </c>
      <c r="P157" s="130">
        <v>48.621786249015862</v>
      </c>
    </row>
    <row r="158" spans="1:16">
      <c r="A158" t="s">
        <v>38</v>
      </c>
      <c r="B158">
        <v>18</v>
      </c>
      <c r="C158" s="125" t="s">
        <v>58</v>
      </c>
      <c r="D158" t="s">
        <v>101</v>
      </c>
      <c r="E158">
        <v>2007</v>
      </c>
      <c r="F158" t="s">
        <v>65</v>
      </c>
      <c r="G158" s="240">
        <v>0.9456012924268673</v>
      </c>
      <c r="H158" s="125">
        <v>2023</v>
      </c>
      <c r="J158" t="str">
        <f t="shared" si="2"/>
        <v>27_Terminalia amazonia</v>
      </c>
      <c r="K158" t="s">
        <v>38</v>
      </c>
      <c r="L158">
        <v>27</v>
      </c>
      <c r="M158" t="s">
        <v>44</v>
      </c>
      <c r="N158">
        <v>2011</v>
      </c>
      <c r="O158">
        <v>2023</v>
      </c>
      <c r="P158" s="130">
        <v>27.340804360259114</v>
      </c>
    </row>
    <row r="159" spans="1:16">
      <c r="A159" t="s">
        <v>38</v>
      </c>
      <c r="B159">
        <v>18</v>
      </c>
      <c r="C159" s="125" t="s">
        <v>58</v>
      </c>
      <c r="D159" t="s">
        <v>101</v>
      </c>
      <c r="E159">
        <v>2007</v>
      </c>
      <c r="F159" t="s">
        <v>49</v>
      </c>
      <c r="G159" s="240">
        <v>1.4247967775120181</v>
      </c>
      <c r="H159" s="125">
        <v>2023</v>
      </c>
      <c r="J159" t="str">
        <f t="shared" si="2"/>
        <v>28_Astronium graveolens</v>
      </c>
      <c r="K159" t="s">
        <v>38</v>
      </c>
      <c r="L159">
        <v>28</v>
      </c>
      <c r="M159" t="s">
        <v>61</v>
      </c>
      <c r="N159">
        <v>2012</v>
      </c>
      <c r="O159">
        <v>2023</v>
      </c>
      <c r="P159" s="130">
        <v>2.8734881348941141</v>
      </c>
    </row>
    <row r="160" spans="1:16">
      <c r="A160" t="s">
        <v>38</v>
      </c>
      <c r="B160">
        <v>18</v>
      </c>
      <c r="C160" s="125" t="s">
        <v>58</v>
      </c>
      <c r="D160" t="s">
        <v>101</v>
      </c>
      <c r="E160">
        <v>2007</v>
      </c>
      <c r="F160" t="s">
        <v>41</v>
      </c>
      <c r="G160" s="240">
        <v>1.9244935723584242</v>
      </c>
      <c r="H160" s="125">
        <v>2023</v>
      </c>
      <c r="J160" t="str">
        <f t="shared" si="2"/>
        <v>28_Cedrela odorata</v>
      </c>
      <c r="K160" t="s">
        <v>38</v>
      </c>
      <c r="L160">
        <v>28</v>
      </c>
      <c r="M160" t="s">
        <v>63</v>
      </c>
      <c r="N160">
        <v>2012</v>
      </c>
      <c r="O160">
        <v>2023</v>
      </c>
      <c r="P160" s="130">
        <v>1.0028815566713485</v>
      </c>
    </row>
    <row r="161" spans="1:16">
      <c r="A161" t="s">
        <v>38</v>
      </c>
      <c r="B161">
        <v>18</v>
      </c>
      <c r="C161" s="125" t="s">
        <v>58</v>
      </c>
      <c r="D161" t="s">
        <v>101</v>
      </c>
      <c r="E161">
        <v>2007</v>
      </c>
      <c r="F161" t="s">
        <v>43</v>
      </c>
      <c r="G161" s="240">
        <v>12.129848326082556</v>
      </c>
      <c r="H161" s="125">
        <v>2023</v>
      </c>
      <c r="J161" t="str">
        <f t="shared" si="2"/>
        <v>28_Dalbergia retusa</v>
      </c>
      <c r="K161" t="s">
        <v>38</v>
      </c>
      <c r="L161">
        <v>28</v>
      </c>
      <c r="M161" t="s">
        <v>65</v>
      </c>
      <c r="N161">
        <v>2012</v>
      </c>
      <c r="O161">
        <v>2023</v>
      </c>
      <c r="P161" s="130">
        <v>4.4429780916210806</v>
      </c>
    </row>
    <row r="162" spans="1:16">
      <c r="A162" t="s">
        <v>38</v>
      </c>
      <c r="B162">
        <v>18</v>
      </c>
      <c r="C162" s="125" t="s">
        <v>58</v>
      </c>
      <c r="D162" t="s">
        <v>101</v>
      </c>
      <c r="E162">
        <v>2007</v>
      </c>
      <c r="F162" t="s">
        <v>44</v>
      </c>
      <c r="G162" s="240">
        <v>6.1972138950373559</v>
      </c>
      <c r="H162" s="125">
        <v>2023</v>
      </c>
      <c r="J162" t="str">
        <f t="shared" si="2"/>
        <v>28_Dipteryx panamensis</v>
      </c>
      <c r="K162" t="s">
        <v>38</v>
      </c>
      <c r="L162">
        <v>28</v>
      </c>
      <c r="M162" t="s">
        <v>49</v>
      </c>
      <c r="N162">
        <v>2012</v>
      </c>
      <c r="O162">
        <v>2023</v>
      </c>
      <c r="P162" s="130">
        <v>6.8162724918247761</v>
      </c>
    </row>
    <row r="163" spans="1:16">
      <c r="A163" t="s">
        <v>38</v>
      </c>
      <c r="B163">
        <v>18</v>
      </c>
      <c r="C163" s="125" t="s">
        <v>58</v>
      </c>
      <c r="D163" t="s">
        <v>102</v>
      </c>
      <c r="E163">
        <v>2007</v>
      </c>
      <c r="F163" t="s">
        <v>47</v>
      </c>
      <c r="G163" s="240">
        <v>4.2600842844208548</v>
      </c>
      <c r="H163" s="125">
        <v>2023</v>
      </c>
      <c r="J163" t="str">
        <f t="shared" si="2"/>
        <v>28_Hieronyma alchorneoides</v>
      </c>
      <c r="K163" t="s">
        <v>38</v>
      </c>
      <c r="L163">
        <v>28</v>
      </c>
      <c r="M163" t="s">
        <v>41</v>
      </c>
      <c r="N163">
        <v>2012</v>
      </c>
      <c r="O163">
        <v>2023</v>
      </c>
      <c r="P163" s="130">
        <v>3.748647262250846</v>
      </c>
    </row>
    <row r="164" spans="1:16">
      <c r="A164" t="s">
        <v>38</v>
      </c>
      <c r="B164">
        <v>18</v>
      </c>
      <c r="C164" s="125" t="s">
        <v>58</v>
      </c>
      <c r="D164" t="s">
        <v>102</v>
      </c>
      <c r="E164">
        <v>2007</v>
      </c>
      <c r="F164" t="s">
        <v>65</v>
      </c>
      <c r="G164" s="240">
        <v>0.64515827524803526</v>
      </c>
      <c r="H164" s="125">
        <v>2023</v>
      </c>
      <c r="J164" t="str">
        <f t="shared" si="2"/>
        <v>28_Paulownia imperial</v>
      </c>
      <c r="K164" t="s">
        <v>38</v>
      </c>
      <c r="L164">
        <v>28</v>
      </c>
      <c r="M164" t="s">
        <v>103</v>
      </c>
      <c r="N164">
        <v>2012</v>
      </c>
      <c r="O164">
        <v>2023</v>
      </c>
      <c r="P164" s="130">
        <v>0.35171861963347939</v>
      </c>
    </row>
    <row r="165" spans="1:16">
      <c r="A165" t="s">
        <v>38</v>
      </c>
      <c r="B165">
        <v>18</v>
      </c>
      <c r="C165" s="125" t="s">
        <v>58</v>
      </c>
      <c r="D165" t="s">
        <v>102</v>
      </c>
      <c r="E165">
        <v>2007</v>
      </c>
      <c r="F165" t="s">
        <v>49</v>
      </c>
      <c r="G165" s="240">
        <v>1.1980406246948301</v>
      </c>
      <c r="H165" s="125">
        <v>2023</v>
      </c>
      <c r="J165" t="str">
        <f t="shared" si="2"/>
        <v>28_Paulownia trifolia</v>
      </c>
      <c r="K165" t="s">
        <v>38</v>
      </c>
      <c r="L165">
        <v>28</v>
      </c>
      <c r="M165" t="s">
        <v>104</v>
      </c>
      <c r="N165">
        <v>2012</v>
      </c>
      <c r="O165">
        <v>2023</v>
      </c>
      <c r="P165" s="130">
        <v>0.31886294020903722</v>
      </c>
    </row>
    <row r="166" spans="1:16">
      <c r="A166" t="s">
        <v>38</v>
      </c>
      <c r="B166">
        <v>18</v>
      </c>
      <c r="C166" s="125" t="s">
        <v>58</v>
      </c>
      <c r="D166" t="s">
        <v>102</v>
      </c>
      <c r="E166">
        <v>2007</v>
      </c>
      <c r="F166" t="s">
        <v>41</v>
      </c>
      <c r="G166" s="240">
        <v>2.365257624860968</v>
      </c>
      <c r="H166" s="125">
        <v>2023</v>
      </c>
      <c r="J166" t="str">
        <f t="shared" si="2"/>
        <v>28_Platymiscium sp.</v>
      </c>
      <c r="K166" t="s">
        <v>38</v>
      </c>
      <c r="L166">
        <v>28</v>
      </c>
      <c r="M166" t="s">
        <v>105</v>
      </c>
      <c r="N166">
        <v>2012</v>
      </c>
      <c r="O166">
        <v>2023</v>
      </c>
      <c r="P166" s="130">
        <v>3.4461039743898428E-2</v>
      </c>
    </row>
    <row r="167" spans="1:16">
      <c r="A167" t="s">
        <v>38</v>
      </c>
      <c r="B167">
        <v>18</v>
      </c>
      <c r="C167" s="125" t="s">
        <v>58</v>
      </c>
      <c r="D167" t="s">
        <v>102</v>
      </c>
      <c r="E167">
        <v>2007</v>
      </c>
      <c r="F167" t="s">
        <v>43</v>
      </c>
      <c r="G167" s="240">
        <v>12.047692827981489</v>
      </c>
      <c r="H167" s="125">
        <v>2023</v>
      </c>
      <c r="J167" t="str">
        <f t="shared" si="2"/>
        <v>28_Swietenia macrophylla</v>
      </c>
      <c r="K167" t="s">
        <v>38</v>
      </c>
      <c r="L167">
        <v>28</v>
      </c>
      <c r="M167" t="s">
        <v>42</v>
      </c>
      <c r="N167">
        <v>2012</v>
      </c>
      <c r="O167">
        <v>2023</v>
      </c>
      <c r="P167" s="130">
        <v>5.4767641671877882</v>
      </c>
    </row>
    <row r="168" spans="1:16">
      <c r="A168" t="s">
        <v>38</v>
      </c>
      <c r="B168">
        <v>18</v>
      </c>
      <c r="C168" s="125" t="s">
        <v>58</v>
      </c>
      <c r="D168" t="s">
        <v>102</v>
      </c>
      <c r="E168">
        <v>2007</v>
      </c>
      <c r="F168" t="s">
        <v>44</v>
      </c>
      <c r="G168" s="240">
        <v>6.7755298895120122</v>
      </c>
      <c r="H168" s="125">
        <v>2023</v>
      </c>
      <c r="J168" t="str">
        <f t="shared" si="2"/>
        <v>28_Tabebuia guayacan</v>
      </c>
      <c r="K168" t="s">
        <v>38</v>
      </c>
      <c r="L168">
        <v>28</v>
      </c>
      <c r="M168" t="s">
        <v>52</v>
      </c>
      <c r="N168">
        <v>2012</v>
      </c>
      <c r="O168">
        <v>2023</v>
      </c>
      <c r="P168" s="130">
        <v>2.7191491171403857</v>
      </c>
    </row>
    <row r="169" spans="1:16">
      <c r="A169" t="s">
        <v>38</v>
      </c>
      <c r="B169">
        <v>18</v>
      </c>
      <c r="C169" s="125" t="s">
        <v>58</v>
      </c>
      <c r="D169" t="s">
        <v>106</v>
      </c>
      <c r="E169">
        <v>2007</v>
      </c>
      <c r="F169" t="s">
        <v>47</v>
      </c>
      <c r="G169" s="240">
        <v>2.0285904528941652</v>
      </c>
      <c r="H169" s="125">
        <v>2023</v>
      </c>
      <c r="J169" t="str">
        <f t="shared" si="2"/>
        <v>28_Tabebuia rosea</v>
      </c>
      <c r="K169" t="s">
        <v>38</v>
      </c>
      <c r="L169">
        <v>28</v>
      </c>
      <c r="M169" t="s">
        <v>54</v>
      </c>
      <c r="N169">
        <v>2012</v>
      </c>
      <c r="O169">
        <v>2023</v>
      </c>
      <c r="P169" s="130">
        <v>0.49923305821136021</v>
      </c>
    </row>
    <row r="170" spans="1:16">
      <c r="A170" t="s">
        <v>38</v>
      </c>
      <c r="B170">
        <v>18</v>
      </c>
      <c r="C170" s="125" t="s">
        <v>58</v>
      </c>
      <c r="D170" t="s">
        <v>106</v>
      </c>
      <c r="E170">
        <v>2007</v>
      </c>
      <c r="F170" t="s">
        <v>65</v>
      </c>
      <c r="G170" s="240">
        <v>0.38880565938809281</v>
      </c>
      <c r="H170" s="125">
        <v>2023</v>
      </c>
      <c r="J170" t="str">
        <f t="shared" si="2"/>
        <v>28_Terminalia amazonia</v>
      </c>
      <c r="K170" t="s">
        <v>38</v>
      </c>
      <c r="L170">
        <v>28</v>
      </c>
      <c r="M170" t="s">
        <v>44</v>
      </c>
      <c r="N170">
        <v>2012</v>
      </c>
      <c r="O170">
        <v>2023</v>
      </c>
      <c r="P170" s="130">
        <v>10.155639047188471</v>
      </c>
    </row>
    <row r="171" spans="1:16">
      <c r="A171" t="s">
        <v>38</v>
      </c>
      <c r="B171">
        <v>18</v>
      </c>
      <c r="C171" s="125" t="s">
        <v>58</v>
      </c>
      <c r="D171" t="s">
        <v>106</v>
      </c>
      <c r="E171">
        <v>2007</v>
      </c>
      <c r="F171" t="s">
        <v>49</v>
      </c>
      <c r="G171" s="240">
        <v>0.73100514416487317</v>
      </c>
      <c r="H171" s="125">
        <v>2023</v>
      </c>
      <c r="J171" t="str">
        <f t="shared" si="2"/>
        <v>28_Terminalia sp.</v>
      </c>
      <c r="K171" t="s">
        <v>38</v>
      </c>
      <c r="L171">
        <v>28</v>
      </c>
      <c r="M171" t="s">
        <v>107</v>
      </c>
      <c r="N171">
        <v>2012</v>
      </c>
      <c r="O171">
        <v>2023</v>
      </c>
      <c r="P171" s="130">
        <v>0.49546215425781409</v>
      </c>
    </row>
    <row r="172" spans="1:16">
      <c r="A172" t="s">
        <v>38</v>
      </c>
      <c r="B172">
        <v>18</v>
      </c>
      <c r="C172" s="125" t="s">
        <v>58</v>
      </c>
      <c r="D172" t="s">
        <v>106</v>
      </c>
      <c r="E172">
        <v>2007</v>
      </c>
      <c r="F172" t="s">
        <v>41</v>
      </c>
      <c r="G172" s="240">
        <v>0.61158955154307071</v>
      </c>
      <c r="H172" s="125">
        <v>2023</v>
      </c>
      <c r="J172" t="str">
        <f t="shared" si="2"/>
        <v>29_Astronium graveolens</v>
      </c>
      <c r="K172" t="s">
        <v>38</v>
      </c>
      <c r="L172">
        <v>29</v>
      </c>
      <c r="M172" t="s">
        <v>61</v>
      </c>
      <c r="N172">
        <v>2012</v>
      </c>
      <c r="O172">
        <v>2023</v>
      </c>
      <c r="P172" s="130">
        <v>2.5122254645159496</v>
      </c>
    </row>
    <row r="173" spans="1:16">
      <c r="A173" t="s">
        <v>38</v>
      </c>
      <c r="B173">
        <v>18</v>
      </c>
      <c r="C173" s="125" t="s">
        <v>58</v>
      </c>
      <c r="D173" t="s">
        <v>106</v>
      </c>
      <c r="E173">
        <v>2007</v>
      </c>
      <c r="F173" t="s">
        <v>46</v>
      </c>
      <c r="G173" s="240">
        <v>0.67119715466897756</v>
      </c>
      <c r="H173" s="125">
        <v>2023</v>
      </c>
      <c r="J173" t="str">
        <f t="shared" si="2"/>
        <v>29_Cedrela odorata</v>
      </c>
      <c r="K173" t="s">
        <v>38</v>
      </c>
      <c r="L173">
        <v>29</v>
      </c>
      <c r="M173" t="s">
        <v>63</v>
      </c>
      <c r="N173">
        <v>2012</v>
      </c>
      <c r="O173">
        <v>2023</v>
      </c>
      <c r="P173" s="130">
        <v>2.660732187856329</v>
      </c>
    </row>
    <row r="174" spans="1:16">
      <c r="A174" t="s">
        <v>38</v>
      </c>
      <c r="B174">
        <v>18</v>
      </c>
      <c r="C174" s="125" t="s">
        <v>58</v>
      </c>
      <c r="D174" t="s">
        <v>106</v>
      </c>
      <c r="E174">
        <v>2007</v>
      </c>
      <c r="F174" t="s">
        <v>43</v>
      </c>
      <c r="G174" s="240">
        <v>7.6071292855329276</v>
      </c>
      <c r="H174" s="125">
        <v>2023</v>
      </c>
      <c r="J174" t="str">
        <f t="shared" si="2"/>
        <v>29_Dalbergia retusa</v>
      </c>
      <c r="K174" t="s">
        <v>38</v>
      </c>
      <c r="L174">
        <v>29</v>
      </c>
      <c r="M174" t="s">
        <v>65</v>
      </c>
      <c r="N174">
        <v>2012</v>
      </c>
      <c r="O174">
        <v>2023</v>
      </c>
      <c r="P174" s="130">
        <v>12.457550733513802</v>
      </c>
    </row>
    <row r="175" spans="1:16">
      <c r="A175" t="s">
        <v>38</v>
      </c>
      <c r="B175">
        <v>18</v>
      </c>
      <c r="C175" s="125" t="s">
        <v>58</v>
      </c>
      <c r="D175" t="s">
        <v>106</v>
      </c>
      <c r="E175">
        <v>2007</v>
      </c>
      <c r="F175" t="s">
        <v>44</v>
      </c>
      <c r="G175" s="240">
        <v>6.1233922549946644</v>
      </c>
      <c r="H175" s="125">
        <v>2023</v>
      </c>
      <c r="J175" t="str">
        <f t="shared" si="2"/>
        <v>29_Dipteryx panamensis</v>
      </c>
      <c r="K175" t="s">
        <v>38</v>
      </c>
      <c r="L175">
        <v>29</v>
      </c>
      <c r="M175" t="s">
        <v>49</v>
      </c>
      <c r="N175">
        <v>2012</v>
      </c>
      <c r="O175">
        <v>2023</v>
      </c>
      <c r="P175" s="130">
        <v>8.5117973611821167</v>
      </c>
    </row>
    <row r="176" spans="1:16">
      <c r="A176" t="s">
        <v>38</v>
      </c>
      <c r="B176">
        <v>18</v>
      </c>
      <c r="C176" s="125" t="s">
        <v>58</v>
      </c>
      <c r="D176" t="s">
        <v>92</v>
      </c>
      <c r="E176">
        <v>2007</v>
      </c>
      <c r="F176" t="s">
        <v>43</v>
      </c>
      <c r="G176" s="240">
        <v>2.318114336593653</v>
      </c>
      <c r="H176" s="125">
        <v>2023</v>
      </c>
      <c r="J176" t="str">
        <f t="shared" si="2"/>
        <v>29_Hieronyma alchorneoides</v>
      </c>
      <c r="K176" t="s">
        <v>38</v>
      </c>
      <c r="L176">
        <v>29</v>
      </c>
      <c r="M176" t="s">
        <v>41</v>
      </c>
      <c r="N176">
        <v>2012</v>
      </c>
      <c r="O176">
        <v>2023</v>
      </c>
      <c r="P176" s="130">
        <v>7.1727259183108067</v>
      </c>
    </row>
    <row r="177" spans="1:16">
      <c r="A177" t="s">
        <v>38</v>
      </c>
      <c r="B177">
        <v>19</v>
      </c>
      <c r="C177" s="125" t="s">
        <v>84</v>
      </c>
      <c r="D177" t="s">
        <v>108</v>
      </c>
      <c r="E177">
        <v>2007</v>
      </c>
      <c r="F177" t="s">
        <v>47</v>
      </c>
      <c r="G177" s="240">
        <v>0.58351850129887006</v>
      </c>
      <c r="H177" s="125">
        <v>2023</v>
      </c>
      <c r="J177" t="str">
        <f t="shared" si="2"/>
        <v>29_MIX</v>
      </c>
      <c r="K177" t="s">
        <v>38</v>
      </c>
      <c r="L177">
        <v>29</v>
      </c>
      <c r="M177" t="s">
        <v>46</v>
      </c>
      <c r="N177">
        <v>2012</v>
      </c>
      <c r="O177">
        <v>2023</v>
      </c>
      <c r="P177" s="130">
        <v>9.743343196589251</v>
      </c>
    </row>
    <row r="178" spans="1:16">
      <c r="A178" t="s">
        <v>38</v>
      </c>
      <c r="B178">
        <v>19</v>
      </c>
      <c r="C178" s="125" t="s">
        <v>84</v>
      </c>
      <c r="D178" t="s">
        <v>108</v>
      </c>
      <c r="E178">
        <v>2007</v>
      </c>
      <c r="F178" t="s">
        <v>65</v>
      </c>
      <c r="G178" s="240">
        <v>5.6880011186117553E-2</v>
      </c>
      <c r="H178" s="125">
        <v>2023</v>
      </c>
      <c r="J178" t="str">
        <f t="shared" si="2"/>
        <v>29_Swietenia macrophylla</v>
      </c>
      <c r="K178" t="s">
        <v>38</v>
      </c>
      <c r="L178">
        <v>29</v>
      </c>
      <c r="M178" t="s">
        <v>42</v>
      </c>
      <c r="N178">
        <v>2012</v>
      </c>
      <c r="O178">
        <v>2023</v>
      </c>
      <c r="P178" s="130">
        <v>3.2724319077434627</v>
      </c>
    </row>
    <row r="179" spans="1:16">
      <c r="A179" t="s">
        <v>38</v>
      </c>
      <c r="B179">
        <v>19</v>
      </c>
      <c r="C179" s="125" t="s">
        <v>84</v>
      </c>
      <c r="D179" t="s">
        <v>108</v>
      </c>
      <c r="E179">
        <v>2007</v>
      </c>
      <c r="F179" t="s">
        <v>49</v>
      </c>
      <c r="G179" s="240">
        <v>6.4532677613517442E-2</v>
      </c>
      <c r="H179" s="125">
        <v>2023</v>
      </c>
      <c r="J179" t="str">
        <f t="shared" si="2"/>
        <v>29_Tectona grandis</v>
      </c>
      <c r="K179" t="s">
        <v>38</v>
      </c>
      <c r="L179">
        <v>29</v>
      </c>
      <c r="M179" t="s">
        <v>43</v>
      </c>
      <c r="N179">
        <v>2012</v>
      </c>
      <c r="O179">
        <v>2023</v>
      </c>
      <c r="P179" s="130">
        <v>67.782050162513684</v>
      </c>
    </row>
    <row r="180" spans="1:16">
      <c r="A180" t="s">
        <v>38</v>
      </c>
      <c r="B180">
        <v>19</v>
      </c>
      <c r="C180" s="125" t="s">
        <v>84</v>
      </c>
      <c r="D180" t="s">
        <v>108</v>
      </c>
      <c r="E180">
        <v>2007</v>
      </c>
      <c r="F180" t="s">
        <v>43</v>
      </c>
      <c r="G180" s="240">
        <v>1.5827189124173902</v>
      </c>
      <c r="H180" s="125">
        <v>2023</v>
      </c>
      <c r="J180" t="str">
        <f t="shared" si="2"/>
        <v>29_Terminalia amazonia</v>
      </c>
      <c r="K180" t="s">
        <v>38</v>
      </c>
      <c r="L180">
        <v>29</v>
      </c>
      <c r="M180" t="s">
        <v>44</v>
      </c>
      <c r="N180">
        <v>2012</v>
      </c>
      <c r="O180">
        <v>2023</v>
      </c>
      <c r="P180" s="130">
        <v>23.420548477368197</v>
      </c>
    </row>
    <row r="181" spans="1:16">
      <c r="A181" t="s">
        <v>38</v>
      </c>
      <c r="B181">
        <v>19</v>
      </c>
      <c r="C181" s="125" t="s">
        <v>84</v>
      </c>
      <c r="D181" t="s">
        <v>108</v>
      </c>
      <c r="E181">
        <v>2007</v>
      </c>
      <c r="F181" t="s">
        <v>44</v>
      </c>
      <c r="G181" s="240">
        <v>0.90789428060838351</v>
      </c>
      <c r="H181" s="125">
        <v>2023</v>
      </c>
      <c r="J181" t="str">
        <f t="shared" si="2"/>
        <v>30_Cedrela odorata</v>
      </c>
      <c r="K181" t="s">
        <v>38</v>
      </c>
      <c r="L181">
        <v>30</v>
      </c>
      <c r="M181" t="s">
        <v>63</v>
      </c>
      <c r="N181">
        <v>2013</v>
      </c>
      <c r="O181">
        <v>2023</v>
      </c>
      <c r="P181" s="130">
        <v>2.2770087472197269</v>
      </c>
    </row>
    <row r="182" spans="1:16">
      <c r="A182" t="s">
        <v>38</v>
      </c>
      <c r="B182">
        <v>19</v>
      </c>
      <c r="C182" s="125" t="s">
        <v>84</v>
      </c>
      <c r="D182" t="s">
        <v>109</v>
      </c>
      <c r="E182">
        <v>2007</v>
      </c>
      <c r="F182" t="s">
        <v>47</v>
      </c>
      <c r="G182" s="240">
        <v>3.3907326373585933</v>
      </c>
      <c r="H182" s="125">
        <v>2023</v>
      </c>
      <c r="J182" t="str">
        <f t="shared" si="2"/>
        <v>30_Dalbergia retusa</v>
      </c>
      <c r="K182" t="s">
        <v>38</v>
      </c>
      <c r="L182">
        <v>30</v>
      </c>
      <c r="M182" t="s">
        <v>65</v>
      </c>
      <c r="N182">
        <v>2013</v>
      </c>
      <c r="O182">
        <v>2023</v>
      </c>
      <c r="P182" s="130">
        <v>1.517348922126684</v>
      </c>
    </row>
    <row r="183" spans="1:16">
      <c r="A183" t="s">
        <v>38</v>
      </c>
      <c r="B183">
        <v>19</v>
      </c>
      <c r="C183" s="125" t="s">
        <v>84</v>
      </c>
      <c r="D183" t="s">
        <v>109</v>
      </c>
      <c r="E183">
        <v>2007</v>
      </c>
      <c r="F183" t="s">
        <v>65</v>
      </c>
      <c r="G183" s="240">
        <v>0.640079066944099</v>
      </c>
      <c r="H183" s="125">
        <v>2023</v>
      </c>
      <c r="J183" t="str">
        <f t="shared" si="2"/>
        <v>30_Swietenia macrophylla</v>
      </c>
      <c r="K183" t="s">
        <v>38</v>
      </c>
      <c r="L183">
        <v>30</v>
      </c>
      <c r="M183" t="s">
        <v>42</v>
      </c>
      <c r="N183">
        <v>2013</v>
      </c>
      <c r="O183">
        <v>2023</v>
      </c>
      <c r="P183" s="130">
        <v>2.9692019874803606</v>
      </c>
    </row>
    <row r="184" spans="1:16">
      <c r="A184" t="s">
        <v>38</v>
      </c>
      <c r="B184">
        <v>19</v>
      </c>
      <c r="C184" s="125" t="s">
        <v>84</v>
      </c>
      <c r="D184" t="s">
        <v>109</v>
      </c>
      <c r="E184">
        <v>2007</v>
      </c>
      <c r="F184" t="s">
        <v>49</v>
      </c>
      <c r="G184" s="240">
        <v>1.4166120756361307</v>
      </c>
      <c r="H184" s="125">
        <v>2023</v>
      </c>
      <c r="J184" t="str">
        <f t="shared" si="2"/>
        <v>30_Tabebuia guayacan</v>
      </c>
      <c r="K184" t="s">
        <v>38</v>
      </c>
      <c r="L184">
        <v>30</v>
      </c>
      <c r="M184" t="s">
        <v>52</v>
      </c>
      <c r="N184">
        <v>2013</v>
      </c>
      <c r="O184">
        <v>2023</v>
      </c>
      <c r="P184" s="130">
        <v>2.007493751854537</v>
      </c>
    </row>
    <row r="185" spans="1:16">
      <c r="A185" t="s">
        <v>38</v>
      </c>
      <c r="B185">
        <v>19</v>
      </c>
      <c r="C185" s="125" t="s">
        <v>84</v>
      </c>
      <c r="D185" t="s">
        <v>109</v>
      </c>
      <c r="E185">
        <v>2007</v>
      </c>
      <c r="F185" t="s">
        <v>46</v>
      </c>
      <c r="G185" s="240">
        <v>0.2126069669228389</v>
      </c>
      <c r="H185" s="125">
        <v>2023</v>
      </c>
      <c r="J185" t="str">
        <f t="shared" si="2"/>
        <v>30_Terminalia amazonia</v>
      </c>
      <c r="K185" t="s">
        <v>38</v>
      </c>
      <c r="L185">
        <v>30</v>
      </c>
      <c r="M185" t="s">
        <v>44</v>
      </c>
      <c r="N185">
        <v>2013</v>
      </c>
      <c r="O185">
        <v>2023</v>
      </c>
      <c r="P185" s="130">
        <v>2.1913087635938142</v>
      </c>
    </row>
    <row r="186" spans="1:16">
      <c r="A186" t="s">
        <v>38</v>
      </c>
      <c r="B186">
        <v>19</v>
      </c>
      <c r="C186" s="125" t="s">
        <v>84</v>
      </c>
      <c r="D186" t="s">
        <v>109</v>
      </c>
      <c r="E186">
        <v>2007</v>
      </c>
      <c r="F186" t="s">
        <v>43</v>
      </c>
      <c r="G186" s="240">
        <v>10.863116606639938</v>
      </c>
      <c r="H186" s="125">
        <v>2023</v>
      </c>
      <c r="J186" t="str">
        <f t="shared" si="2"/>
        <v>31_Astronium graveolens</v>
      </c>
      <c r="K186" t="s">
        <v>38</v>
      </c>
      <c r="L186">
        <v>31</v>
      </c>
      <c r="M186" t="s">
        <v>61</v>
      </c>
      <c r="N186">
        <v>2013</v>
      </c>
      <c r="O186">
        <v>2023</v>
      </c>
      <c r="P186" s="130">
        <v>3.8040296359626082</v>
      </c>
    </row>
    <row r="187" spans="1:16">
      <c r="A187" t="s">
        <v>38</v>
      </c>
      <c r="B187">
        <v>19</v>
      </c>
      <c r="C187" s="125" t="s">
        <v>84</v>
      </c>
      <c r="D187" t="s">
        <v>109</v>
      </c>
      <c r="E187">
        <v>2007</v>
      </c>
      <c r="F187" t="s">
        <v>44</v>
      </c>
      <c r="G187" s="240">
        <v>6.5277155947632028</v>
      </c>
      <c r="H187" s="125">
        <v>2023</v>
      </c>
      <c r="J187" t="str">
        <f t="shared" si="2"/>
        <v>31_Cedrela odorata</v>
      </c>
      <c r="K187" t="s">
        <v>38</v>
      </c>
      <c r="L187">
        <v>31</v>
      </c>
      <c r="M187" t="s">
        <v>63</v>
      </c>
      <c r="N187">
        <v>2013</v>
      </c>
      <c r="O187">
        <v>2023</v>
      </c>
      <c r="P187" s="130">
        <v>2.9653107680782873</v>
      </c>
    </row>
    <row r="188" spans="1:16">
      <c r="A188" t="s">
        <v>38</v>
      </c>
      <c r="B188">
        <v>20</v>
      </c>
      <c r="C188" s="125" t="s">
        <v>58</v>
      </c>
      <c r="D188" t="s">
        <v>110</v>
      </c>
      <c r="E188">
        <v>2008</v>
      </c>
      <c r="F188" t="s">
        <v>63</v>
      </c>
      <c r="G188" s="240">
        <v>0.92937986945797824</v>
      </c>
      <c r="H188" s="125">
        <v>2023</v>
      </c>
      <c r="J188" t="str">
        <f t="shared" si="2"/>
        <v>31_Dalbergia retusa</v>
      </c>
      <c r="K188" t="s">
        <v>38</v>
      </c>
      <c r="L188">
        <v>31</v>
      </c>
      <c r="M188" t="s">
        <v>65</v>
      </c>
      <c r="N188">
        <v>2013</v>
      </c>
      <c r="O188">
        <v>2023</v>
      </c>
      <c r="P188" s="130">
        <v>7.5530099973303315</v>
      </c>
    </row>
    <row r="189" spans="1:16">
      <c r="A189" t="s">
        <v>38</v>
      </c>
      <c r="B189">
        <v>20</v>
      </c>
      <c r="C189" s="125" t="s">
        <v>58</v>
      </c>
      <c r="D189" t="s">
        <v>110</v>
      </c>
      <c r="E189">
        <v>2008</v>
      </c>
      <c r="F189" t="s">
        <v>65</v>
      </c>
      <c r="G189" s="240">
        <v>1.615141259663732</v>
      </c>
      <c r="H189" s="125">
        <v>2023</v>
      </c>
      <c r="J189" t="str">
        <f t="shared" si="2"/>
        <v>31_Dipteryx panamensis</v>
      </c>
      <c r="K189" t="s">
        <v>38</v>
      </c>
      <c r="L189">
        <v>31</v>
      </c>
      <c r="M189" t="s">
        <v>49</v>
      </c>
      <c r="N189">
        <v>2013</v>
      </c>
      <c r="O189">
        <v>2023</v>
      </c>
      <c r="P189" s="130">
        <v>6.0553380053982613</v>
      </c>
    </row>
    <row r="190" spans="1:16">
      <c r="A190" t="s">
        <v>38</v>
      </c>
      <c r="B190">
        <v>20</v>
      </c>
      <c r="C190" s="125" t="s">
        <v>58</v>
      </c>
      <c r="D190" t="s">
        <v>110</v>
      </c>
      <c r="E190">
        <v>2008</v>
      </c>
      <c r="F190" t="s">
        <v>46</v>
      </c>
      <c r="G190" s="240">
        <v>0.67973590684194785</v>
      </c>
      <c r="H190" s="125">
        <v>2023</v>
      </c>
      <c r="J190" t="str">
        <f t="shared" si="2"/>
        <v>31_Hieronyma alchorneoides</v>
      </c>
      <c r="K190" t="s">
        <v>38</v>
      </c>
      <c r="L190">
        <v>31</v>
      </c>
      <c r="M190" t="s">
        <v>41</v>
      </c>
      <c r="N190">
        <v>2013</v>
      </c>
      <c r="O190">
        <v>2023</v>
      </c>
      <c r="P190" s="130">
        <v>7.0363738740865021</v>
      </c>
    </row>
    <row r="191" spans="1:16">
      <c r="A191" t="s">
        <v>38</v>
      </c>
      <c r="B191">
        <v>20</v>
      </c>
      <c r="C191" s="125" t="s">
        <v>58</v>
      </c>
      <c r="D191" t="s">
        <v>110</v>
      </c>
      <c r="E191">
        <v>2008</v>
      </c>
      <c r="F191" t="s">
        <v>52</v>
      </c>
      <c r="G191" s="240">
        <v>4.498326739158192</v>
      </c>
      <c r="H191" s="125">
        <v>2023</v>
      </c>
      <c r="J191" t="str">
        <f t="shared" si="2"/>
        <v>31_MIX</v>
      </c>
      <c r="K191" t="s">
        <v>38</v>
      </c>
      <c r="L191">
        <v>31</v>
      </c>
      <c r="M191" t="s">
        <v>46</v>
      </c>
      <c r="N191">
        <v>2013</v>
      </c>
      <c r="O191">
        <v>2023</v>
      </c>
      <c r="P191" s="130">
        <v>3.5140933972763868</v>
      </c>
    </row>
    <row r="192" spans="1:16">
      <c r="A192" t="s">
        <v>38</v>
      </c>
      <c r="B192">
        <v>20</v>
      </c>
      <c r="C192" s="125" t="s">
        <v>58</v>
      </c>
      <c r="D192" t="s">
        <v>110</v>
      </c>
      <c r="E192">
        <v>2008</v>
      </c>
      <c r="F192" t="s">
        <v>43</v>
      </c>
      <c r="G192" s="240">
        <v>4.9437469143783215</v>
      </c>
      <c r="H192" s="125">
        <v>2023</v>
      </c>
      <c r="J192" t="str">
        <f t="shared" si="2"/>
        <v>31_Swietenia macrophylla</v>
      </c>
      <c r="K192" t="s">
        <v>38</v>
      </c>
      <c r="L192">
        <v>31</v>
      </c>
      <c r="M192" t="s">
        <v>42</v>
      </c>
      <c r="N192">
        <v>2013</v>
      </c>
      <c r="O192">
        <v>2023</v>
      </c>
      <c r="P192" s="130">
        <v>2.223559348126992</v>
      </c>
    </row>
    <row r="193" spans="1:16">
      <c r="A193" t="s">
        <v>38</v>
      </c>
      <c r="B193">
        <v>20</v>
      </c>
      <c r="C193" s="125" t="s">
        <v>58</v>
      </c>
      <c r="D193" t="s">
        <v>110</v>
      </c>
      <c r="E193">
        <v>2008</v>
      </c>
      <c r="F193" t="s">
        <v>44</v>
      </c>
      <c r="G193" s="240">
        <v>5.0023629754748811</v>
      </c>
      <c r="H193" s="125">
        <v>2023</v>
      </c>
      <c r="J193" t="str">
        <f t="shared" si="2"/>
        <v>31_Tectona grandis</v>
      </c>
      <c r="K193" t="s">
        <v>38</v>
      </c>
      <c r="L193">
        <v>31</v>
      </c>
      <c r="M193" t="s">
        <v>43</v>
      </c>
      <c r="N193">
        <v>2013</v>
      </c>
      <c r="O193">
        <v>2023</v>
      </c>
      <c r="P193" s="130">
        <v>54.081812189481255</v>
      </c>
    </row>
    <row r="194" spans="1:16">
      <c r="A194" t="s">
        <v>38</v>
      </c>
      <c r="B194">
        <v>20</v>
      </c>
      <c r="C194" s="125" t="s">
        <v>58</v>
      </c>
      <c r="D194" t="s">
        <v>111</v>
      </c>
      <c r="E194">
        <v>2008</v>
      </c>
      <c r="F194" t="s">
        <v>46</v>
      </c>
      <c r="G194" s="240">
        <v>2.57814504122996</v>
      </c>
      <c r="H194" s="125">
        <v>2023</v>
      </c>
      <c r="J194" t="str">
        <f t="shared" si="2"/>
        <v>31_Terminalia amazonia</v>
      </c>
      <c r="K194" t="s">
        <v>38</v>
      </c>
      <c r="L194">
        <v>31</v>
      </c>
      <c r="M194" t="s">
        <v>44</v>
      </c>
      <c r="N194">
        <v>2013</v>
      </c>
      <c r="O194">
        <v>2023</v>
      </c>
      <c r="P194" s="130">
        <v>20.551920356445414</v>
      </c>
    </row>
    <row r="195" spans="1:16">
      <c r="A195" t="s">
        <v>38</v>
      </c>
      <c r="B195">
        <v>20</v>
      </c>
      <c r="C195" s="125" t="s">
        <v>58</v>
      </c>
      <c r="D195" t="s">
        <v>111</v>
      </c>
      <c r="E195">
        <v>2008</v>
      </c>
      <c r="F195" t="s">
        <v>43</v>
      </c>
      <c r="G195" s="240">
        <v>8.6087816159219397</v>
      </c>
      <c r="H195" s="125">
        <v>2023</v>
      </c>
      <c r="J195" t="str">
        <f t="shared" si="2"/>
        <v>32_Acacia mangium</v>
      </c>
      <c r="K195" t="s">
        <v>38</v>
      </c>
      <c r="L195">
        <v>32</v>
      </c>
      <c r="M195" t="s">
        <v>97</v>
      </c>
      <c r="N195">
        <v>2013</v>
      </c>
      <c r="O195">
        <v>2023</v>
      </c>
      <c r="P195" s="130">
        <v>10.59792617400629</v>
      </c>
    </row>
    <row r="196" spans="1:16">
      <c r="A196" t="s">
        <v>38</v>
      </c>
      <c r="B196">
        <v>20</v>
      </c>
      <c r="C196" s="125" t="s">
        <v>58</v>
      </c>
      <c r="D196" t="s">
        <v>112</v>
      </c>
      <c r="E196">
        <v>2008</v>
      </c>
      <c r="F196" t="s">
        <v>61</v>
      </c>
      <c r="G196" s="240">
        <v>0.86597024006123569</v>
      </c>
      <c r="H196" s="125">
        <v>2023</v>
      </c>
      <c r="J196" t="str">
        <f t="shared" si="2"/>
        <v>32_Dipteryx panamensis</v>
      </c>
      <c r="K196" t="s">
        <v>38</v>
      </c>
      <c r="L196">
        <v>32</v>
      </c>
      <c r="M196" t="s">
        <v>49</v>
      </c>
      <c r="N196">
        <v>2013</v>
      </c>
      <c r="O196">
        <v>2023</v>
      </c>
      <c r="P196" s="130">
        <v>0.44351909460204192</v>
      </c>
    </row>
    <row r="197" spans="1:16">
      <c r="A197" t="s">
        <v>38</v>
      </c>
      <c r="B197">
        <v>20</v>
      </c>
      <c r="C197" s="125" t="s">
        <v>58</v>
      </c>
      <c r="D197" t="s">
        <v>112</v>
      </c>
      <c r="E197">
        <v>2008</v>
      </c>
      <c r="F197" t="s">
        <v>65</v>
      </c>
      <c r="G197" s="240">
        <v>0.54136262779155353</v>
      </c>
      <c r="H197" s="125">
        <v>2023</v>
      </c>
      <c r="J197" t="str">
        <f t="shared" si="2"/>
        <v>32_Inga sp.</v>
      </c>
      <c r="K197" t="s">
        <v>38</v>
      </c>
      <c r="L197">
        <v>32</v>
      </c>
      <c r="M197" t="s">
        <v>68</v>
      </c>
      <c r="N197">
        <v>2013</v>
      </c>
      <c r="O197">
        <v>2023</v>
      </c>
      <c r="P197" s="130">
        <v>0.23674463237220189</v>
      </c>
    </row>
    <row r="198" spans="1:16">
      <c r="A198" t="s">
        <v>38</v>
      </c>
      <c r="B198">
        <v>20</v>
      </c>
      <c r="C198" s="125" t="s">
        <v>58</v>
      </c>
      <c r="D198" t="s">
        <v>112</v>
      </c>
      <c r="E198">
        <v>2008</v>
      </c>
      <c r="F198" t="s">
        <v>46</v>
      </c>
      <c r="G198" s="240">
        <v>0.92603408771255968</v>
      </c>
      <c r="H198" s="125">
        <v>2023</v>
      </c>
      <c r="J198" t="str">
        <f t="shared" ref="J198:J247" si="3">L198&amp;"_"&amp;M198</f>
        <v>34_Dalbergia retusa</v>
      </c>
      <c r="K198" t="s">
        <v>38</v>
      </c>
      <c r="L198">
        <v>34</v>
      </c>
      <c r="M198" t="s">
        <v>65</v>
      </c>
      <c r="N198">
        <v>2014</v>
      </c>
      <c r="O198">
        <v>2023</v>
      </c>
      <c r="P198" s="130">
        <v>9.2867155717163357</v>
      </c>
    </row>
    <row r="199" spans="1:16">
      <c r="A199" t="s">
        <v>38</v>
      </c>
      <c r="B199">
        <v>20</v>
      </c>
      <c r="C199" s="125" t="s">
        <v>58</v>
      </c>
      <c r="D199" t="s">
        <v>112</v>
      </c>
      <c r="E199">
        <v>2008</v>
      </c>
      <c r="F199" t="s">
        <v>52</v>
      </c>
      <c r="G199" s="240">
        <v>1.1367404310086557</v>
      </c>
      <c r="H199" s="125">
        <v>2023</v>
      </c>
      <c r="J199" t="str">
        <f t="shared" si="3"/>
        <v>34_Dipteryx panamensis</v>
      </c>
      <c r="K199" t="s">
        <v>38</v>
      </c>
      <c r="L199">
        <v>34</v>
      </c>
      <c r="M199" t="s">
        <v>49</v>
      </c>
      <c r="N199">
        <v>2014</v>
      </c>
      <c r="O199">
        <v>2023</v>
      </c>
      <c r="P199" s="130">
        <v>5.2760552929793008</v>
      </c>
    </row>
    <row r="200" spans="1:16">
      <c r="A200" t="s">
        <v>38</v>
      </c>
      <c r="B200">
        <v>20</v>
      </c>
      <c r="C200" s="125" t="s">
        <v>58</v>
      </c>
      <c r="D200" t="s">
        <v>112</v>
      </c>
      <c r="E200">
        <v>2008</v>
      </c>
      <c r="F200" t="s">
        <v>54</v>
      </c>
      <c r="G200" s="240">
        <v>0.86843760328635544</v>
      </c>
      <c r="H200" s="125">
        <v>2023</v>
      </c>
      <c r="J200" t="str">
        <f t="shared" si="3"/>
        <v>34_Swietenia macrophylla</v>
      </c>
      <c r="K200" t="s">
        <v>38</v>
      </c>
      <c r="L200">
        <v>34</v>
      </c>
      <c r="M200" t="s">
        <v>42</v>
      </c>
      <c r="N200">
        <v>2014</v>
      </c>
      <c r="O200">
        <v>2023</v>
      </c>
      <c r="P200" s="130">
        <v>4.7921514374091112</v>
      </c>
    </row>
    <row r="201" spans="1:16">
      <c r="A201" t="s">
        <v>38</v>
      </c>
      <c r="B201">
        <v>20</v>
      </c>
      <c r="C201" s="125" t="s">
        <v>58</v>
      </c>
      <c r="D201" t="s">
        <v>112</v>
      </c>
      <c r="E201">
        <v>2008</v>
      </c>
      <c r="F201" t="s">
        <v>43</v>
      </c>
      <c r="G201" s="240">
        <v>3.9915136297949987</v>
      </c>
      <c r="H201" s="125">
        <v>2023</v>
      </c>
      <c r="J201" t="str">
        <f t="shared" si="3"/>
        <v>34_Tabebuia rosea</v>
      </c>
      <c r="K201" t="s">
        <v>38</v>
      </c>
      <c r="L201">
        <v>34</v>
      </c>
      <c r="M201" t="s">
        <v>54</v>
      </c>
      <c r="N201">
        <v>2014</v>
      </c>
      <c r="O201">
        <v>2023</v>
      </c>
      <c r="P201" s="130">
        <v>5.6057905828700205</v>
      </c>
    </row>
    <row r="202" spans="1:16">
      <c r="A202" t="s">
        <v>38</v>
      </c>
      <c r="B202">
        <v>20</v>
      </c>
      <c r="C202" s="125" t="s">
        <v>58</v>
      </c>
      <c r="D202" t="s">
        <v>112</v>
      </c>
      <c r="E202">
        <v>2008</v>
      </c>
      <c r="F202" t="s">
        <v>44</v>
      </c>
      <c r="G202" s="240">
        <v>3.7891324660485974</v>
      </c>
      <c r="H202" s="125">
        <v>2023</v>
      </c>
      <c r="J202" t="str">
        <f t="shared" si="3"/>
        <v>34_Tectona grandis</v>
      </c>
      <c r="K202" t="s">
        <v>38</v>
      </c>
      <c r="L202">
        <v>34</v>
      </c>
      <c r="M202" t="s">
        <v>43</v>
      </c>
      <c r="N202">
        <v>2014</v>
      </c>
      <c r="O202">
        <v>2023</v>
      </c>
      <c r="P202" s="130">
        <v>33.121553239994306</v>
      </c>
    </row>
    <row r="203" spans="1:16">
      <c r="A203" t="s">
        <v>38</v>
      </c>
      <c r="B203">
        <v>20</v>
      </c>
      <c r="C203" s="125" t="s">
        <v>58</v>
      </c>
      <c r="D203" t="s">
        <v>113</v>
      </c>
      <c r="E203">
        <v>2008</v>
      </c>
      <c r="F203" t="s">
        <v>82</v>
      </c>
      <c r="G203" s="240">
        <v>5.3215169160634925</v>
      </c>
      <c r="H203" s="125">
        <v>2023</v>
      </c>
      <c r="J203" t="str">
        <f t="shared" si="3"/>
        <v>34_Terminalia amazonia</v>
      </c>
      <c r="K203" t="s">
        <v>38</v>
      </c>
      <c r="L203">
        <v>34</v>
      </c>
      <c r="M203" t="s">
        <v>44</v>
      </c>
      <c r="N203">
        <v>2014</v>
      </c>
      <c r="O203">
        <v>2023</v>
      </c>
      <c r="P203" s="130">
        <v>13.06263157410697</v>
      </c>
    </row>
    <row r="204" spans="1:16">
      <c r="A204" t="s">
        <v>38</v>
      </c>
      <c r="B204">
        <v>20</v>
      </c>
      <c r="C204" s="125" t="s">
        <v>58</v>
      </c>
      <c r="D204" t="s">
        <v>113</v>
      </c>
      <c r="E204">
        <v>2008</v>
      </c>
      <c r="F204" t="s">
        <v>65</v>
      </c>
      <c r="G204" s="240">
        <v>1.6000768532309333</v>
      </c>
      <c r="H204" s="125">
        <v>2023</v>
      </c>
      <c r="J204" t="str">
        <f t="shared" si="3"/>
        <v>35_Acacia mangium</v>
      </c>
      <c r="K204" t="s">
        <v>38</v>
      </c>
      <c r="L204">
        <v>35</v>
      </c>
      <c r="M204" t="s">
        <v>97</v>
      </c>
      <c r="N204">
        <v>2014</v>
      </c>
      <c r="O204">
        <v>2023</v>
      </c>
      <c r="P204" s="130">
        <v>5.4697828387385439</v>
      </c>
    </row>
    <row r="205" spans="1:16">
      <c r="A205" t="s">
        <v>38</v>
      </c>
      <c r="B205">
        <v>20</v>
      </c>
      <c r="C205" s="125" t="s">
        <v>58</v>
      </c>
      <c r="D205" t="s">
        <v>113</v>
      </c>
      <c r="E205">
        <v>2008</v>
      </c>
      <c r="F205" t="s">
        <v>52</v>
      </c>
      <c r="G205" s="240">
        <v>2.0149116529301327</v>
      </c>
      <c r="H205" s="125">
        <v>2023</v>
      </c>
      <c r="J205" t="str">
        <f t="shared" si="3"/>
        <v>35_Dipteryx panamensis</v>
      </c>
      <c r="K205" t="s">
        <v>38</v>
      </c>
      <c r="L205">
        <v>35</v>
      </c>
      <c r="M205" t="s">
        <v>49</v>
      </c>
      <c r="N205">
        <v>2014</v>
      </c>
      <c r="O205">
        <v>2023</v>
      </c>
      <c r="P205" s="130">
        <v>3.2266687220741446</v>
      </c>
    </row>
    <row r="206" spans="1:16">
      <c r="A206" t="s">
        <v>38</v>
      </c>
      <c r="B206">
        <v>20</v>
      </c>
      <c r="C206" s="125" t="s">
        <v>58</v>
      </c>
      <c r="D206" t="s">
        <v>113</v>
      </c>
      <c r="E206">
        <v>2008</v>
      </c>
      <c r="F206" t="s">
        <v>54</v>
      </c>
      <c r="G206" s="240">
        <v>2.895229522021479</v>
      </c>
      <c r="H206" s="125">
        <v>2023</v>
      </c>
      <c r="J206" t="str">
        <f t="shared" si="3"/>
        <v>35_MIX</v>
      </c>
      <c r="K206" t="s">
        <v>38</v>
      </c>
      <c r="L206">
        <v>35</v>
      </c>
      <c r="M206" t="s">
        <v>46</v>
      </c>
      <c r="N206">
        <v>2014</v>
      </c>
      <c r="O206">
        <v>2023</v>
      </c>
      <c r="P206" s="130">
        <v>3.113151759507863</v>
      </c>
    </row>
    <row r="207" spans="1:16">
      <c r="A207" t="s">
        <v>38</v>
      </c>
      <c r="B207">
        <v>20</v>
      </c>
      <c r="C207" s="125" t="s">
        <v>58</v>
      </c>
      <c r="D207" t="s">
        <v>113</v>
      </c>
      <c r="E207">
        <v>2008</v>
      </c>
      <c r="F207" t="s">
        <v>43</v>
      </c>
      <c r="G207" s="240">
        <v>39.83780171936418</v>
      </c>
      <c r="H207" s="125">
        <v>2023</v>
      </c>
      <c r="J207" t="str">
        <f t="shared" si="3"/>
        <v>35_Swietenia macrophylla</v>
      </c>
      <c r="K207" t="s">
        <v>38</v>
      </c>
      <c r="L207">
        <v>35</v>
      </c>
      <c r="M207" t="s">
        <v>42</v>
      </c>
      <c r="N207">
        <v>2014</v>
      </c>
      <c r="O207">
        <v>2023</v>
      </c>
      <c r="P207" s="130">
        <v>9.0245396550139412E-2</v>
      </c>
    </row>
    <row r="208" spans="1:16">
      <c r="A208" t="s">
        <v>38</v>
      </c>
      <c r="B208">
        <v>20</v>
      </c>
      <c r="C208" s="125" t="s">
        <v>58</v>
      </c>
      <c r="D208" t="s">
        <v>113</v>
      </c>
      <c r="E208">
        <v>2008</v>
      </c>
      <c r="F208" t="s">
        <v>44</v>
      </c>
      <c r="G208" s="240">
        <v>2.6957754611976448</v>
      </c>
      <c r="H208" s="125">
        <v>2023</v>
      </c>
      <c r="J208" t="str">
        <f t="shared" si="3"/>
        <v>35_Tabebuia rosea</v>
      </c>
      <c r="K208" t="s">
        <v>38</v>
      </c>
      <c r="L208">
        <v>35</v>
      </c>
      <c r="M208" t="s">
        <v>54</v>
      </c>
      <c r="N208">
        <v>2014</v>
      </c>
      <c r="O208">
        <v>2023</v>
      </c>
      <c r="P208" s="130">
        <v>2.1235448453445307</v>
      </c>
    </row>
    <row r="209" spans="1:16">
      <c r="A209" t="s">
        <v>38</v>
      </c>
      <c r="B209">
        <v>21</v>
      </c>
      <c r="C209" s="125" t="s">
        <v>114</v>
      </c>
      <c r="D209" t="s">
        <v>115</v>
      </c>
      <c r="E209">
        <v>2008</v>
      </c>
      <c r="F209" t="s">
        <v>46</v>
      </c>
      <c r="G209" s="240">
        <v>2.6368539078729021</v>
      </c>
      <c r="H209" s="125">
        <v>2023</v>
      </c>
      <c r="J209" t="str">
        <f t="shared" si="3"/>
        <v>35_Terminalia amazonia</v>
      </c>
      <c r="K209" t="s">
        <v>38</v>
      </c>
      <c r="L209">
        <v>35</v>
      </c>
      <c r="M209" t="s">
        <v>44</v>
      </c>
      <c r="N209">
        <v>2014</v>
      </c>
      <c r="O209">
        <v>2023</v>
      </c>
      <c r="P209" s="130">
        <v>5.7886741514470517</v>
      </c>
    </row>
    <row r="210" spans="1:16">
      <c r="A210" t="s">
        <v>38</v>
      </c>
      <c r="B210">
        <v>21</v>
      </c>
      <c r="C210" s="125" t="s">
        <v>114</v>
      </c>
      <c r="D210" t="s">
        <v>115</v>
      </c>
      <c r="E210">
        <v>2008</v>
      </c>
      <c r="F210" t="s">
        <v>43</v>
      </c>
      <c r="G210" s="240">
        <v>74.582421057262749</v>
      </c>
      <c r="H210" s="125">
        <v>2023</v>
      </c>
      <c r="J210" t="str">
        <f t="shared" si="3"/>
        <v>36_Dalbergia retusa</v>
      </c>
      <c r="K210" t="s">
        <v>38</v>
      </c>
      <c r="L210">
        <v>36</v>
      </c>
      <c r="M210" t="s">
        <v>65</v>
      </c>
      <c r="N210">
        <v>2015</v>
      </c>
      <c r="O210">
        <v>2023</v>
      </c>
      <c r="P210" s="130">
        <v>1.2347806465543241</v>
      </c>
    </row>
    <row r="211" spans="1:16">
      <c r="A211" t="s">
        <v>38</v>
      </c>
      <c r="B211">
        <v>21</v>
      </c>
      <c r="C211" s="125" t="s">
        <v>114</v>
      </c>
      <c r="D211" t="s">
        <v>115</v>
      </c>
      <c r="E211">
        <v>2008</v>
      </c>
      <c r="F211" t="s">
        <v>44</v>
      </c>
      <c r="G211" s="240">
        <v>6.1044488833933706</v>
      </c>
      <c r="H211" s="125">
        <v>2023</v>
      </c>
      <c r="J211" t="str">
        <f t="shared" si="3"/>
        <v>36_Tectona grandis</v>
      </c>
      <c r="K211" t="s">
        <v>38</v>
      </c>
      <c r="L211">
        <v>36</v>
      </c>
      <c r="M211" t="s">
        <v>43</v>
      </c>
      <c r="N211">
        <v>2015</v>
      </c>
      <c r="O211">
        <v>2023</v>
      </c>
      <c r="P211" s="130">
        <v>4.9218749173470382</v>
      </c>
    </row>
    <row r="212" spans="1:16">
      <c r="A212" t="s">
        <v>38</v>
      </c>
      <c r="B212">
        <v>22</v>
      </c>
      <c r="C212" s="125" t="s">
        <v>58</v>
      </c>
      <c r="D212" t="s">
        <v>110</v>
      </c>
      <c r="E212">
        <v>2009</v>
      </c>
      <c r="F212" t="s">
        <v>63</v>
      </c>
      <c r="G212" s="240">
        <v>0.27622199476434828</v>
      </c>
      <c r="H212" s="125">
        <v>2023</v>
      </c>
      <c r="J212" t="str">
        <f t="shared" si="3"/>
        <v>37_Acacia mangium</v>
      </c>
      <c r="K212" t="s">
        <v>38</v>
      </c>
      <c r="L212">
        <v>37</v>
      </c>
      <c r="M212" t="s">
        <v>97</v>
      </c>
      <c r="N212">
        <v>2015</v>
      </c>
      <c r="O212">
        <v>2023</v>
      </c>
      <c r="P212" s="130">
        <v>2.0901821610466427</v>
      </c>
    </row>
    <row r="213" spans="1:16">
      <c r="A213" t="s">
        <v>38</v>
      </c>
      <c r="B213">
        <v>22</v>
      </c>
      <c r="C213" s="125" t="s">
        <v>58</v>
      </c>
      <c r="D213" t="s">
        <v>110</v>
      </c>
      <c r="E213">
        <v>2009</v>
      </c>
      <c r="F213" t="s">
        <v>65</v>
      </c>
      <c r="G213" s="240">
        <v>0.18413614448030149</v>
      </c>
      <c r="H213" s="125">
        <v>2023</v>
      </c>
      <c r="J213" t="str">
        <f t="shared" si="3"/>
        <v>37_Cedrela odorata</v>
      </c>
      <c r="K213" t="s">
        <v>38</v>
      </c>
      <c r="L213">
        <v>37</v>
      </c>
      <c r="M213" t="s">
        <v>63</v>
      </c>
      <c r="N213">
        <v>2015</v>
      </c>
      <c r="O213">
        <v>2023</v>
      </c>
      <c r="P213" s="130">
        <v>2.5636033949696961</v>
      </c>
    </row>
    <row r="214" spans="1:16">
      <c r="A214" t="s">
        <v>38</v>
      </c>
      <c r="B214">
        <v>22</v>
      </c>
      <c r="C214" s="125" t="s">
        <v>58</v>
      </c>
      <c r="D214" t="s">
        <v>110</v>
      </c>
      <c r="E214">
        <v>2009</v>
      </c>
      <c r="F214" t="s">
        <v>54</v>
      </c>
      <c r="G214" s="240">
        <v>1.1707136410671972</v>
      </c>
      <c r="H214" s="125">
        <v>2023</v>
      </c>
      <c r="J214" t="str">
        <f t="shared" si="3"/>
        <v>37_Hieronyma alchorneoides</v>
      </c>
      <c r="K214" t="s">
        <v>38</v>
      </c>
      <c r="L214">
        <v>37</v>
      </c>
      <c r="M214" t="s">
        <v>41</v>
      </c>
      <c r="N214">
        <v>2015</v>
      </c>
      <c r="O214">
        <v>2023</v>
      </c>
      <c r="P214" s="130">
        <v>0.75655797861151519</v>
      </c>
    </row>
    <row r="215" spans="1:16">
      <c r="A215" t="s">
        <v>38</v>
      </c>
      <c r="B215">
        <v>22</v>
      </c>
      <c r="C215" s="125" t="s">
        <v>58</v>
      </c>
      <c r="D215" t="s">
        <v>110</v>
      </c>
      <c r="E215">
        <v>2009</v>
      </c>
      <c r="F215" t="s">
        <v>43</v>
      </c>
      <c r="G215" s="240">
        <v>2.0237496401254766</v>
      </c>
      <c r="H215" s="125">
        <v>2023</v>
      </c>
      <c r="J215" t="str">
        <f t="shared" si="3"/>
        <v>37_MIX</v>
      </c>
      <c r="K215" t="s">
        <v>38</v>
      </c>
      <c r="L215">
        <v>37</v>
      </c>
      <c r="M215" t="s">
        <v>46</v>
      </c>
      <c r="N215">
        <v>2015</v>
      </c>
      <c r="O215">
        <v>2023</v>
      </c>
      <c r="P215" s="130">
        <v>3.1689151788860634</v>
      </c>
    </row>
    <row r="216" spans="1:16">
      <c r="A216" t="s">
        <v>38</v>
      </c>
      <c r="B216">
        <v>22</v>
      </c>
      <c r="C216" s="125" t="s">
        <v>58</v>
      </c>
      <c r="D216" t="s">
        <v>110</v>
      </c>
      <c r="E216">
        <v>2009</v>
      </c>
      <c r="F216" t="s">
        <v>44</v>
      </c>
      <c r="G216" s="240">
        <v>0.72915540953120206</v>
      </c>
      <c r="H216" s="125">
        <v>2023</v>
      </c>
      <c r="J216" t="str">
        <f t="shared" si="3"/>
        <v>37_Tabebuia rosea</v>
      </c>
      <c r="K216" t="s">
        <v>38</v>
      </c>
      <c r="L216">
        <v>37</v>
      </c>
      <c r="M216" t="s">
        <v>54</v>
      </c>
      <c r="N216">
        <v>2015</v>
      </c>
      <c r="O216">
        <v>2023</v>
      </c>
      <c r="P216" s="130">
        <v>0.30007221582127092</v>
      </c>
    </row>
    <row r="217" spans="1:16">
      <c r="A217" t="s">
        <v>38</v>
      </c>
      <c r="B217">
        <v>22</v>
      </c>
      <c r="C217" s="125" t="s">
        <v>58</v>
      </c>
      <c r="D217" t="s">
        <v>111</v>
      </c>
      <c r="E217">
        <v>2009</v>
      </c>
      <c r="F217" t="s">
        <v>61</v>
      </c>
      <c r="G217" s="240">
        <v>2.794363507804166</v>
      </c>
      <c r="H217" s="125">
        <v>2023</v>
      </c>
      <c r="J217" t="str">
        <f t="shared" si="3"/>
        <v>37_Tectona grandis</v>
      </c>
      <c r="K217" t="s">
        <v>38</v>
      </c>
      <c r="L217">
        <v>37</v>
      </c>
      <c r="M217" t="s">
        <v>43</v>
      </c>
      <c r="N217">
        <v>2015</v>
      </c>
      <c r="O217">
        <v>2023</v>
      </c>
      <c r="P217" s="130">
        <v>13.668707211223445</v>
      </c>
    </row>
    <row r="218" spans="1:16">
      <c r="A218" t="s">
        <v>38</v>
      </c>
      <c r="B218">
        <v>22</v>
      </c>
      <c r="C218" s="125" t="s">
        <v>58</v>
      </c>
      <c r="D218" t="s">
        <v>111</v>
      </c>
      <c r="E218">
        <v>2009</v>
      </c>
      <c r="F218" t="s">
        <v>47</v>
      </c>
      <c r="G218" s="240">
        <v>0.61831039155097678</v>
      </c>
      <c r="H218" s="125">
        <v>2023</v>
      </c>
      <c r="J218" t="str">
        <f t="shared" si="3"/>
        <v>37_Terminalia amazonia</v>
      </c>
      <c r="K218" t="s">
        <v>38</v>
      </c>
      <c r="L218">
        <v>37</v>
      </c>
      <c r="M218" t="s">
        <v>44</v>
      </c>
      <c r="N218">
        <v>2015</v>
      </c>
      <c r="O218">
        <v>2023</v>
      </c>
      <c r="P218" s="130">
        <v>3.250661050716432</v>
      </c>
    </row>
    <row r="219" spans="1:16">
      <c r="A219" t="s">
        <v>38</v>
      </c>
      <c r="B219">
        <v>22</v>
      </c>
      <c r="C219" s="125" t="s">
        <v>58</v>
      </c>
      <c r="D219" t="s">
        <v>111</v>
      </c>
      <c r="E219">
        <v>2009</v>
      </c>
      <c r="F219" t="s">
        <v>65</v>
      </c>
      <c r="G219" s="240">
        <v>0.87386462680500587</v>
      </c>
      <c r="H219" s="125">
        <v>2023</v>
      </c>
      <c r="J219" t="str">
        <f t="shared" si="3"/>
        <v>38_Cedrela odorata</v>
      </c>
      <c r="K219" t="s">
        <v>38</v>
      </c>
      <c r="L219">
        <v>38</v>
      </c>
      <c r="M219" t="s">
        <v>63</v>
      </c>
      <c r="N219">
        <v>2016</v>
      </c>
      <c r="O219">
        <v>2023</v>
      </c>
      <c r="P219" s="130">
        <v>3.0585259236780562</v>
      </c>
    </row>
    <row r="220" spans="1:16">
      <c r="A220" t="s">
        <v>38</v>
      </c>
      <c r="B220">
        <v>22</v>
      </c>
      <c r="C220" s="125" t="s">
        <v>58</v>
      </c>
      <c r="D220" t="s">
        <v>111</v>
      </c>
      <c r="E220">
        <v>2009</v>
      </c>
      <c r="F220" t="s">
        <v>49</v>
      </c>
      <c r="G220" s="240">
        <v>4.2307582599026867</v>
      </c>
      <c r="H220" s="125">
        <v>2023</v>
      </c>
      <c r="J220" t="str">
        <f t="shared" si="3"/>
        <v>38_Dalbergia retusa</v>
      </c>
      <c r="K220" t="s">
        <v>38</v>
      </c>
      <c r="L220">
        <v>38</v>
      </c>
      <c r="M220" t="s">
        <v>65</v>
      </c>
      <c r="N220">
        <v>2016</v>
      </c>
      <c r="O220">
        <v>2023</v>
      </c>
      <c r="P220" s="130">
        <v>6.9192002865329956</v>
      </c>
    </row>
    <row r="221" spans="1:16">
      <c r="A221" t="s">
        <v>38</v>
      </c>
      <c r="B221">
        <v>22</v>
      </c>
      <c r="C221" s="125" t="s">
        <v>58</v>
      </c>
      <c r="D221" t="s">
        <v>111</v>
      </c>
      <c r="E221">
        <v>2009</v>
      </c>
      <c r="F221" t="s">
        <v>41</v>
      </c>
      <c r="G221" s="240">
        <v>1.8527463420529031</v>
      </c>
      <c r="H221" s="125">
        <v>2023</v>
      </c>
      <c r="J221" t="str">
        <f t="shared" si="3"/>
        <v>38_MIX</v>
      </c>
      <c r="K221" t="s">
        <v>38</v>
      </c>
      <c r="L221">
        <v>38</v>
      </c>
      <c r="M221" t="s">
        <v>46</v>
      </c>
      <c r="N221">
        <v>2016</v>
      </c>
      <c r="O221">
        <v>2023</v>
      </c>
      <c r="P221" s="130">
        <v>5.4182003628354591</v>
      </c>
    </row>
    <row r="222" spans="1:16">
      <c r="A222" t="s">
        <v>38</v>
      </c>
      <c r="B222">
        <v>22</v>
      </c>
      <c r="C222" s="125" t="s">
        <v>58</v>
      </c>
      <c r="D222" t="s">
        <v>111</v>
      </c>
      <c r="E222">
        <v>2009</v>
      </c>
      <c r="F222" t="s">
        <v>46</v>
      </c>
      <c r="G222" s="240">
        <v>0.1753118008870479</v>
      </c>
      <c r="H222" s="125">
        <v>2023</v>
      </c>
      <c r="J222" t="str">
        <f t="shared" si="3"/>
        <v>38_Swietenia macrophylla</v>
      </c>
      <c r="K222" t="s">
        <v>38</v>
      </c>
      <c r="L222">
        <v>38</v>
      </c>
      <c r="M222" t="s">
        <v>42</v>
      </c>
      <c r="N222">
        <v>2016</v>
      </c>
      <c r="O222">
        <v>2023</v>
      </c>
      <c r="P222" s="130">
        <v>0.64418116050527896</v>
      </c>
    </row>
    <row r="223" spans="1:16">
      <c r="A223" t="s">
        <v>38</v>
      </c>
      <c r="B223">
        <v>22</v>
      </c>
      <c r="C223" s="125" t="s">
        <v>58</v>
      </c>
      <c r="D223" t="s">
        <v>111</v>
      </c>
      <c r="E223">
        <v>2009</v>
      </c>
      <c r="F223" t="s">
        <v>54</v>
      </c>
      <c r="G223" s="240">
        <v>1.5673172161732001</v>
      </c>
      <c r="H223" s="125">
        <v>2023</v>
      </c>
      <c r="J223" t="str">
        <f t="shared" si="3"/>
        <v>38_Tabebuia rosea</v>
      </c>
      <c r="K223" t="s">
        <v>38</v>
      </c>
      <c r="L223">
        <v>38</v>
      </c>
      <c r="M223" t="s">
        <v>54</v>
      </c>
      <c r="N223">
        <v>2016</v>
      </c>
      <c r="O223">
        <v>2023</v>
      </c>
      <c r="P223" s="130">
        <v>5.5179423749090812</v>
      </c>
    </row>
    <row r="224" spans="1:16">
      <c r="A224" t="s">
        <v>38</v>
      </c>
      <c r="B224">
        <v>22</v>
      </c>
      <c r="C224" s="125" t="s">
        <v>58</v>
      </c>
      <c r="D224" t="s">
        <v>111</v>
      </c>
      <c r="E224">
        <v>2009</v>
      </c>
      <c r="F224" t="s">
        <v>43</v>
      </c>
      <c r="G224" s="240">
        <v>7.4178353383666122</v>
      </c>
      <c r="H224" s="125">
        <v>2023</v>
      </c>
      <c r="J224" t="str">
        <f t="shared" si="3"/>
        <v>38_Tectona grandis</v>
      </c>
      <c r="K224" t="s">
        <v>38</v>
      </c>
      <c r="L224">
        <v>38</v>
      </c>
      <c r="M224" t="s">
        <v>43</v>
      </c>
      <c r="N224">
        <v>2016</v>
      </c>
      <c r="O224">
        <v>2023</v>
      </c>
      <c r="P224" s="130">
        <v>3.3117508342160349</v>
      </c>
    </row>
    <row r="225" spans="1:16">
      <c r="A225" t="s">
        <v>38</v>
      </c>
      <c r="B225">
        <v>22</v>
      </c>
      <c r="C225" s="125" t="s">
        <v>58</v>
      </c>
      <c r="D225" t="s">
        <v>111</v>
      </c>
      <c r="E225">
        <v>2009</v>
      </c>
      <c r="F225" t="s">
        <v>44</v>
      </c>
      <c r="G225" s="240">
        <v>17.820582419794555</v>
      </c>
      <c r="H225" s="125">
        <v>2023</v>
      </c>
      <c r="J225" t="str">
        <f t="shared" si="3"/>
        <v>38_Terminalia amazonia</v>
      </c>
      <c r="K225" t="s">
        <v>38</v>
      </c>
      <c r="L225">
        <v>38</v>
      </c>
      <c r="M225" t="s">
        <v>44</v>
      </c>
      <c r="N225">
        <v>2016</v>
      </c>
      <c r="O225">
        <v>2023</v>
      </c>
      <c r="P225" s="130">
        <v>2.0959914689883591E-2</v>
      </c>
    </row>
    <row r="226" spans="1:16">
      <c r="A226" t="s">
        <v>38</v>
      </c>
      <c r="B226">
        <v>22</v>
      </c>
      <c r="C226" s="125" t="s">
        <v>58</v>
      </c>
      <c r="D226" t="s">
        <v>116</v>
      </c>
      <c r="E226">
        <v>2009</v>
      </c>
      <c r="F226" t="s">
        <v>63</v>
      </c>
      <c r="G226" s="240">
        <v>3.5948962889094394</v>
      </c>
      <c r="H226" s="125">
        <v>2023</v>
      </c>
      <c r="J226" t="str">
        <f t="shared" si="3"/>
        <v>39_MIX</v>
      </c>
      <c r="K226" t="s">
        <v>38</v>
      </c>
      <c r="L226">
        <v>39</v>
      </c>
      <c r="M226" t="s">
        <v>46</v>
      </c>
      <c r="N226">
        <v>2017</v>
      </c>
      <c r="O226">
        <v>2023</v>
      </c>
      <c r="P226" s="130">
        <v>5.9638800501124932E-2</v>
      </c>
    </row>
    <row r="227" spans="1:16">
      <c r="A227" t="s">
        <v>38</v>
      </c>
      <c r="B227">
        <v>22</v>
      </c>
      <c r="C227" s="125" t="s">
        <v>58</v>
      </c>
      <c r="D227" t="s">
        <v>116</v>
      </c>
      <c r="E227">
        <v>2009</v>
      </c>
      <c r="F227" t="s">
        <v>43</v>
      </c>
      <c r="G227" s="240">
        <v>58.813249051843911</v>
      </c>
      <c r="H227" s="125">
        <v>2023</v>
      </c>
      <c r="J227" t="str">
        <f t="shared" si="3"/>
        <v>40_Theobroma Cacao</v>
      </c>
      <c r="K227" t="s">
        <v>38</v>
      </c>
      <c r="L227">
        <v>40</v>
      </c>
      <c r="M227" t="s">
        <v>117</v>
      </c>
      <c r="N227">
        <v>2010</v>
      </c>
      <c r="O227">
        <v>2023</v>
      </c>
      <c r="P227" s="130">
        <v>52.139956136677135</v>
      </c>
    </row>
    <row r="228" spans="1:16">
      <c r="A228" t="s">
        <v>38</v>
      </c>
      <c r="B228">
        <v>22</v>
      </c>
      <c r="C228" s="125" t="s">
        <v>58</v>
      </c>
      <c r="D228" t="s">
        <v>116</v>
      </c>
      <c r="E228">
        <v>2009</v>
      </c>
      <c r="F228" t="s">
        <v>44</v>
      </c>
      <c r="G228" s="240">
        <v>7.2618158997325661</v>
      </c>
      <c r="H228" s="125">
        <v>2023</v>
      </c>
      <c r="J228" t="str">
        <f t="shared" si="3"/>
        <v>41_Theobroma Cacao</v>
      </c>
      <c r="K228" t="s">
        <v>38</v>
      </c>
      <c r="L228">
        <v>41</v>
      </c>
      <c r="M228" t="s">
        <v>117</v>
      </c>
      <c r="N228">
        <v>2011</v>
      </c>
      <c r="O228">
        <v>2023</v>
      </c>
      <c r="P228" s="130">
        <v>106.09058081845241</v>
      </c>
    </row>
    <row r="229" spans="1:16">
      <c r="A229" t="s">
        <v>38</v>
      </c>
      <c r="B229">
        <v>22</v>
      </c>
      <c r="C229" s="125" t="s">
        <v>58</v>
      </c>
      <c r="D229" t="s">
        <v>99</v>
      </c>
      <c r="E229">
        <v>2009</v>
      </c>
      <c r="F229" t="s">
        <v>61</v>
      </c>
      <c r="G229" s="240">
        <v>1.311761394939269</v>
      </c>
      <c r="H229" s="125">
        <v>2023</v>
      </c>
      <c r="J229" t="str">
        <f t="shared" si="3"/>
        <v>42_Tectona grandis</v>
      </c>
      <c r="K229" t="s">
        <v>118</v>
      </c>
      <c r="L229">
        <v>42</v>
      </c>
      <c r="M229" t="s">
        <v>43</v>
      </c>
      <c r="N229">
        <v>2005</v>
      </c>
      <c r="O229">
        <v>2019</v>
      </c>
      <c r="P229" s="130">
        <v>223.51055471767998</v>
      </c>
    </row>
    <row r="230" spans="1:16">
      <c r="A230" t="s">
        <v>38</v>
      </c>
      <c r="B230">
        <v>22</v>
      </c>
      <c r="C230" s="125" t="s">
        <v>58</v>
      </c>
      <c r="D230" t="s">
        <v>99</v>
      </c>
      <c r="E230">
        <v>2009</v>
      </c>
      <c r="F230" t="s">
        <v>49</v>
      </c>
      <c r="G230" s="240">
        <v>2.188617512720719</v>
      </c>
      <c r="H230" s="125">
        <v>2023</v>
      </c>
      <c r="J230" t="str">
        <f t="shared" si="3"/>
        <v>43_Tectona grandis</v>
      </c>
      <c r="K230" t="s">
        <v>118</v>
      </c>
      <c r="L230">
        <v>43</v>
      </c>
      <c r="M230" t="s">
        <v>43</v>
      </c>
      <c r="N230">
        <v>2006</v>
      </c>
      <c r="O230">
        <v>2019</v>
      </c>
      <c r="P230" s="130">
        <v>720.45259753963001</v>
      </c>
    </row>
    <row r="231" spans="1:16">
      <c r="A231" t="s">
        <v>38</v>
      </c>
      <c r="B231">
        <v>22</v>
      </c>
      <c r="C231" s="125" t="s">
        <v>58</v>
      </c>
      <c r="D231" t="s">
        <v>99</v>
      </c>
      <c r="E231">
        <v>2009</v>
      </c>
      <c r="F231" t="s">
        <v>41</v>
      </c>
      <c r="G231" s="240">
        <v>4.9719392996336094</v>
      </c>
      <c r="H231" s="125">
        <v>2023</v>
      </c>
      <c r="J231" t="str">
        <f t="shared" si="3"/>
        <v>44_Tectona grandis</v>
      </c>
      <c r="K231" t="s">
        <v>118</v>
      </c>
      <c r="L231">
        <v>44</v>
      </c>
      <c r="M231" t="s">
        <v>43</v>
      </c>
      <c r="N231">
        <v>2007</v>
      </c>
      <c r="O231">
        <v>2019</v>
      </c>
      <c r="P231" s="130">
        <v>1327.8552459052287</v>
      </c>
    </row>
    <row r="232" spans="1:16">
      <c r="A232" t="s">
        <v>38</v>
      </c>
      <c r="B232">
        <v>22</v>
      </c>
      <c r="C232" s="125" t="s">
        <v>58</v>
      </c>
      <c r="D232" t="s">
        <v>99</v>
      </c>
      <c r="E232">
        <v>2009</v>
      </c>
      <c r="F232" t="s">
        <v>93</v>
      </c>
      <c r="G232" s="240">
        <v>0.8408113178497062</v>
      </c>
      <c r="H232" s="125">
        <v>2023</v>
      </c>
      <c r="J232" t="str">
        <f t="shared" si="3"/>
        <v>45_Tectona grandis</v>
      </c>
      <c r="K232" t="s">
        <v>118</v>
      </c>
      <c r="L232">
        <v>45</v>
      </c>
      <c r="M232" t="s">
        <v>43</v>
      </c>
      <c r="N232">
        <v>2008</v>
      </c>
      <c r="O232">
        <v>2019</v>
      </c>
      <c r="P232" s="130">
        <v>1066.5677946638598</v>
      </c>
    </row>
    <row r="233" spans="1:16">
      <c r="A233" t="s">
        <v>38</v>
      </c>
      <c r="B233">
        <v>22</v>
      </c>
      <c r="C233" s="125" t="s">
        <v>58</v>
      </c>
      <c r="D233" t="s">
        <v>99</v>
      </c>
      <c r="E233">
        <v>2009</v>
      </c>
      <c r="F233" t="s">
        <v>88</v>
      </c>
      <c r="G233" s="240">
        <v>0.63934790198561309</v>
      </c>
      <c r="H233" s="125">
        <v>2023</v>
      </c>
      <c r="J233" t="str">
        <f t="shared" si="3"/>
        <v>46_Tectona grandis</v>
      </c>
      <c r="K233" t="s">
        <v>118</v>
      </c>
      <c r="L233">
        <v>46</v>
      </c>
      <c r="M233" t="s">
        <v>43</v>
      </c>
      <c r="N233">
        <v>2009</v>
      </c>
      <c r="O233">
        <v>2019</v>
      </c>
      <c r="P233" s="130">
        <v>813.64521116035974</v>
      </c>
    </row>
    <row r="234" spans="1:16">
      <c r="A234" t="s">
        <v>38</v>
      </c>
      <c r="B234">
        <v>22</v>
      </c>
      <c r="C234" s="125" t="s">
        <v>58</v>
      </c>
      <c r="D234" t="s">
        <v>99</v>
      </c>
      <c r="E234">
        <v>2009</v>
      </c>
      <c r="F234" t="s">
        <v>43</v>
      </c>
      <c r="G234" s="240">
        <v>13.585293091219663</v>
      </c>
      <c r="H234" s="125">
        <v>2023</v>
      </c>
      <c r="J234" t="str">
        <f t="shared" si="3"/>
        <v>47_Tectona grandis</v>
      </c>
      <c r="K234" t="s">
        <v>118</v>
      </c>
      <c r="L234">
        <v>47</v>
      </c>
      <c r="M234" t="s">
        <v>43</v>
      </c>
      <c r="N234">
        <v>2010</v>
      </c>
      <c r="O234">
        <v>2019</v>
      </c>
      <c r="P234" s="130">
        <v>112.20210310366001</v>
      </c>
    </row>
    <row r="235" spans="1:16">
      <c r="A235" t="s">
        <v>38</v>
      </c>
      <c r="B235">
        <v>22</v>
      </c>
      <c r="C235" s="125" t="s">
        <v>58</v>
      </c>
      <c r="D235" t="s">
        <v>99</v>
      </c>
      <c r="E235">
        <v>2009</v>
      </c>
      <c r="F235" t="s">
        <v>44</v>
      </c>
      <c r="G235" s="240">
        <v>8.3244993887262719</v>
      </c>
      <c r="H235" s="125">
        <v>2023</v>
      </c>
      <c r="J235" t="str">
        <f t="shared" si="3"/>
        <v>48_Tectona grandis</v>
      </c>
      <c r="K235" t="s">
        <v>118</v>
      </c>
      <c r="L235">
        <v>48</v>
      </c>
      <c r="M235" t="s">
        <v>43</v>
      </c>
      <c r="N235">
        <v>2011</v>
      </c>
      <c r="O235">
        <v>2019</v>
      </c>
      <c r="P235" s="130">
        <v>137.37098704392</v>
      </c>
    </row>
    <row r="236" spans="1:16">
      <c r="A236" t="s">
        <v>38</v>
      </c>
      <c r="B236">
        <v>22</v>
      </c>
      <c r="C236" s="125" t="s">
        <v>58</v>
      </c>
      <c r="D236" t="s">
        <v>113</v>
      </c>
      <c r="E236">
        <v>2009</v>
      </c>
      <c r="F236" t="s">
        <v>82</v>
      </c>
      <c r="G236" s="240">
        <v>17.144839968212271</v>
      </c>
      <c r="H236" s="125">
        <v>2023</v>
      </c>
      <c r="J236" t="str">
        <f t="shared" si="3"/>
        <v>49_Tectona grandis</v>
      </c>
      <c r="K236" t="s">
        <v>118</v>
      </c>
      <c r="L236">
        <v>49</v>
      </c>
      <c r="M236" t="s">
        <v>43</v>
      </c>
      <c r="N236">
        <v>2012</v>
      </c>
      <c r="O236">
        <v>2019</v>
      </c>
      <c r="P236" s="130">
        <v>75.931089247220001</v>
      </c>
    </row>
    <row r="237" spans="1:16">
      <c r="A237" t="s">
        <v>38</v>
      </c>
      <c r="B237">
        <v>22</v>
      </c>
      <c r="C237" s="125" t="s">
        <v>58</v>
      </c>
      <c r="D237" t="s">
        <v>113</v>
      </c>
      <c r="E237">
        <v>2009</v>
      </c>
      <c r="F237" t="s">
        <v>47</v>
      </c>
      <c r="G237" s="240">
        <v>3.6266818972615242</v>
      </c>
      <c r="H237" s="125">
        <v>2023</v>
      </c>
      <c r="J237" t="str">
        <f t="shared" si="3"/>
        <v>50_Tectona grandis</v>
      </c>
      <c r="K237" t="s">
        <v>118</v>
      </c>
      <c r="L237">
        <v>50</v>
      </c>
      <c r="M237" t="s">
        <v>43</v>
      </c>
      <c r="N237">
        <v>2013</v>
      </c>
      <c r="O237">
        <v>2019</v>
      </c>
      <c r="P237" s="130">
        <v>57.08492565545</v>
      </c>
    </row>
    <row r="238" spans="1:16">
      <c r="A238" t="s">
        <v>38</v>
      </c>
      <c r="B238">
        <v>22</v>
      </c>
      <c r="C238" s="125" t="s">
        <v>58</v>
      </c>
      <c r="D238" t="s">
        <v>113</v>
      </c>
      <c r="E238">
        <v>2009</v>
      </c>
      <c r="F238" t="s">
        <v>65</v>
      </c>
      <c r="G238" s="240">
        <v>2.0990493341987482</v>
      </c>
      <c r="H238" s="125">
        <v>2023</v>
      </c>
      <c r="J238" t="str">
        <f t="shared" si="3"/>
        <v>51_Tectona grandis</v>
      </c>
      <c r="K238" t="s">
        <v>118</v>
      </c>
      <c r="L238">
        <v>51</v>
      </c>
      <c r="M238" t="s">
        <v>43</v>
      </c>
      <c r="N238">
        <v>2014</v>
      </c>
      <c r="O238">
        <v>2019</v>
      </c>
      <c r="P238" s="130">
        <v>10.64069416902</v>
      </c>
    </row>
    <row r="239" spans="1:16">
      <c r="A239" t="s">
        <v>38</v>
      </c>
      <c r="B239">
        <v>22</v>
      </c>
      <c r="C239" s="125" t="s">
        <v>58</v>
      </c>
      <c r="D239" t="s">
        <v>113</v>
      </c>
      <c r="E239">
        <v>2009</v>
      </c>
      <c r="F239" t="s">
        <v>49</v>
      </c>
      <c r="G239" s="240">
        <v>4.9392737250740177</v>
      </c>
      <c r="H239" s="125">
        <v>2023</v>
      </c>
      <c r="J239" t="str">
        <f t="shared" si="3"/>
        <v>52_Tectona grandis</v>
      </c>
      <c r="K239" t="s">
        <v>118</v>
      </c>
      <c r="L239">
        <v>52</v>
      </c>
      <c r="M239" t="s">
        <v>43</v>
      </c>
      <c r="N239">
        <v>2015</v>
      </c>
      <c r="O239">
        <v>2019</v>
      </c>
      <c r="P239" s="130">
        <v>115.848350451</v>
      </c>
    </row>
    <row r="240" spans="1:16">
      <c r="A240" t="s">
        <v>38</v>
      </c>
      <c r="B240">
        <v>22</v>
      </c>
      <c r="C240" s="125" t="s">
        <v>58</v>
      </c>
      <c r="D240" t="s">
        <v>113</v>
      </c>
      <c r="E240">
        <v>2009</v>
      </c>
      <c r="F240" t="s">
        <v>41</v>
      </c>
      <c r="G240" s="240">
        <v>13.536721217672021</v>
      </c>
      <c r="H240" s="125">
        <v>2023</v>
      </c>
      <c r="J240" t="str">
        <f t="shared" si="3"/>
        <v>45_Tectona grandis</v>
      </c>
      <c r="K240" t="s">
        <v>119</v>
      </c>
      <c r="L240">
        <v>45</v>
      </c>
      <c r="M240" t="s">
        <v>43</v>
      </c>
      <c r="N240">
        <v>2008</v>
      </c>
      <c r="O240">
        <v>2019</v>
      </c>
      <c r="P240" s="130">
        <v>17.794981784699999</v>
      </c>
    </row>
    <row r="241" spans="1:16">
      <c r="A241" t="s">
        <v>38</v>
      </c>
      <c r="B241">
        <v>22</v>
      </c>
      <c r="C241" s="125" t="s">
        <v>58</v>
      </c>
      <c r="D241" t="s">
        <v>113</v>
      </c>
      <c r="E241">
        <v>2009</v>
      </c>
      <c r="F241" t="s">
        <v>93</v>
      </c>
      <c r="G241" s="240">
        <v>3.4840240692837749</v>
      </c>
      <c r="H241" s="125">
        <v>2023</v>
      </c>
      <c r="J241" t="str">
        <f t="shared" si="3"/>
        <v>46_Tectona grandis</v>
      </c>
      <c r="K241" t="s">
        <v>119</v>
      </c>
      <c r="L241">
        <v>46</v>
      </c>
      <c r="M241" t="s">
        <v>43</v>
      </c>
      <c r="N241">
        <v>2009</v>
      </c>
      <c r="O241">
        <v>2019</v>
      </c>
      <c r="P241" s="130">
        <v>16.5845975469</v>
      </c>
    </row>
    <row r="242" spans="1:16">
      <c r="A242" t="s">
        <v>38</v>
      </c>
      <c r="B242">
        <v>22</v>
      </c>
      <c r="C242" s="125" t="s">
        <v>58</v>
      </c>
      <c r="D242" t="s">
        <v>113</v>
      </c>
      <c r="E242">
        <v>2009</v>
      </c>
      <c r="F242" t="s">
        <v>54</v>
      </c>
      <c r="G242" s="240">
        <v>6.4158375243520043</v>
      </c>
      <c r="H242" s="125">
        <v>2023</v>
      </c>
      <c r="J242" t="str">
        <f t="shared" si="3"/>
        <v>47_Tectona grandis</v>
      </c>
      <c r="K242" t="s">
        <v>119</v>
      </c>
      <c r="L242">
        <v>47</v>
      </c>
      <c r="M242" t="s">
        <v>43</v>
      </c>
      <c r="N242">
        <v>2010</v>
      </c>
      <c r="O242">
        <v>2019</v>
      </c>
      <c r="P242" s="130">
        <v>79.410989509800004</v>
      </c>
    </row>
    <row r="243" spans="1:16">
      <c r="A243" t="s">
        <v>38</v>
      </c>
      <c r="B243">
        <v>22</v>
      </c>
      <c r="C243" s="125" t="s">
        <v>58</v>
      </c>
      <c r="D243" t="s">
        <v>113</v>
      </c>
      <c r="E243">
        <v>2009</v>
      </c>
      <c r="F243" t="s">
        <v>43</v>
      </c>
      <c r="G243" s="240">
        <v>15.658255942697455</v>
      </c>
      <c r="H243" s="125">
        <v>2023</v>
      </c>
      <c r="J243" t="str">
        <f t="shared" si="3"/>
        <v>48_Tectona grandis</v>
      </c>
      <c r="K243" t="s">
        <v>119</v>
      </c>
      <c r="L243">
        <v>48</v>
      </c>
      <c r="M243" t="s">
        <v>43</v>
      </c>
      <c r="N243">
        <v>2011</v>
      </c>
      <c r="O243">
        <v>2019</v>
      </c>
      <c r="P243" s="130">
        <v>40.761320579200003</v>
      </c>
    </row>
    <row r="244" spans="1:16">
      <c r="A244" t="s">
        <v>38</v>
      </c>
      <c r="B244">
        <v>22</v>
      </c>
      <c r="C244" s="125" t="s">
        <v>58</v>
      </c>
      <c r="D244" t="s">
        <v>113</v>
      </c>
      <c r="E244">
        <v>2009</v>
      </c>
      <c r="F244" t="s">
        <v>44</v>
      </c>
      <c r="G244" s="240">
        <v>24.923440354526043</v>
      </c>
      <c r="H244" s="125">
        <v>2023</v>
      </c>
      <c r="J244" t="str">
        <f t="shared" si="3"/>
        <v>49_Tectona grandis</v>
      </c>
      <c r="K244" t="s">
        <v>119</v>
      </c>
      <c r="L244">
        <v>49</v>
      </c>
      <c r="M244" t="s">
        <v>43</v>
      </c>
      <c r="N244">
        <v>2012</v>
      </c>
      <c r="O244">
        <v>2019</v>
      </c>
      <c r="P244" s="130">
        <v>1.48094199996</v>
      </c>
    </row>
    <row r="245" spans="1:16">
      <c r="A245" t="s">
        <v>38</v>
      </c>
      <c r="B245">
        <v>22</v>
      </c>
      <c r="C245" s="125" t="s">
        <v>58</v>
      </c>
      <c r="D245" t="s">
        <v>113</v>
      </c>
      <c r="E245">
        <v>2009</v>
      </c>
      <c r="F245" t="s">
        <v>91</v>
      </c>
      <c r="G245" s="240">
        <v>4.7407136325752823</v>
      </c>
      <c r="H245" s="125">
        <v>2023</v>
      </c>
      <c r="J245" t="str">
        <f t="shared" si="3"/>
        <v>50_Tectona grandis</v>
      </c>
      <c r="K245" t="s">
        <v>119</v>
      </c>
      <c r="L245">
        <v>50</v>
      </c>
      <c r="M245" t="s">
        <v>43</v>
      </c>
      <c r="N245">
        <v>2013</v>
      </c>
      <c r="O245">
        <v>2019</v>
      </c>
      <c r="P245" s="130">
        <v>17.14090934775</v>
      </c>
    </row>
    <row r="246" spans="1:16">
      <c r="A246" t="s">
        <v>38</v>
      </c>
      <c r="B246">
        <v>22</v>
      </c>
      <c r="C246" s="125" t="s">
        <v>58</v>
      </c>
      <c r="D246" t="s">
        <v>120</v>
      </c>
      <c r="E246">
        <v>2009</v>
      </c>
      <c r="F246" t="s">
        <v>61</v>
      </c>
      <c r="G246" s="240">
        <v>0.85140425184183255</v>
      </c>
      <c r="H246" s="125">
        <v>2023</v>
      </c>
      <c r="J246" t="str">
        <f t="shared" si="3"/>
        <v>51_Tectona grandis</v>
      </c>
      <c r="K246" t="s">
        <v>119</v>
      </c>
      <c r="L246">
        <v>51</v>
      </c>
      <c r="M246" t="s">
        <v>43</v>
      </c>
      <c r="N246">
        <v>2014</v>
      </c>
      <c r="O246">
        <v>2019</v>
      </c>
      <c r="P246" s="130">
        <v>188.22841239250002</v>
      </c>
    </row>
    <row r="247" spans="1:16">
      <c r="A247" t="s">
        <v>38</v>
      </c>
      <c r="B247">
        <v>22</v>
      </c>
      <c r="C247" s="125" t="s">
        <v>58</v>
      </c>
      <c r="D247" t="s">
        <v>120</v>
      </c>
      <c r="E247">
        <v>2009</v>
      </c>
      <c r="F247" t="s">
        <v>49</v>
      </c>
      <c r="G247" s="240">
        <v>0.47769240379202049</v>
      </c>
      <c r="H247" s="125">
        <v>2023</v>
      </c>
      <c r="J247" t="str">
        <f t="shared" si="3"/>
        <v>52_Tectona grandis</v>
      </c>
      <c r="K247" t="s">
        <v>119</v>
      </c>
      <c r="L247">
        <v>52</v>
      </c>
      <c r="M247" t="s">
        <v>43</v>
      </c>
      <c r="N247">
        <v>2015</v>
      </c>
      <c r="O247">
        <v>2019</v>
      </c>
      <c r="P247" s="130">
        <v>18.321974141990001</v>
      </c>
    </row>
    <row r="248" spans="1:16">
      <c r="A248" t="s">
        <v>38</v>
      </c>
      <c r="B248">
        <v>22</v>
      </c>
      <c r="C248" s="125" t="s">
        <v>58</v>
      </c>
      <c r="D248" t="s">
        <v>120</v>
      </c>
      <c r="E248">
        <v>2009</v>
      </c>
      <c r="F248" t="s">
        <v>41</v>
      </c>
      <c r="G248" s="240">
        <v>2.2574539090837757</v>
      </c>
      <c r="H248" s="125">
        <v>2023</v>
      </c>
      <c r="J248" t="str">
        <f>L248&amp;"_"&amp;K248</f>
        <v>53_EC</v>
      </c>
      <c r="K248" t="s">
        <v>121</v>
      </c>
      <c r="L248">
        <v>53</v>
      </c>
      <c r="M248" t="s">
        <v>65</v>
      </c>
      <c r="N248">
        <v>2009</v>
      </c>
      <c r="O248">
        <v>2023</v>
      </c>
      <c r="P248" s="130">
        <v>43.25</v>
      </c>
    </row>
    <row r="249" spans="1:16">
      <c r="A249" t="s">
        <v>38</v>
      </c>
      <c r="B249">
        <v>22</v>
      </c>
      <c r="C249" s="125" t="s">
        <v>58</v>
      </c>
      <c r="D249" t="s">
        <v>120</v>
      </c>
      <c r="E249">
        <v>2009</v>
      </c>
      <c r="F249" t="s">
        <v>93</v>
      </c>
      <c r="G249" s="240">
        <v>2.2155041824505339</v>
      </c>
      <c r="H249" s="125">
        <v>2023</v>
      </c>
      <c r="J249" t="str">
        <f t="shared" ref="J249:J266" si="4">L249&amp;"_"&amp;K249</f>
        <v>53_EC</v>
      </c>
      <c r="K249" t="s">
        <v>121</v>
      </c>
      <c r="L249">
        <v>53</v>
      </c>
      <c r="M249" t="s">
        <v>41</v>
      </c>
      <c r="N249">
        <v>2009</v>
      </c>
      <c r="O249">
        <v>2023</v>
      </c>
      <c r="P249" s="130">
        <v>58.1</v>
      </c>
    </row>
    <row r="250" spans="1:16">
      <c r="A250" t="s">
        <v>38</v>
      </c>
      <c r="B250">
        <v>22</v>
      </c>
      <c r="C250" s="125" t="s">
        <v>58</v>
      </c>
      <c r="D250" t="s">
        <v>120</v>
      </c>
      <c r="E250">
        <v>2009</v>
      </c>
      <c r="F250" t="s">
        <v>43</v>
      </c>
      <c r="G250" s="240">
        <v>8.1395156623623084</v>
      </c>
      <c r="H250" s="125">
        <v>2023</v>
      </c>
      <c r="J250" t="str">
        <f t="shared" si="4"/>
        <v>53_EC</v>
      </c>
      <c r="K250" t="s">
        <v>121</v>
      </c>
      <c r="L250">
        <v>53</v>
      </c>
      <c r="M250" t="s">
        <v>43</v>
      </c>
      <c r="N250">
        <v>2009</v>
      </c>
      <c r="O250">
        <v>2023</v>
      </c>
      <c r="P250" s="130">
        <v>3</v>
      </c>
    </row>
    <row r="251" spans="1:16">
      <c r="A251" t="s">
        <v>38</v>
      </c>
      <c r="B251">
        <v>22</v>
      </c>
      <c r="C251" s="125" t="s">
        <v>58</v>
      </c>
      <c r="D251" t="s">
        <v>120</v>
      </c>
      <c r="E251">
        <v>2009</v>
      </c>
      <c r="F251" t="s">
        <v>44</v>
      </c>
      <c r="G251" s="240">
        <v>5.8146081521289137</v>
      </c>
      <c r="H251" s="125">
        <v>2023</v>
      </c>
      <c r="J251" t="str">
        <f t="shared" si="4"/>
        <v>53_EC</v>
      </c>
      <c r="K251" t="s">
        <v>121</v>
      </c>
      <c r="L251">
        <v>53</v>
      </c>
      <c r="M251" t="s">
        <v>44</v>
      </c>
      <c r="N251">
        <v>2009</v>
      </c>
      <c r="O251">
        <v>2023</v>
      </c>
      <c r="P251" s="130">
        <v>350</v>
      </c>
    </row>
    <row r="252" spans="1:16">
      <c r="A252" t="s">
        <v>38</v>
      </c>
      <c r="B252">
        <v>23</v>
      </c>
      <c r="C252" s="125" t="s">
        <v>114</v>
      </c>
      <c r="D252" t="s">
        <v>122</v>
      </c>
      <c r="E252">
        <v>2009</v>
      </c>
      <c r="F252" t="s">
        <v>44</v>
      </c>
      <c r="G252" s="240">
        <v>17.108987023696329</v>
      </c>
      <c r="H252" s="125">
        <v>2023</v>
      </c>
      <c r="J252" t="str">
        <f t="shared" si="4"/>
        <v>54_EC</v>
      </c>
      <c r="K252" t="s">
        <v>121</v>
      </c>
      <c r="L252">
        <v>54</v>
      </c>
      <c r="M252" t="s">
        <v>61</v>
      </c>
      <c r="N252">
        <v>2010</v>
      </c>
      <c r="O252">
        <v>2023</v>
      </c>
      <c r="P252" s="130">
        <v>2.57</v>
      </c>
    </row>
    <row r="253" spans="1:16">
      <c r="A253" t="s">
        <v>38</v>
      </c>
      <c r="B253">
        <v>23</v>
      </c>
      <c r="C253" s="125" t="s">
        <v>114</v>
      </c>
      <c r="D253" t="s">
        <v>123</v>
      </c>
      <c r="E253">
        <v>2009</v>
      </c>
      <c r="F253" t="s">
        <v>61</v>
      </c>
      <c r="G253" s="240">
        <v>2.3445542895218447</v>
      </c>
      <c r="H253" s="125">
        <v>2023</v>
      </c>
      <c r="J253" t="str">
        <f t="shared" si="4"/>
        <v>54_EC</v>
      </c>
      <c r="K253" t="s">
        <v>121</v>
      </c>
      <c r="L253">
        <v>54</v>
      </c>
      <c r="M253" t="s">
        <v>65</v>
      </c>
      <c r="N253">
        <v>2010</v>
      </c>
      <c r="O253">
        <v>2023</v>
      </c>
      <c r="P253" s="130">
        <v>41.4</v>
      </c>
    </row>
    <row r="254" spans="1:16">
      <c r="A254" t="s">
        <v>38</v>
      </c>
      <c r="B254">
        <v>23</v>
      </c>
      <c r="C254" s="125" t="s">
        <v>114</v>
      </c>
      <c r="D254" t="s">
        <v>123</v>
      </c>
      <c r="E254">
        <v>2009</v>
      </c>
      <c r="F254" t="s">
        <v>65</v>
      </c>
      <c r="G254" s="240">
        <v>1.3879168801423831</v>
      </c>
      <c r="H254" s="125">
        <v>2023</v>
      </c>
      <c r="J254" t="str">
        <f t="shared" si="4"/>
        <v>54_EC</v>
      </c>
      <c r="K254" t="s">
        <v>121</v>
      </c>
      <c r="L254">
        <v>54</v>
      </c>
      <c r="M254" t="s">
        <v>124</v>
      </c>
      <c r="N254">
        <v>2010</v>
      </c>
      <c r="O254">
        <v>2023</v>
      </c>
      <c r="P254" s="130">
        <v>9.43</v>
      </c>
    </row>
    <row r="255" spans="1:16">
      <c r="A255" t="s">
        <v>38</v>
      </c>
      <c r="B255">
        <v>23</v>
      </c>
      <c r="C255" s="125" t="s">
        <v>114</v>
      </c>
      <c r="D255" t="s">
        <v>123</v>
      </c>
      <c r="E255">
        <v>2009</v>
      </c>
      <c r="F255" t="s">
        <v>49</v>
      </c>
      <c r="G255" s="240">
        <v>1.0131202274214239</v>
      </c>
      <c r="H255" s="125">
        <v>2023</v>
      </c>
      <c r="J255" t="str">
        <f t="shared" si="4"/>
        <v>54_EC</v>
      </c>
      <c r="K255" t="s">
        <v>121</v>
      </c>
      <c r="L255">
        <v>54</v>
      </c>
      <c r="M255" t="s">
        <v>44</v>
      </c>
      <c r="N255">
        <v>2010</v>
      </c>
      <c r="O255">
        <v>2023</v>
      </c>
      <c r="P255" s="130">
        <v>413.04</v>
      </c>
    </row>
    <row r="256" spans="1:16">
      <c r="A256" t="s">
        <v>38</v>
      </c>
      <c r="B256">
        <v>23</v>
      </c>
      <c r="C256" s="125" t="s">
        <v>114</v>
      </c>
      <c r="D256" t="s">
        <v>123</v>
      </c>
      <c r="E256">
        <v>2009</v>
      </c>
      <c r="F256" t="s">
        <v>41</v>
      </c>
      <c r="G256" s="240">
        <v>3.3680911407994167</v>
      </c>
      <c r="H256" s="125">
        <v>2023</v>
      </c>
      <c r="J256" t="str">
        <f t="shared" si="4"/>
        <v>55_EC</v>
      </c>
      <c r="K256" t="s">
        <v>121</v>
      </c>
      <c r="L256">
        <v>55</v>
      </c>
      <c r="M256" t="s">
        <v>41</v>
      </c>
      <c r="N256">
        <v>2011</v>
      </c>
      <c r="O256">
        <v>2023</v>
      </c>
      <c r="P256" s="130">
        <v>115</v>
      </c>
    </row>
    <row r="257" spans="1:16">
      <c r="A257" t="s">
        <v>38</v>
      </c>
      <c r="B257">
        <v>23</v>
      </c>
      <c r="C257" s="125" t="s">
        <v>114</v>
      </c>
      <c r="D257" t="s">
        <v>123</v>
      </c>
      <c r="E257">
        <v>2009</v>
      </c>
      <c r="F257" t="s">
        <v>93</v>
      </c>
      <c r="G257" s="240">
        <v>1.6453659273496775</v>
      </c>
      <c r="H257" s="125">
        <v>2023</v>
      </c>
      <c r="J257" t="str">
        <f t="shared" si="4"/>
        <v>55_EC</v>
      </c>
      <c r="K257" t="s">
        <v>121</v>
      </c>
      <c r="L257">
        <v>55</v>
      </c>
      <c r="M257" t="s">
        <v>44</v>
      </c>
      <c r="N257">
        <v>2011</v>
      </c>
      <c r="O257">
        <v>2023</v>
      </c>
      <c r="P257" s="130">
        <v>45</v>
      </c>
    </row>
    <row r="258" spans="1:16">
      <c r="A258" t="s">
        <v>38</v>
      </c>
      <c r="B258">
        <v>23</v>
      </c>
      <c r="C258" s="125" t="s">
        <v>114</v>
      </c>
      <c r="D258" t="s">
        <v>123</v>
      </c>
      <c r="E258">
        <v>2009</v>
      </c>
      <c r="F258" t="s">
        <v>95</v>
      </c>
      <c r="G258" s="240">
        <v>0.80593383171391908</v>
      </c>
      <c r="H258" s="125">
        <v>2023</v>
      </c>
      <c r="J258" t="str">
        <f t="shared" si="4"/>
        <v>14_PB</v>
      </c>
      <c r="K258" t="s">
        <v>89</v>
      </c>
      <c r="L258">
        <v>14</v>
      </c>
      <c r="M258" t="s">
        <v>43</v>
      </c>
      <c r="N258">
        <v>2006</v>
      </c>
      <c r="O258">
        <v>2019</v>
      </c>
      <c r="P258" s="130">
        <v>57.814608831999998</v>
      </c>
    </row>
    <row r="259" spans="1:16">
      <c r="A259" t="s">
        <v>38</v>
      </c>
      <c r="B259">
        <v>23</v>
      </c>
      <c r="C259" s="125" t="s">
        <v>114</v>
      </c>
      <c r="D259" t="s">
        <v>123</v>
      </c>
      <c r="E259">
        <v>2009</v>
      </c>
      <c r="F259" t="s">
        <v>43</v>
      </c>
      <c r="G259" s="240">
        <v>19.183350089305538</v>
      </c>
      <c r="H259" s="125">
        <v>2023</v>
      </c>
      <c r="J259" t="str">
        <f t="shared" si="4"/>
        <v>17_PB</v>
      </c>
      <c r="K259" t="s">
        <v>89</v>
      </c>
      <c r="L259">
        <v>17</v>
      </c>
      <c r="M259" t="s">
        <v>43</v>
      </c>
      <c r="N259">
        <v>2007</v>
      </c>
      <c r="O259">
        <v>2019</v>
      </c>
      <c r="P259" s="130">
        <v>6.3596293469600003</v>
      </c>
    </row>
    <row r="260" spans="1:16">
      <c r="A260" t="s">
        <v>38</v>
      </c>
      <c r="B260">
        <v>23</v>
      </c>
      <c r="C260" s="125" t="s">
        <v>114</v>
      </c>
      <c r="D260" t="s">
        <v>123</v>
      </c>
      <c r="E260">
        <v>2009</v>
      </c>
      <c r="F260" t="s">
        <v>44</v>
      </c>
      <c r="G260" s="240">
        <v>6.970481470397897</v>
      </c>
      <c r="H260" s="125">
        <v>2023</v>
      </c>
      <c r="J260" t="str">
        <f t="shared" si="4"/>
        <v>33_PB</v>
      </c>
      <c r="K260" t="s">
        <v>89</v>
      </c>
      <c r="L260">
        <v>33</v>
      </c>
      <c r="M260" t="s">
        <v>97</v>
      </c>
      <c r="N260">
        <v>2014</v>
      </c>
      <c r="O260">
        <v>2019</v>
      </c>
      <c r="P260" s="130">
        <v>32.6542011628</v>
      </c>
    </row>
    <row r="261" spans="1:16">
      <c r="A261" t="s">
        <v>38</v>
      </c>
      <c r="B261">
        <v>23</v>
      </c>
      <c r="C261" s="125" t="s">
        <v>114</v>
      </c>
      <c r="D261" t="s">
        <v>125</v>
      </c>
      <c r="E261">
        <v>2009</v>
      </c>
      <c r="F261" t="s">
        <v>65</v>
      </c>
      <c r="G261" s="240">
        <v>1.287077736597692</v>
      </c>
      <c r="H261" s="125">
        <v>2023</v>
      </c>
      <c r="J261" t="str">
        <f t="shared" si="4"/>
        <v>1.b_PB</v>
      </c>
      <c r="K261" t="s">
        <v>89</v>
      </c>
      <c r="L261" t="s">
        <v>71</v>
      </c>
      <c r="M261" t="s">
        <v>43</v>
      </c>
      <c r="N261">
        <v>1995</v>
      </c>
      <c r="O261">
        <v>2019</v>
      </c>
      <c r="P261" s="130">
        <v>16.0022943096</v>
      </c>
    </row>
    <row r="262" spans="1:16">
      <c r="A262" t="s">
        <v>38</v>
      </c>
      <c r="B262">
        <v>23</v>
      </c>
      <c r="C262" s="125" t="s">
        <v>114</v>
      </c>
      <c r="D262" t="s">
        <v>125</v>
      </c>
      <c r="E262">
        <v>2009</v>
      </c>
      <c r="F262" t="s">
        <v>49</v>
      </c>
      <c r="G262" s="240">
        <v>3.092720303509513</v>
      </c>
      <c r="H262" s="125">
        <v>2023</v>
      </c>
      <c r="J262" t="str">
        <f t="shared" si="4"/>
        <v>10.b_PB</v>
      </c>
      <c r="K262" t="s">
        <v>89</v>
      </c>
      <c r="L262" t="s">
        <v>73</v>
      </c>
      <c r="M262" t="s">
        <v>43</v>
      </c>
      <c r="N262">
        <v>2003</v>
      </c>
      <c r="O262">
        <v>2019</v>
      </c>
      <c r="P262" s="130">
        <v>24.258528158499999</v>
      </c>
    </row>
    <row r="263" spans="1:16">
      <c r="A263" t="s">
        <v>38</v>
      </c>
      <c r="B263">
        <v>23</v>
      </c>
      <c r="C263" s="125" t="s">
        <v>114</v>
      </c>
      <c r="D263" t="s">
        <v>125</v>
      </c>
      <c r="E263">
        <v>2009</v>
      </c>
      <c r="F263" t="s">
        <v>41</v>
      </c>
      <c r="G263" s="240">
        <v>4.2588309157972786</v>
      </c>
      <c r="H263" s="125">
        <v>2023</v>
      </c>
      <c r="J263" t="str">
        <f t="shared" si="4"/>
        <v>11.b_PB</v>
      </c>
      <c r="K263" t="s">
        <v>89</v>
      </c>
      <c r="L263" t="s">
        <v>74</v>
      </c>
      <c r="M263" t="s">
        <v>43</v>
      </c>
      <c r="N263">
        <v>2004</v>
      </c>
      <c r="O263">
        <v>2019</v>
      </c>
      <c r="P263" s="130">
        <v>84.129436341200005</v>
      </c>
    </row>
    <row r="264" spans="1:16">
      <c r="A264" t="s">
        <v>38</v>
      </c>
      <c r="B264">
        <v>23</v>
      </c>
      <c r="C264" s="125" t="s">
        <v>114</v>
      </c>
      <c r="D264" t="s">
        <v>125</v>
      </c>
      <c r="E264">
        <v>2009</v>
      </c>
      <c r="F264" t="s">
        <v>93</v>
      </c>
      <c r="G264" s="240">
        <v>1.3988227516595402</v>
      </c>
      <c r="H264" s="125">
        <v>2023</v>
      </c>
      <c r="J264" t="str">
        <f t="shared" si="4"/>
        <v>12.b_PB</v>
      </c>
      <c r="K264" t="s">
        <v>89</v>
      </c>
      <c r="L264" t="s">
        <v>75</v>
      </c>
      <c r="M264" t="s">
        <v>43</v>
      </c>
      <c r="N264">
        <v>2005</v>
      </c>
      <c r="O264">
        <v>2019</v>
      </c>
      <c r="P264" s="130">
        <v>88.008027996199999</v>
      </c>
    </row>
    <row r="265" spans="1:16">
      <c r="A265" t="s">
        <v>38</v>
      </c>
      <c r="B265">
        <v>23</v>
      </c>
      <c r="C265" s="125" t="s">
        <v>114</v>
      </c>
      <c r="D265" t="s">
        <v>125</v>
      </c>
      <c r="E265">
        <v>2009</v>
      </c>
      <c r="F265" t="s">
        <v>95</v>
      </c>
      <c r="G265" s="240">
        <v>2.9248575382354618</v>
      </c>
      <c r="H265" s="125">
        <v>2023</v>
      </c>
      <c r="J265" t="str">
        <f t="shared" si="4"/>
        <v>30.b_PB</v>
      </c>
      <c r="K265" t="s">
        <v>89</v>
      </c>
      <c r="L265" t="s">
        <v>76</v>
      </c>
      <c r="M265" t="s">
        <v>97</v>
      </c>
      <c r="N265">
        <v>2013</v>
      </c>
      <c r="O265">
        <v>2019</v>
      </c>
      <c r="P265" s="130">
        <v>21.0359674977</v>
      </c>
    </row>
    <row r="266" spans="1:16">
      <c r="A266" t="s">
        <v>38</v>
      </c>
      <c r="B266">
        <v>23</v>
      </c>
      <c r="C266" s="125" t="s">
        <v>114</v>
      </c>
      <c r="D266" t="s">
        <v>125</v>
      </c>
      <c r="E266">
        <v>2009</v>
      </c>
      <c r="F266" t="s">
        <v>43</v>
      </c>
      <c r="G266" s="240">
        <v>8.8786717827747861</v>
      </c>
      <c r="H266" s="125">
        <v>2023</v>
      </c>
      <c r="J266" t="str">
        <f t="shared" si="4"/>
        <v>_</v>
      </c>
      <c r="K266"/>
      <c r="L266"/>
      <c r="M266"/>
      <c r="N266"/>
      <c r="O266"/>
      <c r="P266"/>
    </row>
    <row r="267" spans="1:16">
      <c r="A267" t="s">
        <v>38</v>
      </c>
      <c r="B267">
        <v>23</v>
      </c>
      <c r="C267" s="125" t="s">
        <v>114</v>
      </c>
      <c r="D267" t="s">
        <v>125</v>
      </c>
      <c r="E267">
        <v>2009</v>
      </c>
      <c r="F267" t="s">
        <v>44</v>
      </c>
      <c r="G267" s="240">
        <v>9.1480049233845033</v>
      </c>
      <c r="H267" s="125">
        <v>2023</v>
      </c>
      <c r="J267" t="str">
        <f t="shared" ref="J267" si="5">L267&amp;"_"&amp;M267</f>
        <v>_</v>
      </c>
      <c r="K267"/>
      <c r="L267"/>
      <c r="M267"/>
      <c r="N267"/>
      <c r="O267"/>
      <c r="P267"/>
    </row>
    <row r="268" spans="1:16">
      <c r="A268" t="s">
        <v>38</v>
      </c>
      <c r="B268">
        <v>24</v>
      </c>
      <c r="C268" s="125" t="s">
        <v>39</v>
      </c>
      <c r="D268" t="s">
        <v>126</v>
      </c>
      <c r="E268">
        <v>2010</v>
      </c>
      <c r="F268" t="s">
        <v>97</v>
      </c>
      <c r="G268" s="240">
        <v>0.28340380001133308</v>
      </c>
      <c r="H268" s="125">
        <v>2023</v>
      </c>
      <c r="K268"/>
      <c r="L268"/>
      <c r="M268"/>
      <c r="N268"/>
      <c r="O268"/>
      <c r="P268"/>
    </row>
    <row r="269" spans="1:16">
      <c r="A269" t="s">
        <v>38</v>
      </c>
      <c r="B269">
        <v>24</v>
      </c>
      <c r="C269" s="125" t="s">
        <v>39</v>
      </c>
      <c r="D269" t="s">
        <v>126</v>
      </c>
      <c r="E269">
        <v>2010</v>
      </c>
      <c r="F269" t="s">
        <v>43</v>
      </c>
      <c r="G269" s="240">
        <v>0.65688537645812461</v>
      </c>
      <c r="H269" s="125">
        <v>2023</v>
      </c>
      <c r="K269"/>
      <c r="L269"/>
      <c r="M269"/>
      <c r="N269"/>
      <c r="O269"/>
      <c r="P269"/>
    </row>
    <row r="270" spans="1:16">
      <c r="A270" t="s">
        <v>38</v>
      </c>
      <c r="B270">
        <v>24</v>
      </c>
      <c r="C270" s="125" t="s">
        <v>39</v>
      </c>
      <c r="D270" t="s">
        <v>126</v>
      </c>
      <c r="E270">
        <v>2010</v>
      </c>
      <c r="F270" t="s">
        <v>44</v>
      </c>
      <c r="G270" s="240">
        <v>2.5066916531615768</v>
      </c>
      <c r="H270" s="125">
        <v>2023</v>
      </c>
      <c r="K270"/>
      <c r="L270"/>
      <c r="M270"/>
      <c r="N270"/>
      <c r="O270"/>
      <c r="P270"/>
    </row>
    <row r="271" spans="1:16">
      <c r="A271" t="s">
        <v>38</v>
      </c>
      <c r="B271">
        <v>24</v>
      </c>
      <c r="C271" s="125" t="s">
        <v>39</v>
      </c>
      <c r="D271" t="s">
        <v>127</v>
      </c>
      <c r="E271">
        <v>2010</v>
      </c>
      <c r="F271" t="s">
        <v>41</v>
      </c>
      <c r="G271" s="240">
        <v>2.777282368706663</v>
      </c>
      <c r="H271" s="125">
        <v>2023</v>
      </c>
      <c r="K271"/>
      <c r="L271"/>
      <c r="M271"/>
      <c r="N271"/>
      <c r="O271"/>
      <c r="P271"/>
    </row>
    <row r="272" spans="1:16">
      <c r="A272" t="s">
        <v>38</v>
      </c>
      <c r="B272">
        <v>24</v>
      </c>
      <c r="C272" s="125" t="s">
        <v>39</v>
      </c>
      <c r="D272" t="s">
        <v>127</v>
      </c>
      <c r="E272">
        <v>2010</v>
      </c>
      <c r="F272" t="s">
        <v>46</v>
      </c>
      <c r="G272" s="240">
        <v>0.6305877065332941</v>
      </c>
      <c r="H272" s="125">
        <v>2023</v>
      </c>
      <c r="K272"/>
      <c r="L272"/>
      <c r="M272"/>
      <c r="N272"/>
      <c r="O272"/>
      <c r="P272"/>
    </row>
    <row r="273" spans="1:16">
      <c r="A273" t="s">
        <v>38</v>
      </c>
      <c r="B273">
        <v>24</v>
      </c>
      <c r="C273" s="125" t="s">
        <v>39</v>
      </c>
      <c r="D273" t="s">
        <v>127</v>
      </c>
      <c r="E273">
        <v>2010</v>
      </c>
      <c r="F273" t="s">
        <v>42</v>
      </c>
      <c r="G273" s="240">
        <v>2.3481040490958689</v>
      </c>
      <c r="H273" s="125">
        <v>2023</v>
      </c>
      <c r="K273"/>
      <c r="L273"/>
      <c r="M273"/>
      <c r="N273"/>
      <c r="O273"/>
      <c r="P273"/>
    </row>
    <row r="274" spans="1:16">
      <c r="A274" t="s">
        <v>38</v>
      </c>
      <c r="B274">
        <v>24</v>
      </c>
      <c r="C274" s="125" t="s">
        <v>39</v>
      </c>
      <c r="D274" t="s">
        <v>127</v>
      </c>
      <c r="E274">
        <v>2010</v>
      </c>
      <c r="F274" t="s">
        <v>54</v>
      </c>
      <c r="G274" s="240">
        <v>0.92581321055279842</v>
      </c>
      <c r="H274" s="125">
        <v>2023</v>
      </c>
      <c r="K274"/>
      <c r="L274"/>
      <c r="M274"/>
      <c r="N274"/>
      <c r="O274"/>
      <c r="P274"/>
    </row>
    <row r="275" spans="1:16">
      <c r="A275" t="s">
        <v>38</v>
      </c>
      <c r="B275">
        <v>24</v>
      </c>
      <c r="C275" s="125" t="s">
        <v>39</v>
      </c>
      <c r="D275" t="s">
        <v>127</v>
      </c>
      <c r="E275">
        <v>2010</v>
      </c>
      <c r="F275" t="s">
        <v>43</v>
      </c>
      <c r="G275" s="240">
        <v>0.96304448805849097</v>
      </c>
      <c r="H275" s="125">
        <v>2023</v>
      </c>
      <c r="K275"/>
      <c r="L275"/>
      <c r="M275"/>
      <c r="N275"/>
      <c r="O275"/>
      <c r="P275"/>
    </row>
    <row r="276" spans="1:16">
      <c r="A276" t="s">
        <v>38</v>
      </c>
      <c r="B276">
        <v>24</v>
      </c>
      <c r="C276" s="125" t="s">
        <v>39</v>
      </c>
      <c r="D276" t="s">
        <v>127</v>
      </c>
      <c r="E276">
        <v>2010</v>
      </c>
      <c r="F276" t="s">
        <v>44</v>
      </c>
      <c r="G276" s="240">
        <v>0.65327131214822876</v>
      </c>
      <c r="H276" s="125">
        <v>2023</v>
      </c>
      <c r="K276"/>
      <c r="L276"/>
      <c r="M276"/>
      <c r="N276"/>
      <c r="O276"/>
      <c r="P276"/>
    </row>
    <row r="277" spans="1:16">
      <c r="A277" t="s">
        <v>38</v>
      </c>
      <c r="B277">
        <v>24</v>
      </c>
      <c r="C277" s="125" t="s">
        <v>39</v>
      </c>
      <c r="D277" t="s">
        <v>128</v>
      </c>
      <c r="E277">
        <v>2010</v>
      </c>
      <c r="F277" t="s">
        <v>41</v>
      </c>
      <c r="G277" s="240">
        <v>7.2453983562375646E-2</v>
      </c>
      <c r="H277" s="125">
        <v>2023</v>
      </c>
      <c r="K277"/>
      <c r="L277"/>
      <c r="M277"/>
      <c r="N277"/>
      <c r="O277"/>
      <c r="P277" s="2"/>
    </row>
    <row r="278" spans="1:16">
      <c r="A278" t="s">
        <v>38</v>
      </c>
      <c r="B278">
        <v>24</v>
      </c>
      <c r="C278" s="125" t="s">
        <v>39</v>
      </c>
      <c r="D278" t="s">
        <v>128</v>
      </c>
      <c r="E278">
        <v>2010</v>
      </c>
      <c r="F278" t="s">
        <v>46</v>
      </c>
      <c r="G278" s="240">
        <v>0.105753616890253</v>
      </c>
      <c r="H278" s="125">
        <v>2023</v>
      </c>
      <c r="K278"/>
      <c r="L278"/>
      <c r="M278"/>
      <c r="N278"/>
      <c r="O278"/>
      <c r="P278" s="2"/>
    </row>
    <row r="279" spans="1:16">
      <c r="A279" t="s">
        <v>38</v>
      </c>
      <c r="B279">
        <v>24</v>
      </c>
      <c r="C279" s="125" t="s">
        <v>39</v>
      </c>
      <c r="D279" t="s">
        <v>128</v>
      </c>
      <c r="E279">
        <v>2010</v>
      </c>
      <c r="F279" t="s">
        <v>43</v>
      </c>
      <c r="G279" s="240">
        <v>4.1945228761861069</v>
      </c>
      <c r="H279" s="125">
        <v>2023</v>
      </c>
      <c r="K279"/>
      <c r="L279"/>
      <c r="M279"/>
      <c r="N279"/>
      <c r="O279"/>
      <c r="P279" s="2"/>
    </row>
    <row r="280" spans="1:16">
      <c r="A280" t="s">
        <v>38</v>
      </c>
      <c r="B280">
        <v>24</v>
      </c>
      <c r="C280" s="125" t="s">
        <v>39</v>
      </c>
      <c r="D280" t="s">
        <v>128</v>
      </c>
      <c r="E280">
        <v>2010</v>
      </c>
      <c r="F280" t="s">
        <v>44</v>
      </c>
      <c r="G280" s="240">
        <v>2.082091647882613</v>
      </c>
      <c r="H280" s="125">
        <v>2023</v>
      </c>
      <c r="K280"/>
      <c r="L280"/>
      <c r="M280"/>
      <c r="N280"/>
      <c r="O280"/>
      <c r="P280" s="2"/>
    </row>
    <row r="281" spans="1:16">
      <c r="A281" t="s">
        <v>38</v>
      </c>
      <c r="B281">
        <v>24</v>
      </c>
      <c r="C281" s="125" t="s">
        <v>39</v>
      </c>
      <c r="D281" t="s">
        <v>129</v>
      </c>
      <c r="E281">
        <v>2010</v>
      </c>
      <c r="F281" t="s">
        <v>43</v>
      </c>
      <c r="G281" s="240">
        <v>2.7879447783850488</v>
      </c>
      <c r="H281" s="125">
        <v>2023</v>
      </c>
      <c r="K281"/>
      <c r="L281"/>
      <c r="M281"/>
      <c r="N281"/>
      <c r="O281"/>
      <c r="P281" s="2"/>
    </row>
    <row r="282" spans="1:16">
      <c r="A282" t="s">
        <v>38</v>
      </c>
      <c r="B282">
        <v>24</v>
      </c>
      <c r="C282" s="125" t="s">
        <v>39</v>
      </c>
      <c r="D282" t="s">
        <v>130</v>
      </c>
      <c r="E282">
        <v>2010</v>
      </c>
      <c r="F282" t="s">
        <v>61</v>
      </c>
      <c r="G282" s="240">
        <v>1.266084946410204</v>
      </c>
      <c r="H282" s="125">
        <v>2023</v>
      </c>
      <c r="K282"/>
      <c r="L282"/>
      <c r="M282"/>
      <c r="N282"/>
      <c r="O282"/>
      <c r="P282" s="2"/>
    </row>
    <row r="283" spans="1:16">
      <c r="A283" t="s">
        <v>38</v>
      </c>
      <c r="B283">
        <v>24</v>
      </c>
      <c r="C283" s="125" t="s">
        <v>39</v>
      </c>
      <c r="D283" t="s">
        <v>130</v>
      </c>
      <c r="E283">
        <v>2010</v>
      </c>
      <c r="F283" t="s">
        <v>64</v>
      </c>
      <c r="G283" s="240">
        <v>9.547685342936893E-2</v>
      </c>
      <c r="H283" s="125">
        <v>2023</v>
      </c>
      <c r="K283"/>
      <c r="L283"/>
      <c r="M283"/>
      <c r="N283"/>
      <c r="O283"/>
      <c r="P283" s="2"/>
    </row>
    <row r="284" spans="1:16">
      <c r="A284" t="s">
        <v>38</v>
      </c>
      <c r="B284">
        <v>24</v>
      </c>
      <c r="C284" s="125" t="s">
        <v>39</v>
      </c>
      <c r="D284" t="s">
        <v>130</v>
      </c>
      <c r="E284">
        <v>2010</v>
      </c>
      <c r="F284" t="s">
        <v>41</v>
      </c>
      <c r="G284" s="240">
        <v>0.26544959383161149</v>
      </c>
      <c r="H284" s="125">
        <v>2023</v>
      </c>
      <c r="K284"/>
      <c r="L284"/>
      <c r="M284"/>
      <c r="N284"/>
      <c r="O284"/>
      <c r="P284" s="2"/>
    </row>
    <row r="285" spans="1:16">
      <c r="A285" t="s">
        <v>38</v>
      </c>
      <c r="B285">
        <v>24</v>
      </c>
      <c r="C285" s="125" t="s">
        <v>39</v>
      </c>
      <c r="D285" t="s">
        <v>130</v>
      </c>
      <c r="E285">
        <v>2010</v>
      </c>
      <c r="F285" t="s">
        <v>46</v>
      </c>
      <c r="G285" s="240">
        <v>2.863767608886119E-2</v>
      </c>
      <c r="H285" s="125">
        <v>2023</v>
      </c>
      <c r="K285"/>
      <c r="L285"/>
      <c r="M285"/>
      <c r="N285"/>
      <c r="O285"/>
      <c r="P285" s="2"/>
    </row>
    <row r="286" spans="1:16">
      <c r="A286" t="s">
        <v>38</v>
      </c>
      <c r="B286">
        <v>24</v>
      </c>
      <c r="C286" s="125" t="s">
        <v>39</v>
      </c>
      <c r="D286" t="s">
        <v>130</v>
      </c>
      <c r="E286">
        <v>2010</v>
      </c>
      <c r="F286" t="s">
        <v>52</v>
      </c>
      <c r="G286" s="240">
        <v>0.8757852846066585</v>
      </c>
      <c r="H286" s="125">
        <v>2023</v>
      </c>
      <c r="K286"/>
      <c r="L286"/>
      <c r="M286"/>
      <c r="N286"/>
      <c r="O286"/>
      <c r="P286" s="2"/>
    </row>
    <row r="287" spans="1:16">
      <c r="A287" t="s">
        <v>38</v>
      </c>
      <c r="B287">
        <v>24</v>
      </c>
      <c r="C287" s="125" t="s">
        <v>39</v>
      </c>
      <c r="D287" t="s">
        <v>130</v>
      </c>
      <c r="E287">
        <v>2010</v>
      </c>
      <c r="F287" t="s">
        <v>54</v>
      </c>
      <c r="G287" s="240">
        <v>0.79398946344707555</v>
      </c>
      <c r="H287" s="125">
        <v>2023</v>
      </c>
      <c r="K287"/>
      <c r="L287"/>
      <c r="M287"/>
      <c r="N287"/>
      <c r="O287"/>
      <c r="P287" s="2"/>
    </row>
    <row r="288" spans="1:16">
      <c r="A288" t="s">
        <v>38</v>
      </c>
      <c r="B288">
        <v>24</v>
      </c>
      <c r="C288" s="125" t="s">
        <v>39</v>
      </c>
      <c r="D288" t="s">
        <v>130</v>
      </c>
      <c r="E288">
        <v>2010</v>
      </c>
      <c r="F288" t="s">
        <v>43</v>
      </c>
      <c r="G288" s="240">
        <v>11.608081455222615</v>
      </c>
      <c r="H288" s="125">
        <v>2023</v>
      </c>
      <c r="K288"/>
      <c r="L288"/>
      <c r="M288"/>
      <c r="N288"/>
      <c r="O288"/>
      <c r="P288" s="2"/>
    </row>
    <row r="289" spans="1:16">
      <c r="A289" t="s">
        <v>38</v>
      </c>
      <c r="B289">
        <v>25</v>
      </c>
      <c r="C289" s="125" t="s">
        <v>58</v>
      </c>
      <c r="D289" t="s">
        <v>131</v>
      </c>
      <c r="E289">
        <v>2010</v>
      </c>
      <c r="F289" t="s">
        <v>61</v>
      </c>
      <c r="G289" s="240">
        <v>1.6954616700169598</v>
      </c>
      <c r="H289" s="125">
        <v>2023</v>
      </c>
      <c r="K289"/>
      <c r="L289"/>
      <c r="M289"/>
      <c r="N289"/>
      <c r="O289"/>
      <c r="P289" s="2"/>
    </row>
    <row r="290" spans="1:16">
      <c r="A290" t="s">
        <v>38</v>
      </c>
      <c r="B290">
        <v>25</v>
      </c>
      <c r="C290" s="125" t="s">
        <v>58</v>
      </c>
      <c r="D290" t="s">
        <v>131</v>
      </c>
      <c r="E290">
        <v>2010</v>
      </c>
      <c r="F290" t="s">
        <v>63</v>
      </c>
      <c r="G290" s="240">
        <v>2.121367033128541</v>
      </c>
      <c r="H290" s="125">
        <v>2023</v>
      </c>
      <c r="K290"/>
      <c r="L290"/>
      <c r="M290"/>
      <c r="N290"/>
      <c r="O290"/>
      <c r="P290" s="2"/>
    </row>
    <row r="291" spans="1:16">
      <c r="A291" t="s">
        <v>38</v>
      </c>
      <c r="B291">
        <v>25</v>
      </c>
      <c r="C291" s="125" t="s">
        <v>58</v>
      </c>
      <c r="D291" t="s">
        <v>131</v>
      </c>
      <c r="E291">
        <v>2010</v>
      </c>
      <c r="F291" t="s">
        <v>49</v>
      </c>
      <c r="G291" s="240">
        <v>3.8087884285778784</v>
      </c>
      <c r="H291" s="125">
        <v>2023</v>
      </c>
      <c r="K291"/>
      <c r="L291"/>
      <c r="M291"/>
      <c r="N291"/>
      <c r="O291"/>
      <c r="P291" s="2"/>
    </row>
    <row r="292" spans="1:16">
      <c r="A292" t="s">
        <v>38</v>
      </c>
      <c r="B292">
        <v>25</v>
      </c>
      <c r="C292" s="125" t="s">
        <v>58</v>
      </c>
      <c r="D292" t="s">
        <v>131</v>
      </c>
      <c r="E292">
        <v>2010</v>
      </c>
      <c r="F292" t="s">
        <v>41</v>
      </c>
      <c r="G292" s="240">
        <v>2.1459907948749035</v>
      </c>
      <c r="H292" s="125">
        <v>2023</v>
      </c>
      <c r="K292"/>
      <c r="L292"/>
      <c r="M292"/>
      <c r="N292"/>
      <c r="O292"/>
      <c r="P292" s="2"/>
    </row>
    <row r="293" spans="1:16">
      <c r="A293" t="s">
        <v>38</v>
      </c>
      <c r="B293">
        <v>25</v>
      </c>
      <c r="C293" s="125" t="s">
        <v>58</v>
      </c>
      <c r="D293" t="s">
        <v>131</v>
      </c>
      <c r="E293">
        <v>2010</v>
      </c>
      <c r="F293" t="s">
        <v>93</v>
      </c>
      <c r="G293" s="240">
        <v>1.7031376358556853</v>
      </c>
      <c r="H293" s="125">
        <v>2023</v>
      </c>
      <c r="K293"/>
      <c r="L293"/>
      <c r="M293"/>
      <c r="N293"/>
      <c r="O293"/>
      <c r="P293" s="2"/>
    </row>
    <row r="294" spans="1:16">
      <c r="A294" t="s">
        <v>38</v>
      </c>
      <c r="B294">
        <v>25</v>
      </c>
      <c r="C294" s="125" t="s">
        <v>58</v>
      </c>
      <c r="D294" t="s">
        <v>131</v>
      </c>
      <c r="E294">
        <v>2010</v>
      </c>
      <c r="F294" t="s">
        <v>43</v>
      </c>
      <c r="G294" s="240">
        <v>5.6449104168086137</v>
      </c>
      <c r="H294" s="125">
        <v>2023</v>
      </c>
      <c r="K294"/>
      <c r="L294"/>
      <c r="M294"/>
      <c r="N294"/>
      <c r="O294"/>
      <c r="P294" s="2"/>
    </row>
    <row r="295" spans="1:16">
      <c r="A295" t="s">
        <v>38</v>
      </c>
      <c r="B295">
        <v>25</v>
      </c>
      <c r="C295" s="125" t="s">
        <v>58</v>
      </c>
      <c r="D295" t="s">
        <v>131</v>
      </c>
      <c r="E295">
        <v>2010</v>
      </c>
      <c r="F295" t="s">
        <v>44</v>
      </c>
      <c r="G295" s="240">
        <v>6.3292164061357052</v>
      </c>
      <c r="H295" s="125">
        <v>2023</v>
      </c>
      <c r="K295"/>
      <c r="L295"/>
      <c r="M295"/>
      <c r="N295"/>
      <c r="O295"/>
      <c r="P295" s="2"/>
    </row>
    <row r="296" spans="1:16">
      <c r="A296" t="s">
        <v>38</v>
      </c>
      <c r="B296">
        <v>25</v>
      </c>
      <c r="C296" s="125" t="s">
        <v>58</v>
      </c>
      <c r="D296" t="s">
        <v>116</v>
      </c>
      <c r="E296">
        <v>2010</v>
      </c>
      <c r="F296" t="s">
        <v>43</v>
      </c>
      <c r="G296" s="240">
        <v>8.4740432546008684</v>
      </c>
      <c r="H296" s="125">
        <v>2023</v>
      </c>
      <c r="K296"/>
      <c r="L296"/>
      <c r="M296"/>
      <c r="N296"/>
      <c r="O296"/>
      <c r="P296" s="2"/>
    </row>
    <row r="297" spans="1:16">
      <c r="A297" t="s">
        <v>38</v>
      </c>
      <c r="B297">
        <v>25</v>
      </c>
      <c r="C297" s="125" t="s">
        <v>58</v>
      </c>
      <c r="D297" t="s">
        <v>132</v>
      </c>
      <c r="E297">
        <v>2010</v>
      </c>
      <c r="F297" t="s">
        <v>61</v>
      </c>
      <c r="G297" s="240">
        <v>2.4420094948420421</v>
      </c>
      <c r="H297" s="125">
        <v>2023</v>
      </c>
      <c r="K297"/>
      <c r="L297"/>
      <c r="M297"/>
      <c r="N297"/>
      <c r="O297"/>
      <c r="P297" s="2"/>
    </row>
    <row r="298" spans="1:16">
      <c r="A298" t="s">
        <v>38</v>
      </c>
      <c r="B298">
        <v>25</v>
      </c>
      <c r="C298" s="125" t="s">
        <v>58</v>
      </c>
      <c r="D298" t="s">
        <v>132</v>
      </c>
      <c r="E298">
        <v>2010</v>
      </c>
      <c r="F298" t="s">
        <v>65</v>
      </c>
      <c r="G298" s="240">
        <v>1.542128146001766</v>
      </c>
      <c r="H298" s="125">
        <v>2023</v>
      </c>
      <c r="K298"/>
      <c r="L298"/>
      <c r="M298"/>
      <c r="N298"/>
      <c r="O298"/>
      <c r="P298" s="2"/>
    </row>
    <row r="299" spans="1:16">
      <c r="A299" t="s">
        <v>38</v>
      </c>
      <c r="B299">
        <v>25</v>
      </c>
      <c r="C299" s="125" t="s">
        <v>58</v>
      </c>
      <c r="D299" t="s">
        <v>132</v>
      </c>
      <c r="E299">
        <v>2010</v>
      </c>
      <c r="F299" t="s">
        <v>49</v>
      </c>
      <c r="G299" s="240">
        <v>9.6623947529585603</v>
      </c>
      <c r="H299" s="125">
        <v>2023</v>
      </c>
      <c r="K299"/>
      <c r="L299"/>
      <c r="M299"/>
      <c r="N299"/>
      <c r="O299"/>
      <c r="P299" s="2"/>
    </row>
    <row r="300" spans="1:16">
      <c r="A300" t="s">
        <v>38</v>
      </c>
      <c r="B300">
        <v>25</v>
      </c>
      <c r="C300" s="125" t="s">
        <v>58</v>
      </c>
      <c r="D300" t="s">
        <v>132</v>
      </c>
      <c r="E300">
        <v>2010</v>
      </c>
      <c r="F300" t="s">
        <v>41</v>
      </c>
      <c r="G300" s="240">
        <v>9.4038881704846506</v>
      </c>
      <c r="H300" s="125">
        <v>2023</v>
      </c>
      <c r="K300"/>
      <c r="L300"/>
      <c r="M300"/>
      <c r="N300"/>
      <c r="O300"/>
      <c r="P300" s="2"/>
    </row>
    <row r="301" spans="1:16">
      <c r="A301" t="s">
        <v>38</v>
      </c>
      <c r="B301">
        <v>25</v>
      </c>
      <c r="C301" s="125" t="s">
        <v>58</v>
      </c>
      <c r="D301" t="s">
        <v>132</v>
      </c>
      <c r="E301">
        <v>2010</v>
      </c>
      <c r="F301" t="s">
        <v>93</v>
      </c>
      <c r="G301" s="240">
        <v>0.90882983667043149</v>
      </c>
      <c r="H301" s="125">
        <v>2023</v>
      </c>
      <c r="K301"/>
      <c r="L301"/>
      <c r="M301"/>
      <c r="N301"/>
      <c r="O301"/>
      <c r="P301" s="2"/>
    </row>
    <row r="302" spans="1:16">
      <c r="A302" t="s">
        <v>38</v>
      </c>
      <c r="B302">
        <v>25</v>
      </c>
      <c r="C302" s="125" t="s">
        <v>58</v>
      </c>
      <c r="D302" t="s">
        <v>132</v>
      </c>
      <c r="E302">
        <v>2010</v>
      </c>
      <c r="F302" t="s">
        <v>43</v>
      </c>
      <c r="G302" s="240">
        <v>31.233322698254014</v>
      </c>
      <c r="H302" s="125">
        <v>2023</v>
      </c>
      <c r="K302"/>
      <c r="L302"/>
      <c r="M302"/>
      <c r="N302"/>
      <c r="O302"/>
      <c r="P302" s="2"/>
    </row>
    <row r="303" spans="1:16">
      <c r="A303" t="s">
        <v>38</v>
      </c>
      <c r="B303">
        <v>25</v>
      </c>
      <c r="C303" s="125" t="s">
        <v>58</v>
      </c>
      <c r="D303" t="s">
        <v>132</v>
      </c>
      <c r="E303">
        <v>2010</v>
      </c>
      <c r="F303" t="s">
        <v>44</v>
      </c>
      <c r="G303" s="240">
        <v>17.288125923507081</v>
      </c>
      <c r="H303" s="125">
        <v>2023</v>
      </c>
      <c r="K303"/>
      <c r="L303"/>
      <c r="M303"/>
      <c r="N303"/>
      <c r="O303"/>
      <c r="P303" s="2"/>
    </row>
    <row r="304" spans="1:16">
      <c r="A304" t="s">
        <v>38</v>
      </c>
      <c r="B304">
        <v>25</v>
      </c>
      <c r="C304" s="125" t="s">
        <v>58</v>
      </c>
      <c r="D304" t="s">
        <v>133</v>
      </c>
      <c r="E304">
        <v>2010</v>
      </c>
      <c r="F304" t="s">
        <v>65</v>
      </c>
      <c r="G304" s="240">
        <v>2.4888032958770605</v>
      </c>
      <c r="H304" s="125">
        <v>2023</v>
      </c>
      <c r="K304"/>
      <c r="L304"/>
      <c r="M304"/>
      <c r="N304"/>
      <c r="O304"/>
      <c r="P304" s="2"/>
    </row>
    <row r="305" spans="1:16">
      <c r="A305" t="s">
        <v>38</v>
      </c>
      <c r="B305">
        <v>25</v>
      </c>
      <c r="C305" s="125" t="s">
        <v>58</v>
      </c>
      <c r="D305" t="s">
        <v>133</v>
      </c>
      <c r="E305">
        <v>2010</v>
      </c>
      <c r="F305" t="s">
        <v>49</v>
      </c>
      <c r="G305" s="240">
        <v>2.8733677597439677</v>
      </c>
      <c r="H305" s="125">
        <v>2023</v>
      </c>
      <c r="K305"/>
      <c r="L305"/>
      <c r="M305"/>
      <c r="N305"/>
      <c r="O305"/>
      <c r="P305" s="2"/>
    </row>
    <row r="306" spans="1:16">
      <c r="A306" t="s">
        <v>38</v>
      </c>
      <c r="B306">
        <v>25</v>
      </c>
      <c r="C306" s="125" t="s">
        <v>58</v>
      </c>
      <c r="D306" t="s">
        <v>133</v>
      </c>
      <c r="E306">
        <v>2010</v>
      </c>
      <c r="F306" t="s">
        <v>41</v>
      </c>
      <c r="G306" s="240">
        <v>0.28827124888737288</v>
      </c>
      <c r="H306" s="125">
        <v>2023</v>
      </c>
      <c r="K306"/>
      <c r="L306"/>
      <c r="M306"/>
      <c r="N306"/>
      <c r="O306"/>
      <c r="P306" s="2"/>
    </row>
    <row r="307" spans="1:16">
      <c r="A307" t="s">
        <v>38</v>
      </c>
      <c r="B307">
        <v>25</v>
      </c>
      <c r="C307" s="125" t="s">
        <v>58</v>
      </c>
      <c r="D307" t="s">
        <v>133</v>
      </c>
      <c r="E307">
        <v>2010</v>
      </c>
      <c r="F307" t="s">
        <v>93</v>
      </c>
      <c r="G307" s="240">
        <v>4.1366247186818512</v>
      </c>
      <c r="H307" s="125">
        <v>2023</v>
      </c>
      <c r="K307"/>
      <c r="L307"/>
      <c r="M307"/>
      <c r="N307"/>
      <c r="O307"/>
      <c r="P307" s="2"/>
    </row>
    <row r="308" spans="1:16">
      <c r="A308" t="s">
        <v>38</v>
      </c>
      <c r="B308">
        <v>25</v>
      </c>
      <c r="C308" s="125" t="s">
        <v>58</v>
      </c>
      <c r="D308" t="s">
        <v>133</v>
      </c>
      <c r="E308">
        <v>2010</v>
      </c>
      <c r="F308" t="s">
        <v>43</v>
      </c>
      <c r="G308" s="240">
        <v>7.1170310406219066</v>
      </c>
      <c r="H308" s="125">
        <v>2023</v>
      </c>
      <c r="K308"/>
      <c r="L308"/>
      <c r="M308"/>
      <c r="N308"/>
      <c r="O308"/>
      <c r="P308" s="2"/>
    </row>
    <row r="309" spans="1:16">
      <c r="A309" t="s">
        <v>38</v>
      </c>
      <c r="B309">
        <v>25</v>
      </c>
      <c r="C309" s="125" t="s">
        <v>58</v>
      </c>
      <c r="D309" t="s">
        <v>133</v>
      </c>
      <c r="E309">
        <v>2010</v>
      </c>
      <c r="F309" t="s">
        <v>44</v>
      </c>
      <c r="G309" s="240">
        <v>3.9555118455872851</v>
      </c>
      <c r="H309" s="125">
        <v>2023</v>
      </c>
      <c r="K309"/>
      <c r="L309"/>
      <c r="M309"/>
      <c r="N309"/>
      <c r="O309"/>
      <c r="P309" s="2"/>
    </row>
    <row r="310" spans="1:16">
      <c r="A310" t="s">
        <v>38</v>
      </c>
      <c r="B310">
        <v>25</v>
      </c>
      <c r="C310" s="125" t="s">
        <v>58</v>
      </c>
      <c r="D310" t="s">
        <v>134</v>
      </c>
      <c r="E310">
        <v>2010</v>
      </c>
      <c r="F310" t="s">
        <v>61</v>
      </c>
      <c r="G310" s="240">
        <v>1.871974162363863</v>
      </c>
      <c r="H310" s="125">
        <v>2023</v>
      </c>
      <c r="K310"/>
      <c r="L310"/>
      <c r="M310"/>
      <c r="N310"/>
      <c r="O310"/>
      <c r="P310" s="2"/>
    </row>
    <row r="311" spans="1:16">
      <c r="A311" t="s">
        <v>38</v>
      </c>
      <c r="B311">
        <v>25</v>
      </c>
      <c r="C311" s="125" t="s">
        <v>58</v>
      </c>
      <c r="D311" t="s">
        <v>134</v>
      </c>
      <c r="E311">
        <v>2010</v>
      </c>
      <c r="F311" t="s">
        <v>63</v>
      </c>
      <c r="G311" s="240">
        <v>1.1101929192492239</v>
      </c>
      <c r="H311" s="125">
        <v>2023</v>
      </c>
      <c r="K311"/>
      <c r="L311"/>
      <c r="M311"/>
      <c r="N311"/>
      <c r="O311"/>
      <c r="P311" s="2"/>
    </row>
    <row r="312" spans="1:16">
      <c r="A312" t="s">
        <v>38</v>
      </c>
      <c r="B312">
        <v>25</v>
      </c>
      <c r="C312" s="125" t="s">
        <v>58</v>
      </c>
      <c r="D312" t="s">
        <v>134</v>
      </c>
      <c r="E312">
        <v>2010</v>
      </c>
      <c r="F312" t="s">
        <v>65</v>
      </c>
      <c r="G312" s="240">
        <v>2.628250074440921</v>
      </c>
      <c r="H312" s="125">
        <v>2023</v>
      </c>
      <c r="K312"/>
      <c r="L312"/>
      <c r="M312"/>
      <c r="N312"/>
      <c r="O312"/>
      <c r="P312" s="2"/>
    </row>
    <row r="313" spans="1:16">
      <c r="A313" t="s">
        <v>38</v>
      </c>
      <c r="B313">
        <v>25</v>
      </c>
      <c r="C313" s="125" t="s">
        <v>58</v>
      </c>
      <c r="D313" t="s">
        <v>134</v>
      </c>
      <c r="E313">
        <v>2010</v>
      </c>
      <c r="F313" t="s">
        <v>49</v>
      </c>
      <c r="G313" s="240">
        <v>2.2563839314128207</v>
      </c>
      <c r="H313" s="125">
        <v>2023</v>
      </c>
      <c r="K313"/>
      <c r="L313"/>
      <c r="M313"/>
      <c r="N313"/>
      <c r="O313"/>
      <c r="P313" s="2"/>
    </row>
    <row r="314" spans="1:16">
      <c r="A314" t="s">
        <v>38</v>
      </c>
      <c r="B314">
        <v>25</v>
      </c>
      <c r="C314" s="125" t="s">
        <v>58</v>
      </c>
      <c r="D314" t="s">
        <v>134</v>
      </c>
      <c r="E314">
        <v>2010</v>
      </c>
      <c r="F314" t="s">
        <v>41</v>
      </c>
      <c r="G314" s="240">
        <v>4.5468280100298673</v>
      </c>
      <c r="H314" s="125">
        <v>2023</v>
      </c>
      <c r="K314"/>
      <c r="L314"/>
      <c r="M314"/>
      <c r="N314"/>
      <c r="O314"/>
      <c r="P314" s="2"/>
    </row>
    <row r="315" spans="1:16">
      <c r="A315" t="s">
        <v>38</v>
      </c>
      <c r="B315">
        <v>25</v>
      </c>
      <c r="C315" s="125" t="s">
        <v>58</v>
      </c>
      <c r="D315" t="s">
        <v>134</v>
      </c>
      <c r="E315">
        <v>2010</v>
      </c>
      <c r="F315" t="s">
        <v>46</v>
      </c>
      <c r="G315" s="240">
        <v>3.0069668797043683</v>
      </c>
      <c r="H315" s="125">
        <v>2023</v>
      </c>
      <c r="K315"/>
      <c r="L315"/>
      <c r="M315"/>
      <c r="N315"/>
      <c r="O315"/>
      <c r="P315" s="2"/>
    </row>
    <row r="316" spans="1:16">
      <c r="A316" t="s">
        <v>38</v>
      </c>
      <c r="B316">
        <v>25</v>
      </c>
      <c r="C316" s="125" t="s">
        <v>58</v>
      </c>
      <c r="D316" t="s">
        <v>134</v>
      </c>
      <c r="E316">
        <v>2010</v>
      </c>
      <c r="F316" t="s">
        <v>42</v>
      </c>
      <c r="G316" s="240">
        <v>0.87167613536675348</v>
      </c>
      <c r="H316" s="125">
        <v>2023</v>
      </c>
      <c r="K316"/>
      <c r="L316"/>
      <c r="M316"/>
      <c r="N316"/>
      <c r="O316"/>
      <c r="P316" s="2"/>
    </row>
    <row r="317" spans="1:16">
      <c r="A317" t="s">
        <v>38</v>
      </c>
      <c r="B317">
        <v>25</v>
      </c>
      <c r="C317" s="125" t="s">
        <v>58</v>
      </c>
      <c r="D317" t="s">
        <v>134</v>
      </c>
      <c r="E317">
        <v>2010</v>
      </c>
      <c r="F317" t="s">
        <v>43</v>
      </c>
      <c r="G317" s="240">
        <v>14.613173645456811</v>
      </c>
      <c r="H317" s="125">
        <v>2023</v>
      </c>
      <c r="K317"/>
      <c r="L317"/>
      <c r="M317"/>
      <c r="N317"/>
      <c r="O317"/>
      <c r="P317" s="2"/>
    </row>
    <row r="318" spans="1:16">
      <c r="A318" t="s">
        <v>38</v>
      </c>
      <c r="B318">
        <v>25</v>
      </c>
      <c r="C318" s="125" t="s">
        <v>58</v>
      </c>
      <c r="D318" t="s">
        <v>134</v>
      </c>
      <c r="E318">
        <v>2010</v>
      </c>
      <c r="F318" t="s">
        <v>44</v>
      </c>
      <c r="G318" s="240">
        <v>7.6454856603751224</v>
      </c>
      <c r="H318" s="125">
        <v>2023</v>
      </c>
      <c r="K318"/>
      <c r="L318"/>
      <c r="M318"/>
      <c r="N318"/>
      <c r="O318"/>
      <c r="P318" s="2"/>
    </row>
    <row r="319" spans="1:16">
      <c r="A319" t="s">
        <v>38</v>
      </c>
      <c r="B319">
        <v>26</v>
      </c>
      <c r="C319" s="125" t="s">
        <v>114</v>
      </c>
      <c r="D319" t="s">
        <v>122</v>
      </c>
      <c r="E319">
        <v>2010</v>
      </c>
      <c r="F319" t="s">
        <v>46</v>
      </c>
      <c r="G319" s="240">
        <v>30.740561844373286</v>
      </c>
      <c r="H319" s="125">
        <v>2023</v>
      </c>
      <c r="K319"/>
      <c r="L319"/>
      <c r="M319"/>
      <c r="N319"/>
      <c r="O319"/>
      <c r="P319" s="2"/>
    </row>
    <row r="320" spans="1:16">
      <c r="A320" t="s">
        <v>38</v>
      </c>
      <c r="B320">
        <v>27</v>
      </c>
      <c r="C320" s="125" t="s">
        <v>58</v>
      </c>
      <c r="D320" t="s">
        <v>135</v>
      </c>
      <c r="E320">
        <v>2011</v>
      </c>
      <c r="F320" t="s">
        <v>61</v>
      </c>
      <c r="G320" s="240">
        <v>1.6469809741629171</v>
      </c>
      <c r="H320" s="125">
        <v>2023</v>
      </c>
      <c r="K320"/>
      <c r="L320"/>
      <c r="M320"/>
      <c r="N320"/>
      <c r="O320"/>
      <c r="P320" s="2"/>
    </row>
    <row r="321" spans="1:14">
      <c r="A321" t="s">
        <v>38</v>
      </c>
      <c r="B321">
        <v>27</v>
      </c>
      <c r="C321" s="125" t="s">
        <v>58</v>
      </c>
      <c r="D321" t="s">
        <v>135</v>
      </c>
      <c r="E321">
        <v>2011</v>
      </c>
      <c r="F321" t="s">
        <v>63</v>
      </c>
      <c r="G321" s="240">
        <v>1.45067434195234</v>
      </c>
      <c r="H321" s="125">
        <v>2023</v>
      </c>
      <c r="K321"/>
      <c r="L321"/>
      <c r="M321"/>
      <c r="N321"/>
    </row>
    <row r="322" spans="1:14">
      <c r="A322" t="s">
        <v>38</v>
      </c>
      <c r="B322">
        <v>27</v>
      </c>
      <c r="C322" s="125" t="s">
        <v>58</v>
      </c>
      <c r="D322" t="s">
        <v>135</v>
      </c>
      <c r="E322">
        <v>2011</v>
      </c>
      <c r="F322" t="s">
        <v>65</v>
      </c>
      <c r="G322" s="240">
        <v>3.6348259801349467</v>
      </c>
      <c r="H322" s="125">
        <v>2023</v>
      </c>
      <c r="K322"/>
      <c r="L322"/>
      <c r="M322"/>
      <c r="N322"/>
    </row>
    <row r="323" spans="1:14">
      <c r="A323" t="s">
        <v>38</v>
      </c>
      <c r="B323">
        <v>27</v>
      </c>
      <c r="C323" s="125" t="s">
        <v>58</v>
      </c>
      <c r="D323" t="s">
        <v>135</v>
      </c>
      <c r="E323">
        <v>2011</v>
      </c>
      <c r="F323" t="s">
        <v>49</v>
      </c>
      <c r="G323" s="240">
        <v>3.1399264823286299</v>
      </c>
      <c r="H323" s="125">
        <v>2023</v>
      </c>
      <c r="K323"/>
      <c r="L323"/>
      <c r="M323"/>
      <c r="N323"/>
    </row>
    <row r="324" spans="1:14">
      <c r="A324" t="s">
        <v>38</v>
      </c>
      <c r="B324">
        <v>27</v>
      </c>
      <c r="C324" s="125" t="s">
        <v>58</v>
      </c>
      <c r="D324" t="s">
        <v>135</v>
      </c>
      <c r="E324">
        <v>2011</v>
      </c>
      <c r="F324" t="s">
        <v>41</v>
      </c>
      <c r="G324" s="240">
        <v>5.3360056766023369</v>
      </c>
      <c r="H324" s="125">
        <v>2023</v>
      </c>
      <c r="K324"/>
      <c r="L324"/>
      <c r="M324"/>
      <c r="N324"/>
    </row>
    <row r="325" spans="1:14">
      <c r="A325" t="s">
        <v>38</v>
      </c>
      <c r="B325">
        <v>27</v>
      </c>
      <c r="C325" s="125" t="s">
        <v>58</v>
      </c>
      <c r="D325" t="s">
        <v>135</v>
      </c>
      <c r="E325">
        <v>2011</v>
      </c>
      <c r="F325" t="s">
        <v>42</v>
      </c>
      <c r="G325" s="240">
        <v>1.8647122114658068</v>
      </c>
      <c r="H325" s="125">
        <v>2023</v>
      </c>
      <c r="K325"/>
      <c r="L325"/>
      <c r="M325"/>
      <c r="N325"/>
    </row>
    <row r="326" spans="1:14">
      <c r="A326" t="s">
        <v>38</v>
      </c>
      <c r="B326">
        <v>27</v>
      </c>
      <c r="C326" s="125" t="s">
        <v>58</v>
      </c>
      <c r="D326" t="s">
        <v>135</v>
      </c>
      <c r="E326">
        <v>2011</v>
      </c>
      <c r="F326" t="s">
        <v>43</v>
      </c>
      <c r="G326" s="240">
        <v>17.365096153559218</v>
      </c>
      <c r="H326" s="125">
        <v>2023</v>
      </c>
      <c r="K326"/>
      <c r="L326"/>
      <c r="M326"/>
      <c r="N326"/>
    </row>
    <row r="327" spans="1:14">
      <c r="A327" t="s">
        <v>38</v>
      </c>
      <c r="B327">
        <v>27</v>
      </c>
      <c r="C327" s="125" t="s">
        <v>58</v>
      </c>
      <c r="D327" t="s">
        <v>135</v>
      </c>
      <c r="E327">
        <v>2011</v>
      </c>
      <c r="F327" t="s">
        <v>44</v>
      </c>
      <c r="G327" s="240">
        <v>10.448310380744156</v>
      </c>
      <c r="H327" s="125">
        <v>2023</v>
      </c>
      <c r="K327"/>
      <c r="L327"/>
      <c r="M327"/>
      <c r="N327"/>
    </row>
    <row r="328" spans="1:14">
      <c r="A328" t="s">
        <v>38</v>
      </c>
      <c r="B328">
        <v>27</v>
      </c>
      <c r="C328" s="125" t="s">
        <v>58</v>
      </c>
      <c r="D328" t="s">
        <v>116</v>
      </c>
      <c r="E328">
        <v>2011</v>
      </c>
      <c r="F328" t="s">
        <v>43</v>
      </c>
      <c r="G328" s="240">
        <v>3.1660883087440195</v>
      </c>
      <c r="H328" s="125">
        <v>2023</v>
      </c>
      <c r="K328"/>
      <c r="L328"/>
      <c r="M328"/>
      <c r="N328"/>
    </row>
    <row r="329" spans="1:14">
      <c r="A329" t="s">
        <v>38</v>
      </c>
      <c r="B329">
        <v>27</v>
      </c>
      <c r="C329" s="125" t="s">
        <v>58</v>
      </c>
      <c r="D329" t="s">
        <v>136</v>
      </c>
      <c r="E329">
        <v>2011</v>
      </c>
      <c r="F329" t="s">
        <v>61</v>
      </c>
      <c r="G329" s="240">
        <v>1.7847605772748849</v>
      </c>
      <c r="H329" s="125">
        <v>2023</v>
      </c>
      <c r="K329"/>
      <c r="L329"/>
      <c r="M329"/>
      <c r="N329"/>
    </row>
    <row r="330" spans="1:14">
      <c r="A330" t="s">
        <v>38</v>
      </c>
      <c r="B330">
        <v>27</v>
      </c>
      <c r="C330" s="125" t="s">
        <v>58</v>
      </c>
      <c r="D330" t="s">
        <v>136</v>
      </c>
      <c r="E330">
        <v>2011</v>
      </c>
      <c r="F330" t="s">
        <v>63</v>
      </c>
      <c r="G330" s="240">
        <v>2.2451696011487954</v>
      </c>
      <c r="H330" s="125">
        <v>2023</v>
      </c>
      <c r="K330"/>
      <c r="L330"/>
      <c r="M330"/>
      <c r="N330"/>
    </row>
    <row r="331" spans="1:14">
      <c r="A331" t="s">
        <v>38</v>
      </c>
      <c r="B331">
        <v>27</v>
      </c>
      <c r="C331" s="125" t="s">
        <v>58</v>
      </c>
      <c r="D331" t="s">
        <v>136</v>
      </c>
      <c r="E331">
        <v>2011</v>
      </c>
      <c r="F331" t="s">
        <v>65</v>
      </c>
      <c r="G331" s="240">
        <v>1.1640686835667049</v>
      </c>
      <c r="H331" s="125">
        <v>2023</v>
      </c>
      <c r="K331"/>
      <c r="L331"/>
      <c r="M331"/>
      <c r="N331"/>
    </row>
    <row r="332" spans="1:14">
      <c r="A332" t="s">
        <v>38</v>
      </c>
      <c r="B332">
        <v>27</v>
      </c>
      <c r="C332" s="125" t="s">
        <v>58</v>
      </c>
      <c r="D332" t="s">
        <v>136</v>
      </c>
      <c r="E332">
        <v>2011</v>
      </c>
      <c r="F332" t="s">
        <v>49</v>
      </c>
      <c r="G332" s="240">
        <v>1.9677147419274952</v>
      </c>
      <c r="H332" s="125">
        <v>2023</v>
      </c>
      <c r="K332"/>
      <c r="L332"/>
      <c r="M332"/>
      <c r="N332"/>
    </row>
    <row r="333" spans="1:14">
      <c r="A333" t="s">
        <v>38</v>
      </c>
      <c r="B333">
        <v>27</v>
      </c>
      <c r="C333" s="125" t="s">
        <v>58</v>
      </c>
      <c r="D333" t="s">
        <v>136</v>
      </c>
      <c r="E333">
        <v>2011</v>
      </c>
      <c r="F333" t="s">
        <v>41</v>
      </c>
      <c r="G333" s="240">
        <v>1.3652472092908341</v>
      </c>
      <c r="H333" s="125">
        <v>2023</v>
      </c>
      <c r="K333"/>
      <c r="L333"/>
      <c r="M333"/>
      <c r="N333"/>
    </row>
    <row r="334" spans="1:14">
      <c r="A334" t="s">
        <v>38</v>
      </c>
      <c r="B334">
        <v>27</v>
      </c>
      <c r="C334" s="125" t="s">
        <v>58</v>
      </c>
      <c r="D334" t="s">
        <v>136</v>
      </c>
      <c r="E334">
        <v>2011</v>
      </c>
      <c r="F334" t="s">
        <v>42</v>
      </c>
      <c r="G334" s="240">
        <v>1.9250256861908481</v>
      </c>
      <c r="H334" s="125">
        <v>2023</v>
      </c>
      <c r="K334"/>
      <c r="L334"/>
      <c r="M334"/>
      <c r="N334"/>
    </row>
    <row r="335" spans="1:14">
      <c r="A335" t="s">
        <v>38</v>
      </c>
      <c r="B335">
        <v>27</v>
      </c>
      <c r="C335" s="125" t="s">
        <v>58</v>
      </c>
      <c r="D335" t="s">
        <v>136</v>
      </c>
      <c r="E335">
        <v>2011</v>
      </c>
      <c r="F335" t="s">
        <v>43</v>
      </c>
      <c r="G335" s="240">
        <v>13.09502089614937</v>
      </c>
      <c r="H335" s="125">
        <v>2023</v>
      </c>
      <c r="K335"/>
      <c r="L335"/>
      <c r="M335"/>
      <c r="N335"/>
    </row>
    <row r="336" spans="1:14">
      <c r="A336" t="s">
        <v>38</v>
      </c>
      <c r="B336">
        <v>27</v>
      </c>
      <c r="C336" s="125" t="s">
        <v>58</v>
      </c>
      <c r="D336" t="s">
        <v>136</v>
      </c>
      <c r="E336">
        <v>2011</v>
      </c>
      <c r="F336" t="s">
        <v>44</v>
      </c>
      <c r="G336" s="240">
        <v>8.6739278311022225</v>
      </c>
      <c r="H336" s="125">
        <v>2023</v>
      </c>
      <c r="K336"/>
      <c r="L336"/>
      <c r="M336"/>
      <c r="N336"/>
    </row>
    <row r="337" spans="1:14">
      <c r="A337" t="s">
        <v>38</v>
      </c>
      <c r="B337">
        <v>27</v>
      </c>
      <c r="C337" s="125" t="s">
        <v>58</v>
      </c>
      <c r="D337" t="s">
        <v>137</v>
      </c>
      <c r="E337">
        <v>2011</v>
      </c>
      <c r="F337" t="s">
        <v>61</v>
      </c>
      <c r="G337" s="240">
        <v>1.0270483629173195</v>
      </c>
      <c r="H337" s="125">
        <v>2023</v>
      </c>
      <c r="K337"/>
      <c r="L337"/>
      <c r="M337"/>
      <c r="N337"/>
    </row>
    <row r="338" spans="1:14">
      <c r="A338" t="s">
        <v>38</v>
      </c>
      <c r="B338">
        <v>27</v>
      </c>
      <c r="C338" s="125" t="s">
        <v>58</v>
      </c>
      <c r="D338" t="s">
        <v>137</v>
      </c>
      <c r="E338">
        <v>2011</v>
      </c>
      <c r="F338" t="s">
        <v>63</v>
      </c>
      <c r="G338" s="240">
        <v>1.1074185581819387</v>
      </c>
      <c r="H338" s="125">
        <v>2023</v>
      </c>
      <c r="K338"/>
      <c r="L338"/>
      <c r="M338"/>
      <c r="N338"/>
    </row>
    <row r="339" spans="1:14">
      <c r="A339" t="s">
        <v>38</v>
      </c>
      <c r="B339">
        <v>27</v>
      </c>
      <c r="C339" s="125" t="s">
        <v>58</v>
      </c>
      <c r="D339" t="s">
        <v>137</v>
      </c>
      <c r="E339">
        <v>2011</v>
      </c>
      <c r="F339" t="s">
        <v>65</v>
      </c>
      <c r="G339" s="240">
        <v>0.29782206868923078</v>
      </c>
      <c r="H339" s="125">
        <v>2023</v>
      </c>
      <c r="K339"/>
      <c r="L339"/>
      <c r="M339"/>
      <c r="N339"/>
    </row>
    <row r="340" spans="1:14">
      <c r="A340" t="s">
        <v>38</v>
      </c>
      <c r="B340">
        <v>27</v>
      </c>
      <c r="C340" s="125" t="s">
        <v>58</v>
      </c>
      <c r="D340" t="s">
        <v>137</v>
      </c>
      <c r="E340">
        <v>2011</v>
      </c>
      <c r="F340" t="s">
        <v>49</v>
      </c>
      <c r="G340" s="240">
        <v>1.212427678645549</v>
      </c>
      <c r="H340" s="125">
        <v>2023</v>
      </c>
      <c r="K340"/>
      <c r="L340"/>
      <c r="M340"/>
      <c r="N340"/>
    </row>
    <row r="341" spans="1:14">
      <c r="A341" t="s">
        <v>38</v>
      </c>
      <c r="B341">
        <v>27</v>
      </c>
      <c r="C341" s="125" t="s">
        <v>58</v>
      </c>
      <c r="D341" t="s">
        <v>137</v>
      </c>
      <c r="E341">
        <v>2011</v>
      </c>
      <c r="F341" t="s">
        <v>41</v>
      </c>
      <c r="G341" s="240">
        <v>1.8340733328742058</v>
      </c>
      <c r="H341" s="125">
        <v>2023</v>
      </c>
      <c r="K341"/>
      <c r="L341"/>
      <c r="M341"/>
      <c r="N341"/>
    </row>
    <row r="342" spans="1:14">
      <c r="A342" t="s">
        <v>38</v>
      </c>
      <c r="B342">
        <v>27</v>
      </c>
      <c r="C342" s="125" t="s">
        <v>58</v>
      </c>
      <c r="D342" t="s">
        <v>137</v>
      </c>
      <c r="E342">
        <v>2011</v>
      </c>
      <c r="F342" t="s">
        <v>42</v>
      </c>
      <c r="G342" s="240">
        <v>0.77776898068187439</v>
      </c>
      <c r="H342" s="125">
        <v>2023</v>
      </c>
      <c r="K342"/>
      <c r="L342"/>
      <c r="M342"/>
      <c r="N342"/>
    </row>
    <row r="343" spans="1:14">
      <c r="A343" t="s">
        <v>38</v>
      </c>
      <c r="B343">
        <v>27</v>
      </c>
      <c r="C343" s="125" t="s">
        <v>58</v>
      </c>
      <c r="D343" t="s">
        <v>137</v>
      </c>
      <c r="E343">
        <v>2011</v>
      </c>
      <c r="F343" t="s">
        <v>43</v>
      </c>
      <c r="G343" s="240">
        <v>6.05361278066382</v>
      </c>
      <c r="H343" s="125">
        <v>2023</v>
      </c>
      <c r="K343"/>
      <c r="L343"/>
      <c r="M343"/>
      <c r="N343"/>
    </row>
    <row r="344" spans="1:14">
      <c r="A344" t="s">
        <v>38</v>
      </c>
      <c r="B344">
        <v>27</v>
      </c>
      <c r="C344" s="125" t="s">
        <v>58</v>
      </c>
      <c r="D344" t="s">
        <v>137</v>
      </c>
      <c r="E344">
        <v>2011</v>
      </c>
      <c r="F344" t="s">
        <v>44</v>
      </c>
      <c r="G344" s="240">
        <v>5.0427197383833047</v>
      </c>
      <c r="H344" s="125">
        <v>2023</v>
      </c>
      <c r="K344"/>
      <c r="L344"/>
      <c r="M344"/>
      <c r="N344"/>
    </row>
    <row r="345" spans="1:14">
      <c r="A345" t="s">
        <v>38</v>
      </c>
      <c r="B345">
        <v>27</v>
      </c>
      <c r="C345" s="125" t="s">
        <v>58</v>
      </c>
      <c r="D345" t="s">
        <v>138</v>
      </c>
      <c r="E345">
        <v>2011</v>
      </c>
      <c r="F345" t="s">
        <v>61</v>
      </c>
      <c r="G345" s="240">
        <v>1.071524562314121</v>
      </c>
      <c r="H345" s="125">
        <v>2023</v>
      </c>
      <c r="K345"/>
      <c r="L345"/>
      <c r="M345"/>
      <c r="N345"/>
    </row>
    <row r="346" spans="1:14">
      <c r="A346" t="s">
        <v>38</v>
      </c>
      <c r="B346">
        <v>27</v>
      </c>
      <c r="C346" s="125" t="s">
        <v>58</v>
      </c>
      <c r="D346" t="s">
        <v>138</v>
      </c>
      <c r="E346">
        <v>2011</v>
      </c>
      <c r="F346" t="s">
        <v>65</v>
      </c>
      <c r="G346" s="240">
        <v>1.183121216252903</v>
      </c>
      <c r="H346" s="125">
        <v>2023</v>
      </c>
      <c r="K346"/>
      <c r="L346"/>
      <c r="M346"/>
      <c r="N346"/>
    </row>
    <row r="347" spans="1:14">
      <c r="A347" t="s">
        <v>38</v>
      </c>
      <c r="B347">
        <v>27</v>
      </c>
      <c r="C347" s="125" t="s">
        <v>58</v>
      </c>
      <c r="D347" t="s">
        <v>138</v>
      </c>
      <c r="E347">
        <v>2011</v>
      </c>
      <c r="F347" t="s">
        <v>49</v>
      </c>
      <c r="G347" s="240">
        <v>1.1530290383312569</v>
      </c>
      <c r="H347" s="125">
        <v>2023</v>
      </c>
      <c r="K347"/>
      <c r="L347"/>
      <c r="M347"/>
      <c r="N347"/>
    </row>
    <row r="348" spans="1:14">
      <c r="A348" t="s">
        <v>38</v>
      </c>
      <c r="B348">
        <v>27</v>
      </c>
      <c r="C348" s="125" t="s">
        <v>58</v>
      </c>
      <c r="D348" t="s">
        <v>138</v>
      </c>
      <c r="E348">
        <v>2011</v>
      </c>
      <c r="F348" t="s">
        <v>41</v>
      </c>
      <c r="G348" s="240">
        <v>1.5795751605634054</v>
      </c>
      <c r="H348" s="125">
        <v>2023</v>
      </c>
      <c r="K348"/>
      <c r="L348"/>
      <c r="M348"/>
      <c r="N348"/>
    </row>
    <row r="349" spans="1:14">
      <c r="A349" t="s">
        <v>38</v>
      </c>
      <c r="B349">
        <v>27</v>
      </c>
      <c r="C349" s="125" t="s">
        <v>58</v>
      </c>
      <c r="D349" t="s">
        <v>138</v>
      </c>
      <c r="E349">
        <v>2011</v>
      </c>
      <c r="F349" t="s">
        <v>42</v>
      </c>
      <c r="G349" s="240">
        <v>1.1942692435068349</v>
      </c>
      <c r="H349" s="125">
        <v>2023</v>
      </c>
      <c r="K349"/>
      <c r="L349"/>
      <c r="M349"/>
      <c r="N349"/>
    </row>
    <row r="350" spans="1:14">
      <c r="A350" t="s">
        <v>38</v>
      </c>
      <c r="B350">
        <v>27</v>
      </c>
      <c r="C350" s="125" t="s">
        <v>58</v>
      </c>
      <c r="D350" t="s">
        <v>138</v>
      </c>
      <c r="E350">
        <v>2011</v>
      </c>
      <c r="F350" t="s">
        <v>43</v>
      </c>
      <c r="G350" s="240">
        <v>8.9419681098994328</v>
      </c>
      <c r="H350" s="125">
        <v>2023</v>
      </c>
      <c r="K350"/>
      <c r="L350"/>
      <c r="M350"/>
      <c r="N350"/>
    </row>
    <row r="351" spans="1:14">
      <c r="A351" t="s">
        <v>38</v>
      </c>
      <c r="B351">
        <v>27</v>
      </c>
      <c r="C351" s="125" t="s">
        <v>58</v>
      </c>
      <c r="D351" t="s">
        <v>138</v>
      </c>
      <c r="E351">
        <v>2011</v>
      </c>
      <c r="F351" t="s">
        <v>44</v>
      </c>
      <c r="G351" s="240">
        <v>3.1758464100294308</v>
      </c>
      <c r="H351" s="125">
        <v>2023</v>
      </c>
      <c r="K351"/>
      <c r="L351"/>
      <c r="M351"/>
      <c r="N351"/>
    </row>
    <row r="352" spans="1:14">
      <c r="A352" t="s">
        <v>38</v>
      </c>
      <c r="B352">
        <v>28</v>
      </c>
      <c r="C352" s="125" t="s">
        <v>39</v>
      </c>
      <c r="D352" t="s">
        <v>139</v>
      </c>
      <c r="E352">
        <v>2012</v>
      </c>
      <c r="F352" t="s">
        <v>61</v>
      </c>
      <c r="G352" s="240">
        <v>2.8734881348941141</v>
      </c>
      <c r="H352" s="125">
        <v>2023</v>
      </c>
      <c r="K352"/>
      <c r="L352"/>
      <c r="M352"/>
      <c r="N352"/>
    </row>
    <row r="353" spans="1:14">
      <c r="A353" t="s">
        <v>38</v>
      </c>
      <c r="B353">
        <v>28</v>
      </c>
      <c r="C353" s="125" t="s">
        <v>39</v>
      </c>
      <c r="D353" t="s">
        <v>139</v>
      </c>
      <c r="E353">
        <v>2012</v>
      </c>
      <c r="F353" t="s">
        <v>63</v>
      </c>
      <c r="G353" s="240">
        <v>1.0028815566713485</v>
      </c>
      <c r="H353" s="125">
        <v>2023</v>
      </c>
      <c r="K353"/>
      <c r="L353"/>
      <c r="M353"/>
      <c r="N353"/>
    </row>
    <row r="354" spans="1:14">
      <c r="A354" t="s">
        <v>38</v>
      </c>
      <c r="B354">
        <v>28</v>
      </c>
      <c r="C354" s="125" t="s">
        <v>39</v>
      </c>
      <c r="D354" t="s">
        <v>139</v>
      </c>
      <c r="E354">
        <v>2012</v>
      </c>
      <c r="F354" t="s">
        <v>65</v>
      </c>
      <c r="G354" s="240">
        <v>4.4429780916210806</v>
      </c>
      <c r="H354" s="125">
        <v>2023</v>
      </c>
      <c r="K354"/>
      <c r="L354"/>
      <c r="M354"/>
      <c r="N354"/>
    </row>
    <row r="355" spans="1:14">
      <c r="A355" t="s">
        <v>38</v>
      </c>
      <c r="B355">
        <v>28</v>
      </c>
      <c r="C355" s="125" t="s">
        <v>39</v>
      </c>
      <c r="D355" t="s">
        <v>139</v>
      </c>
      <c r="E355">
        <v>2012</v>
      </c>
      <c r="F355" t="s">
        <v>49</v>
      </c>
      <c r="G355" s="240">
        <v>6.8162724918247761</v>
      </c>
      <c r="H355" s="125">
        <v>2023</v>
      </c>
      <c r="K355"/>
      <c r="L355"/>
      <c r="M355"/>
      <c r="N355"/>
    </row>
    <row r="356" spans="1:14">
      <c r="A356" t="s">
        <v>38</v>
      </c>
      <c r="B356">
        <v>28</v>
      </c>
      <c r="C356" s="125" t="s">
        <v>39</v>
      </c>
      <c r="D356" t="s">
        <v>139</v>
      </c>
      <c r="E356">
        <v>2012</v>
      </c>
      <c r="F356" t="s">
        <v>41</v>
      </c>
      <c r="G356" s="240">
        <v>3.748647262250846</v>
      </c>
      <c r="H356" s="125">
        <v>2023</v>
      </c>
      <c r="K356"/>
      <c r="L356"/>
      <c r="M356"/>
      <c r="N356"/>
    </row>
    <row r="357" spans="1:14">
      <c r="A357" t="s">
        <v>38</v>
      </c>
      <c r="B357">
        <v>28</v>
      </c>
      <c r="C357" s="125" t="s">
        <v>39</v>
      </c>
      <c r="D357" t="s">
        <v>139</v>
      </c>
      <c r="E357">
        <v>2012</v>
      </c>
      <c r="F357" t="s">
        <v>103</v>
      </c>
      <c r="G357" s="240">
        <v>0.35171861963347939</v>
      </c>
      <c r="H357" s="125">
        <v>2023</v>
      </c>
      <c r="K357"/>
      <c r="L357"/>
      <c r="M357"/>
      <c r="N357"/>
    </row>
    <row r="358" spans="1:14">
      <c r="A358" t="s">
        <v>38</v>
      </c>
      <c r="B358">
        <v>28</v>
      </c>
      <c r="C358" s="125" t="s">
        <v>39</v>
      </c>
      <c r="D358" t="s">
        <v>139</v>
      </c>
      <c r="E358">
        <v>2012</v>
      </c>
      <c r="F358" t="s">
        <v>104</v>
      </c>
      <c r="G358" s="240">
        <v>0.31886294020903722</v>
      </c>
      <c r="H358" s="125">
        <v>2023</v>
      </c>
      <c r="K358"/>
      <c r="L358"/>
      <c r="M358"/>
      <c r="N358"/>
    </row>
    <row r="359" spans="1:14">
      <c r="A359" t="s">
        <v>38</v>
      </c>
      <c r="B359">
        <v>28</v>
      </c>
      <c r="C359" s="125" t="s">
        <v>39</v>
      </c>
      <c r="D359" t="s">
        <v>139</v>
      </c>
      <c r="E359">
        <v>2012</v>
      </c>
      <c r="F359" t="s">
        <v>105</v>
      </c>
      <c r="G359" s="240">
        <v>3.4461039743898428E-2</v>
      </c>
      <c r="H359" s="125">
        <v>2023</v>
      </c>
      <c r="K359"/>
      <c r="L359"/>
      <c r="M359"/>
      <c r="N359"/>
    </row>
    <row r="360" spans="1:14">
      <c r="A360" t="s">
        <v>38</v>
      </c>
      <c r="B360">
        <v>28</v>
      </c>
      <c r="C360" s="125" t="s">
        <v>39</v>
      </c>
      <c r="D360" t="s">
        <v>139</v>
      </c>
      <c r="E360">
        <v>2012</v>
      </c>
      <c r="F360" t="s">
        <v>42</v>
      </c>
      <c r="G360" s="240">
        <v>5.4767641671877882</v>
      </c>
      <c r="H360" s="125">
        <v>2023</v>
      </c>
      <c r="K360"/>
      <c r="L360"/>
      <c r="M360"/>
      <c r="N360"/>
    </row>
    <row r="361" spans="1:14">
      <c r="A361" t="s">
        <v>38</v>
      </c>
      <c r="B361">
        <v>28</v>
      </c>
      <c r="C361" s="125" t="s">
        <v>39</v>
      </c>
      <c r="D361" t="s">
        <v>139</v>
      </c>
      <c r="E361">
        <v>2012</v>
      </c>
      <c r="F361" t="s">
        <v>52</v>
      </c>
      <c r="G361" s="240">
        <v>2.7191491171403857</v>
      </c>
      <c r="H361" s="125">
        <v>2023</v>
      </c>
      <c r="K361"/>
      <c r="L361"/>
      <c r="M361"/>
      <c r="N361"/>
    </row>
    <row r="362" spans="1:14">
      <c r="A362" t="s">
        <v>38</v>
      </c>
      <c r="B362">
        <v>28</v>
      </c>
      <c r="C362" s="125" t="s">
        <v>39</v>
      </c>
      <c r="D362" t="s">
        <v>139</v>
      </c>
      <c r="E362">
        <v>2012</v>
      </c>
      <c r="F362" t="s">
        <v>54</v>
      </c>
      <c r="G362" s="240">
        <v>0.49923305821136021</v>
      </c>
      <c r="H362" s="125">
        <v>2023</v>
      </c>
      <c r="K362"/>
      <c r="L362"/>
      <c r="M362"/>
      <c r="N362"/>
    </row>
    <row r="363" spans="1:14">
      <c r="A363" t="s">
        <v>38</v>
      </c>
      <c r="B363">
        <v>28</v>
      </c>
      <c r="C363" s="125" t="s">
        <v>39</v>
      </c>
      <c r="D363" t="s">
        <v>139</v>
      </c>
      <c r="E363">
        <v>2012</v>
      </c>
      <c r="F363" t="s">
        <v>44</v>
      </c>
      <c r="G363" s="240">
        <v>10.155639047188471</v>
      </c>
      <c r="H363" s="125">
        <v>2023</v>
      </c>
      <c r="K363"/>
      <c r="L363"/>
      <c r="M363"/>
      <c r="N363"/>
    </row>
    <row r="364" spans="1:14">
      <c r="A364" t="s">
        <v>38</v>
      </c>
      <c r="B364">
        <v>28</v>
      </c>
      <c r="C364" s="125" t="s">
        <v>39</v>
      </c>
      <c r="D364" t="s">
        <v>139</v>
      </c>
      <c r="E364">
        <v>2012</v>
      </c>
      <c r="F364" t="s">
        <v>107</v>
      </c>
      <c r="G364" s="240">
        <v>0.49546215425781409</v>
      </c>
      <c r="H364" s="125">
        <v>2023</v>
      </c>
      <c r="K364"/>
      <c r="L364"/>
      <c r="M364"/>
      <c r="N364"/>
    </row>
    <row r="365" spans="1:14">
      <c r="A365" t="s">
        <v>38</v>
      </c>
      <c r="B365">
        <v>29</v>
      </c>
      <c r="C365" s="125" t="s">
        <v>58</v>
      </c>
      <c r="D365" t="s">
        <v>140</v>
      </c>
      <c r="E365">
        <v>2012</v>
      </c>
      <c r="F365" t="s">
        <v>61</v>
      </c>
      <c r="G365" s="240">
        <v>1.296662211090376</v>
      </c>
      <c r="H365" s="125">
        <v>2023</v>
      </c>
      <c r="K365"/>
      <c r="L365"/>
      <c r="M365"/>
      <c r="N365"/>
    </row>
    <row r="366" spans="1:14">
      <c r="A366" t="s">
        <v>38</v>
      </c>
      <c r="B366">
        <v>29</v>
      </c>
      <c r="C366" s="125" t="s">
        <v>58</v>
      </c>
      <c r="D366" t="s">
        <v>140</v>
      </c>
      <c r="E366">
        <v>2012</v>
      </c>
      <c r="F366" t="s">
        <v>65</v>
      </c>
      <c r="G366" s="240">
        <v>3.0267059789241131</v>
      </c>
      <c r="H366" s="125">
        <v>2023</v>
      </c>
      <c r="K366"/>
      <c r="L366"/>
      <c r="M366"/>
      <c r="N366"/>
    </row>
    <row r="367" spans="1:14">
      <c r="A367" t="s">
        <v>38</v>
      </c>
      <c r="B367">
        <v>29</v>
      </c>
      <c r="C367" s="125" t="s">
        <v>58</v>
      </c>
      <c r="D367" t="s">
        <v>140</v>
      </c>
      <c r="E367">
        <v>2012</v>
      </c>
      <c r="F367" t="s">
        <v>49</v>
      </c>
      <c r="G367" s="240">
        <v>2.5389434750364912</v>
      </c>
      <c r="H367" s="125">
        <v>2023</v>
      </c>
      <c r="K367"/>
      <c r="L367"/>
      <c r="M367"/>
      <c r="N367"/>
    </row>
    <row r="368" spans="1:14">
      <c r="A368" t="s">
        <v>38</v>
      </c>
      <c r="B368">
        <v>29</v>
      </c>
      <c r="C368" s="125" t="s">
        <v>58</v>
      </c>
      <c r="D368" t="s">
        <v>140</v>
      </c>
      <c r="E368">
        <v>2012</v>
      </c>
      <c r="F368" t="s">
        <v>41</v>
      </c>
      <c r="G368" s="240">
        <v>0.22179531193366281</v>
      </c>
      <c r="H368" s="125">
        <v>2023</v>
      </c>
      <c r="K368"/>
      <c r="L368"/>
      <c r="M368"/>
      <c r="N368"/>
    </row>
    <row r="369" spans="1:14">
      <c r="A369" t="s">
        <v>38</v>
      </c>
      <c r="B369">
        <v>29</v>
      </c>
      <c r="C369" s="125" t="s">
        <v>58</v>
      </c>
      <c r="D369" t="s">
        <v>140</v>
      </c>
      <c r="E369">
        <v>2012</v>
      </c>
      <c r="F369" t="s">
        <v>43</v>
      </c>
      <c r="G369" s="240">
        <v>19.797162109702075</v>
      </c>
      <c r="H369" s="125">
        <v>2023</v>
      </c>
      <c r="K369"/>
      <c r="L369"/>
      <c r="M369"/>
      <c r="N369"/>
    </row>
    <row r="370" spans="1:14">
      <c r="A370" t="s">
        <v>38</v>
      </c>
      <c r="B370">
        <v>29</v>
      </c>
      <c r="C370" s="125" t="s">
        <v>58</v>
      </c>
      <c r="D370" t="s">
        <v>140</v>
      </c>
      <c r="E370">
        <v>2012</v>
      </c>
      <c r="F370" t="s">
        <v>44</v>
      </c>
      <c r="G370" s="240">
        <v>0.32225767154498142</v>
      </c>
      <c r="H370" s="125">
        <v>2023</v>
      </c>
      <c r="K370"/>
      <c r="L370"/>
      <c r="M370"/>
      <c r="N370"/>
    </row>
    <row r="371" spans="1:14">
      <c r="A371" t="s">
        <v>38</v>
      </c>
      <c r="B371">
        <v>29</v>
      </c>
      <c r="C371" s="125" t="s">
        <v>58</v>
      </c>
      <c r="D371" t="s">
        <v>141</v>
      </c>
      <c r="E371">
        <v>2012</v>
      </c>
      <c r="F371" t="s">
        <v>61</v>
      </c>
      <c r="G371" s="240">
        <v>0.31438462375059012</v>
      </c>
      <c r="H371" s="125">
        <v>2023</v>
      </c>
      <c r="K371"/>
      <c r="L371"/>
      <c r="M371"/>
      <c r="N371"/>
    </row>
    <row r="372" spans="1:14">
      <c r="A372" t="s">
        <v>38</v>
      </c>
      <c r="B372">
        <v>29</v>
      </c>
      <c r="C372" s="125" t="s">
        <v>58</v>
      </c>
      <c r="D372" t="s">
        <v>141</v>
      </c>
      <c r="E372">
        <v>2012</v>
      </c>
      <c r="F372" t="s">
        <v>65</v>
      </c>
      <c r="G372" s="240">
        <v>4.51813604983652</v>
      </c>
      <c r="H372" s="125">
        <v>2023</v>
      </c>
      <c r="K372"/>
      <c r="L372"/>
      <c r="M372"/>
      <c r="N372"/>
    </row>
    <row r="373" spans="1:14">
      <c r="A373" t="s">
        <v>38</v>
      </c>
      <c r="B373">
        <v>29</v>
      </c>
      <c r="C373" s="125" t="s">
        <v>58</v>
      </c>
      <c r="D373" t="s">
        <v>141</v>
      </c>
      <c r="E373">
        <v>2012</v>
      </c>
      <c r="F373" t="s">
        <v>49</v>
      </c>
      <c r="G373" s="240">
        <v>2.9239332228919359</v>
      </c>
      <c r="H373" s="125">
        <v>2023</v>
      </c>
      <c r="K373"/>
      <c r="L373"/>
      <c r="M373"/>
      <c r="N373"/>
    </row>
    <row r="374" spans="1:14">
      <c r="A374" t="s">
        <v>38</v>
      </c>
      <c r="B374">
        <v>29</v>
      </c>
      <c r="C374" s="125" t="s">
        <v>58</v>
      </c>
      <c r="D374" t="s">
        <v>141</v>
      </c>
      <c r="E374">
        <v>2012</v>
      </c>
      <c r="F374" t="s">
        <v>41</v>
      </c>
      <c r="G374" s="240">
        <v>3.3985630508916032</v>
      </c>
      <c r="H374" s="125">
        <v>2023</v>
      </c>
      <c r="K374"/>
      <c r="L374"/>
      <c r="M374"/>
      <c r="N374"/>
    </row>
    <row r="375" spans="1:14">
      <c r="A375" t="s">
        <v>38</v>
      </c>
      <c r="B375">
        <v>29</v>
      </c>
      <c r="C375" s="125" t="s">
        <v>58</v>
      </c>
      <c r="D375" t="s">
        <v>141</v>
      </c>
      <c r="E375">
        <v>2012</v>
      </c>
      <c r="F375" t="s">
        <v>46</v>
      </c>
      <c r="G375" s="240">
        <v>8.9491701255018619</v>
      </c>
      <c r="H375" s="125">
        <v>2023</v>
      </c>
      <c r="K375"/>
      <c r="L375"/>
      <c r="M375"/>
      <c r="N375"/>
    </row>
    <row r="376" spans="1:14">
      <c r="A376" t="s">
        <v>38</v>
      </c>
      <c r="B376">
        <v>29</v>
      </c>
      <c r="C376" s="125" t="s">
        <v>58</v>
      </c>
      <c r="D376" t="s">
        <v>141</v>
      </c>
      <c r="E376">
        <v>2012</v>
      </c>
      <c r="F376" t="s">
        <v>42</v>
      </c>
      <c r="G376" s="240">
        <v>2.4354636017732529</v>
      </c>
      <c r="H376" s="125">
        <v>2023</v>
      </c>
      <c r="K376"/>
      <c r="L376"/>
      <c r="M376"/>
      <c r="N376"/>
    </row>
    <row r="377" spans="1:14">
      <c r="A377" t="s">
        <v>38</v>
      </c>
      <c r="B377">
        <v>29</v>
      </c>
      <c r="C377" s="125" t="s">
        <v>58</v>
      </c>
      <c r="D377" t="s">
        <v>141</v>
      </c>
      <c r="E377">
        <v>2012</v>
      </c>
      <c r="F377" t="s">
        <v>43</v>
      </c>
      <c r="G377" s="240">
        <v>23.439682945199007</v>
      </c>
      <c r="H377" s="125">
        <v>2023</v>
      </c>
      <c r="K377"/>
      <c r="L377"/>
      <c r="M377"/>
      <c r="N377"/>
    </row>
    <row r="378" spans="1:14">
      <c r="A378" t="s">
        <v>38</v>
      </c>
      <c r="B378">
        <v>29</v>
      </c>
      <c r="C378" s="125" t="s">
        <v>58</v>
      </c>
      <c r="D378" t="s">
        <v>141</v>
      </c>
      <c r="E378">
        <v>2012</v>
      </c>
      <c r="F378" t="s">
        <v>44</v>
      </c>
      <c r="G378" s="240">
        <v>7.6634032984132485</v>
      </c>
      <c r="H378" s="125">
        <v>2023</v>
      </c>
      <c r="K378"/>
      <c r="L378"/>
      <c r="M378"/>
      <c r="N378"/>
    </row>
    <row r="379" spans="1:14">
      <c r="A379" t="s">
        <v>38</v>
      </c>
      <c r="B379">
        <v>29</v>
      </c>
      <c r="C379" s="125" t="s">
        <v>58</v>
      </c>
      <c r="D379" t="s">
        <v>142</v>
      </c>
      <c r="E379">
        <v>2012</v>
      </c>
      <c r="F379" t="s">
        <v>61</v>
      </c>
      <c r="G379" s="240">
        <v>0.20192724833762024</v>
      </c>
      <c r="H379" s="125">
        <v>2023</v>
      </c>
      <c r="K379"/>
      <c r="L379"/>
      <c r="M379"/>
      <c r="N379"/>
    </row>
    <row r="380" spans="1:14">
      <c r="A380" t="s">
        <v>38</v>
      </c>
      <c r="B380">
        <v>29</v>
      </c>
      <c r="C380" s="125" t="s">
        <v>58</v>
      </c>
      <c r="D380" t="s">
        <v>142</v>
      </c>
      <c r="E380">
        <v>2012</v>
      </c>
      <c r="F380" t="s">
        <v>63</v>
      </c>
      <c r="G380" s="240">
        <v>2.660732187856329</v>
      </c>
      <c r="H380" s="125">
        <v>2023</v>
      </c>
      <c r="K380"/>
      <c r="L380"/>
      <c r="M380"/>
      <c r="N380"/>
    </row>
    <row r="381" spans="1:14">
      <c r="A381" t="s">
        <v>38</v>
      </c>
      <c r="B381">
        <v>29</v>
      </c>
      <c r="C381" s="125" t="s">
        <v>58</v>
      </c>
      <c r="D381" t="s">
        <v>142</v>
      </c>
      <c r="E381">
        <v>2012</v>
      </c>
      <c r="F381" t="s">
        <v>65</v>
      </c>
      <c r="G381" s="240">
        <v>3.5568014229738711</v>
      </c>
      <c r="H381" s="125">
        <v>2023</v>
      </c>
      <c r="K381"/>
      <c r="L381"/>
      <c r="M381"/>
      <c r="N381"/>
    </row>
    <row r="382" spans="1:14">
      <c r="A382" t="s">
        <v>38</v>
      </c>
      <c r="B382">
        <v>29</v>
      </c>
      <c r="C382" s="125" t="s">
        <v>58</v>
      </c>
      <c r="D382" t="s">
        <v>142</v>
      </c>
      <c r="E382">
        <v>2012</v>
      </c>
      <c r="F382" t="s">
        <v>49</v>
      </c>
      <c r="G382" s="240">
        <v>1.6332379508327834</v>
      </c>
      <c r="H382" s="125">
        <v>2023</v>
      </c>
      <c r="K382"/>
      <c r="L382"/>
      <c r="M382"/>
      <c r="N382"/>
    </row>
    <row r="383" spans="1:14">
      <c r="A383" t="s">
        <v>38</v>
      </c>
      <c r="B383">
        <v>29</v>
      </c>
      <c r="C383" s="125" t="s">
        <v>58</v>
      </c>
      <c r="D383" t="s">
        <v>142</v>
      </c>
      <c r="E383">
        <v>2012</v>
      </c>
      <c r="F383" t="s">
        <v>41</v>
      </c>
      <c r="G383" s="240">
        <v>0.89988038303159035</v>
      </c>
      <c r="H383" s="125">
        <v>2023</v>
      </c>
      <c r="K383"/>
      <c r="L383"/>
      <c r="M383"/>
      <c r="N383"/>
    </row>
    <row r="384" spans="1:14">
      <c r="A384" t="s">
        <v>38</v>
      </c>
      <c r="B384">
        <v>29</v>
      </c>
      <c r="C384" s="125" t="s">
        <v>58</v>
      </c>
      <c r="D384" t="s">
        <v>142</v>
      </c>
      <c r="E384">
        <v>2012</v>
      </c>
      <c r="F384" t="s">
        <v>46</v>
      </c>
      <c r="G384" s="240">
        <v>0.79417307108738822</v>
      </c>
      <c r="H384" s="125">
        <v>2023</v>
      </c>
      <c r="K384"/>
      <c r="L384"/>
      <c r="M384"/>
      <c r="N384"/>
    </row>
    <row r="385" spans="1:14">
      <c r="A385" t="s">
        <v>38</v>
      </c>
      <c r="B385">
        <v>29</v>
      </c>
      <c r="C385" s="125" t="s">
        <v>58</v>
      </c>
      <c r="D385" t="s">
        <v>142</v>
      </c>
      <c r="E385">
        <v>2012</v>
      </c>
      <c r="F385" t="s">
        <v>43</v>
      </c>
      <c r="G385" s="240">
        <v>16.034856902217186</v>
      </c>
      <c r="H385" s="125">
        <v>2023</v>
      </c>
      <c r="K385"/>
      <c r="L385"/>
      <c r="M385"/>
      <c r="N385"/>
    </row>
    <row r="386" spans="1:14">
      <c r="A386" t="s">
        <v>38</v>
      </c>
      <c r="B386">
        <v>29</v>
      </c>
      <c r="C386" s="125" t="s">
        <v>58</v>
      </c>
      <c r="D386" t="s">
        <v>142</v>
      </c>
      <c r="E386">
        <v>2012</v>
      </c>
      <c r="F386" t="s">
        <v>44</v>
      </c>
      <c r="G386" s="240">
        <v>9.6800268806142764</v>
      </c>
      <c r="H386" s="125">
        <v>2023</v>
      </c>
      <c r="K386"/>
      <c r="L386"/>
      <c r="M386"/>
      <c r="N386"/>
    </row>
    <row r="387" spans="1:14">
      <c r="A387" t="s">
        <v>38</v>
      </c>
      <c r="B387">
        <v>29</v>
      </c>
      <c r="C387" s="125" t="s">
        <v>58</v>
      </c>
      <c r="D387" t="s">
        <v>143</v>
      </c>
      <c r="E387">
        <v>2012</v>
      </c>
      <c r="F387" t="s">
        <v>61</v>
      </c>
      <c r="G387" s="240">
        <v>0.69925138133736331</v>
      </c>
      <c r="H387" s="125">
        <v>2023</v>
      </c>
      <c r="K387"/>
      <c r="L387"/>
      <c r="M387"/>
      <c r="N387"/>
    </row>
    <row r="388" spans="1:14">
      <c r="A388" t="s">
        <v>38</v>
      </c>
      <c r="B388">
        <v>29</v>
      </c>
      <c r="C388" s="125" t="s">
        <v>58</v>
      </c>
      <c r="D388" t="s">
        <v>143</v>
      </c>
      <c r="E388">
        <v>2012</v>
      </c>
      <c r="F388" t="s">
        <v>65</v>
      </c>
      <c r="G388" s="240">
        <v>1.3559072817792985</v>
      </c>
      <c r="H388" s="125">
        <v>2023</v>
      </c>
      <c r="K388"/>
      <c r="L388"/>
      <c r="M388"/>
      <c r="N388"/>
    </row>
    <row r="389" spans="1:14">
      <c r="A389" t="s">
        <v>38</v>
      </c>
      <c r="B389">
        <v>29</v>
      </c>
      <c r="C389" s="125" t="s">
        <v>58</v>
      </c>
      <c r="D389" t="s">
        <v>143</v>
      </c>
      <c r="E389">
        <v>2012</v>
      </c>
      <c r="F389" t="s">
        <v>49</v>
      </c>
      <c r="G389" s="240">
        <v>1.415682712420905</v>
      </c>
      <c r="H389" s="125">
        <v>2023</v>
      </c>
      <c r="K389"/>
      <c r="L389"/>
      <c r="M389"/>
      <c r="N389"/>
    </row>
    <row r="390" spans="1:14">
      <c r="A390" t="s">
        <v>38</v>
      </c>
      <c r="B390">
        <v>29</v>
      </c>
      <c r="C390" s="125" t="s">
        <v>58</v>
      </c>
      <c r="D390" t="s">
        <v>143</v>
      </c>
      <c r="E390">
        <v>2012</v>
      </c>
      <c r="F390" t="s">
        <v>41</v>
      </c>
      <c r="G390" s="240">
        <v>2.6524871724539509</v>
      </c>
      <c r="H390" s="125">
        <v>2023</v>
      </c>
      <c r="K390"/>
      <c r="L390"/>
      <c r="M390"/>
      <c r="N390"/>
    </row>
    <row r="391" spans="1:14">
      <c r="A391" t="s">
        <v>38</v>
      </c>
      <c r="B391">
        <v>29</v>
      </c>
      <c r="C391" s="125" t="s">
        <v>58</v>
      </c>
      <c r="D391" t="s">
        <v>143</v>
      </c>
      <c r="E391">
        <v>2012</v>
      </c>
      <c r="F391" t="s">
        <v>42</v>
      </c>
      <c r="G391" s="240">
        <v>0.83696830597020999</v>
      </c>
      <c r="H391" s="125">
        <v>2023</v>
      </c>
      <c r="K391"/>
      <c r="L391"/>
      <c r="M391"/>
      <c r="N391"/>
    </row>
    <row r="392" spans="1:14">
      <c r="A392" t="s">
        <v>38</v>
      </c>
      <c r="B392">
        <v>29</v>
      </c>
      <c r="C392" s="125" t="s">
        <v>58</v>
      </c>
      <c r="D392" t="s">
        <v>143</v>
      </c>
      <c r="E392">
        <v>2012</v>
      </c>
      <c r="F392" t="s">
        <v>43</v>
      </c>
      <c r="G392" s="240">
        <v>8.5103482053954238</v>
      </c>
      <c r="H392" s="125">
        <v>2023</v>
      </c>
      <c r="K392"/>
      <c r="L392"/>
      <c r="M392"/>
      <c r="N392"/>
    </row>
    <row r="393" spans="1:14">
      <c r="A393" t="s">
        <v>38</v>
      </c>
      <c r="B393">
        <v>29</v>
      </c>
      <c r="C393" s="125" t="s">
        <v>58</v>
      </c>
      <c r="D393" t="s">
        <v>143</v>
      </c>
      <c r="E393">
        <v>2012</v>
      </c>
      <c r="F393" t="s">
        <v>44</v>
      </c>
      <c r="G393" s="240">
        <v>5.7548606267956908</v>
      </c>
      <c r="H393" s="125">
        <v>2023</v>
      </c>
      <c r="K393"/>
      <c r="L393"/>
      <c r="M393"/>
      <c r="N393"/>
    </row>
    <row r="394" spans="1:14">
      <c r="A394" t="s">
        <v>38</v>
      </c>
      <c r="B394">
        <v>30</v>
      </c>
      <c r="C394" s="125" t="s">
        <v>58</v>
      </c>
      <c r="D394" t="s">
        <v>139</v>
      </c>
      <c r="E394">
        <v>2013</v>
      </c>
      <c r="F394" t="s">
        <v>63</v>
      </c>
      <c r="G394" s="240">
        <v>2.2770087472197269</v>
      </c>
      <c r="H394" s="125">
        <v>2023</v>
      </c>
      <c r="K394"/>
      <c r="L394"/>
      <c r="M394"/>
      <c r="N394"/>
    </row>
    <row r="395" spans="1:14">
      <c r="A395" t="s">
        <v>38</v>
      </c>
      <c r="B395">
        <v>30</v>
      </c>
      <c r="C395" s="125" t="s">
        <v>58</v>
      </c>
      <c r="D395" t="s">
        <v>139</v>
      </c>
      <c r="E395">
        <v>2013</v>
      </c>
      <c r="F395" t="s">
        <v>65</v>
      </c>
      <c r="G395" s="240">
        <v>1.517348922126684</v>
      </c>
      <c r="H395" s="125">
        <v>2023</v>
      </c>
      <c r="K395"/>
      <c r="L395"/>
      <c r="M395"/>
      <c r="N395"/>
    </row>
    <row r="396" spans="1:14">
      <c r="A396" t="s">
        <v>38</v>
      </c>
      <c r="B396">
        <v>30</v>
      </c>
      <c r="C396" s="125" t="s">
        <v>58</v>
      </c>
      <c r="D396" t="s">
        <v>139</v>
      </c>
      <c r="E396">
        <v>2013</v>
      </c>
      <c r="F396" t="s">
        <v>42</v>
      </c>
      <c r="G396" s="240">
        <v>2.9692019874803606</v>
      </c>
      <c r="H396" s="125">
        <v>2023</v>
      </c>
      <c r="K396"/>
      <c r="L396"/>
      <c r="M396"/>
      <c r="N396"/>
    </row>
    <row r="397" spans="1:14">
      <c r="A397" t="s">
        <v>38</v>
      </c>
      <c r="B397">
        <v>30</v>
      </c>
      <c r="C397" s="125" t="s">
        <v>58</v>
      </c>
      <c r="D397" t="s">
        <v>139</v>
      </c>
      <c r="E397">
        <v>2013</v>
      </c>
      <c r="F397" t="s">
        <v>52</v>
      </c>
      <c r="G397" s="240">
        <v>2.007493751854537</v>
      </c>
      <c r="H397" s="125">
        <v>2023</v>
      </c>
      <c r="K397"/>
      <c r="L397"/>
      <c r="M397"/>
      <c r="N397"/>
    </row>
    <row r="398" spans="1:14">
      <c r="A398" t="s">
        <v>38</v>
      </c>
      <c r="B398">
        <v>30</v>
      </c>
      <c r="C398" s="125" t="s">
        <v>39</v>
      </c>
      <c r="D398" t="s">
        <v>139</v>
      </c>
      <c r="E398">
        <v>2013</v>
      </c>
      <c r="F398" t="s">
        <v>44</v>
      </c>
      <c r="G398" s="240">
        <v>2.1913087635938142</v>
      </c>
      <c r="H398" s="125">
        <v>2023</v>
      </c>
      <c r="K398"/>
      <c r="L398"/>
      <c r="M398"/>
      <c r="N398"/>
    </row>
    <row r="399" spans="1:14">
      <c r="A399" t="s">
        <v>38</v>
      </c>
      <c r="B399">
        <v>31</v>
      </c>
      <c r="C399" s="125" t="s">
        <v>58</v>
      </c>
      <c r="D399" t="s">
        <v>116</v>
      </c>
      <c r="E399">
        <v>2013</v>
      </c>
      <c r="F399" t="s">
        <v>43</v>
      </c>
      <c r="G399" s="240">
        <v>15.2788241992689</v>
      </c>
      <c r="H399" s="125">
        <v>2023</v>
      </c>
      <c r="K399"/>
      <c r="L399"/>
      <c r="M399"/>
      <c r="N399"/>
    </row>
    <row r="400" spans="1:14">
      <c r="A400" t="s">
        <v>38</v>
      </c>
      <c r="B400">
        <v>31</v>
      </c>
      <c r="C400" s="125" t="s">
        <v>58</v>
      </c>
      <c r="D400" t="s">
        <v>140</v>
      </c>
      <c r="E400">
        <v>2013</v>
      </c>
      <c r="F400" t="s">
        <v>61</v>
      </c>
      <c r="G400" s="240">
        <v>1.380279451483891</v>
      </c>
      <c r="H400" s="125">
        <v>2023</v>
      </c>
      <c r="K400"/>
      <c r="L400"/>
      <c r="M400"/>
      <c r="N400"/>
    </row>
    <row r="401" spans="1:14">
      <c r="A401" t="s">
        <v>38</v>
      </c>
      <c r="B401">
        <v>31</v>
      </c>
      <c r="C401" s="125" t="s">
        <v>58</v>
      </c>
      <c r="D401" t="s">
        <v>140</v>
      </c>
      <c r="E401">
        <v>2013</v>
      </c>
      <c r="F401" t="s">
        <v>65</v>
      </c>
      <c r="G401" s="240">
        <v>2.8022472500195321</v>
      </c>
      <c r="H401" s="125">
        <v>2023</v>
      </c>
      <c r="K401"/>
      <c r="L401"/>
      <c r="M401"/>
      <c r="N401"/>
    </row>
    <row r="402" spans="1:14">
      <c r="A402" t="s">
        <v>38</v>
      </c>
      <c r="B402">
        <v>31</v>
      </c>
      <c r="C402" s="125" t="s">
        <v>58</v>
      </c>
      <c r="D402" t="s">
        <v>140</v>
      </c>
      <c r="E402">
        <v>2013</v>
      </c>
      <c r="F402" t="s">
        <v>49</v>
      </c>
      <c r="G402" s="240">
        <v>1.5204900111464452</v>
      </c>
      <c r="H402" s="125">
        <v>2023</v>
      </c>
      <c r="K402"/>
      <c r="L402"/>
      <c r="M402"/>
      <c r="N402"/>
    </row>
    <row r="403" spans="1:14">
      <c r="A403" t="s">
        <v>38</v>
      </c>
      <c r="B403">
        <v>31</v>
      </c>
      <c r="C403" s="125" t="s">
        <v>58</v>
      </c>
      <c r="D403" t="s">
        <v>140</v>
      </c>
      <c r="E403">
        <v>2013</v>
      </c>
      <c r="F403" t="s">
        <v>41</v>
      </c>
      <c r="G403" s="240">
        <v>1.0903697404849502</v>
      </c>
      <c r="H403" s="125">
        <v>2023</v>
      </c>
      <c r="K403"/>
      <c r="L403"/>
      <c r="M403"/>
      <c r="N403"/>
    </row>
    <row r="404" spans="1:14">
      <c r="A404" t="s">
        <v>38</v>
      </c>
      <c r="B404">
        <v>31</v>
      </c>
      <c r="C404" s="125" t="s">
        <v>58</v>
      </c>
      <c r="D404" t="s">
        <v>140</v>
      </c>
      <c r="E404">
        <v>2013</v>
      </c>
      <c r="F404" t="s">
        <v>42</v>
      </c>
      <c r="G404" s="240">
        <v>2.223559348126992</v>
      </c>
      <c r="H404" s="125">
        <v>2023</v>
      </c>
      <c r="K404"/>
      <c r="L404"/>
      <c r="M404"/>
      <c r="N404"/>
    </row>
    <row r="405" spans="1:14">
      <c r="A405" t="s">
        <v>38</v>
      </c>
      <c r="B405">
        <v>31</v>
      </c>
      <c r="C405" s="125" t="s">
        <v>58</v>
      </c>
      <c r="D405" t="s">
        <v>140</v>
      </c>
      <c r="E405">
        <v>2013</v>
      </c>
      <c r="F405" t="s">
        <v>43</v>
      </c>
      <c r="G405" s="240">
        <v>11.631779788489654</v>
      </c>
      <c r="H405" s="125">
        <v>2023</v>
      </c>
      <c r="K405"/>
      <c r="L405"/>
      <c r="M405"/>
      <c r="N405"/>
    </row>
    <row r="406" spans="1:14">
      <c r="A406" t="s">
        <v>38</v>
      </c>
      <c r="B406">
        <v>31</v>
      </c>
      <c r="C406" s="125" t="s">
        <v>58</v>
      </c>
      <c r="D406" t="s">
        <v>140</v>
      </c>
      <c r="E406">
        <v>2013</v>
      </c>
      <c r="F406" t="s">
        <v>44</v>
      </c>
      <c r="G406" s="240">
        <v>5.3664132977051819</v>
      </c>
      <c r="H406" s="125">
        <v>2023</v>
      </c>
      <c r="K406"/>
      <c r="L406"/>
      <c r="M406"/>
      <c r="N406"/>
    </row>
    <row r="407" spans="1:14">
      <c r="A407" t="s">
        <v>38</v>
      </c>
      <c r="B407">
        <v>31</v>
      </c>
      <c r="C407" s="125" t="s">
        <v>58</v>
      </c>
      <c r="D407" t="s">
        <v>141</v>
      </c>
      <c r="E407">
        <v>2013</v>
      </c>
      <c r="F407" t="s">
        <v>41</v>
      </c>
      <c r="G407" s="240">
        <v>0.38057088879076179</v>
      </c>
      <c r="H407" s="125">
        <v>2023</v>
      </c>
      <c r="K407"/>
      <c r="L407"/>
      <c r="M407"/>
      <c r="N407"/>
    </row>
    <row r="408" spans="1:14">
      <c r="A408" t="s">
        <v>38</v>
      </c>
      <c r="B408">
        <v>31</v>
      </c>
      <c r="C408" s="125" t="s">
        <v>58</v>
      </c>
      <c r="D408" t="s">
        <v>59</v>
      </c>
      <c r="E408">
        <v>2013</v>
      </c>
      <c r="F408" t="s">
        <v>61</v>
      </c>
      <c r="G408" s="240">
        <v>2.4237501844787173</v>
      </c>
      <c r="H408" s="125">
        <v>2023</v>
      </c>
      <c r="K408"/>
      <c r="L408"/>
      <c r="M408"/>
      <c r="N408"/>
    </row>
    <row r="409" spans="1:14">
      <c r="A409" t="s">
        <v>38</v>
      </c>
      <c r="B409">
        <v>31</v>
      </c>
      <c r="C409" s="125" t="s">
        <v>58</v>
      </c>
      <c r="D409" t="s">
        <v>59</v>
      </c>
      <c r="E409">
        <v>2013</v>
      </c>
      <c r="F409" t="s">
        <v>63</v>
      </c>
      <c r="G409" s="240">
        <v>2.9653107680782873</v>
      </c>
      <c r="H409" s="125">
        <v>2023</v>
      </c>
      <c r="K409"/>
      <c r="L409"/>
      <c r="M409"/>
      <c r="N409"/>
    </row>
    <row r="410" spans="1:14">
      <c r="A410" t="s">
        <v>38</v>
      </c>
      <c r="B410">
        <v>31</v>
      </c>
      <c r="C410" s="125" t="s">
        <v>58</v>
      </c>
      <c r="D410" t="s">
        <v>59</v>
      </c>
      <c r="E410">
        <v>2013</v>
      </c>
      <c r="F410" t="s">
        <v>65</v>
      </c>
      <c r="G410" s="240">
        <v>4.7507627473107998</v>
      </c>
      <c r="H410" s="125">
        <v>2023</v>
      </c>
      <c r="K410"/>
      <c r="L410"/>
      <c r="M410"/>
      <c r="N410"/>
    </row>
    <row r="411" spans="1:14">
      <c r="A411" t="s">
        <v>38</v>
      </c>
      <c r="B411">
        <v>31</v>
      </c>
      <c r="C411" s="125" t="s">
        <v>58</v>
      </c>
      <c r="D411" t="s">
        <v>59</v>
      </c>
      <c r="E411">
        <v>2013</v>
      </c>
      <c r="F411" t="s">
        <v>49</v>
      </c>
      <c r="G411" s="240">
        <v>4.5348479942518161</v>
      </c>
      <c r="H411" s="125">
        <v>2023</v>
      </c>
      <c r="K411"/>
      <c r="L411"/>
      <c r="M411"/>
      <c r="N411"/>
    </row>
    <row r="412" spans="1:14">
      <c r="A412" t="s">
        <v>38</v>
      </c>
      <c r="B412">
        <v>31</v>
      </c>
      <c r="C412" s="125" t="s">
        <v>58</v>
      </c>
      <c r="D412" t="s">
        <v>59</v>
      </c>
      <c r="E412">
        <v>2013</v>
      </c>
      <c r="F412" t="s">
        <v>41</v>
      </c>
      <c r="G412" s="240">
        <v>5.5654332448107899</v>
      </c>
      <c r="H412" s="125">
        <v>2023</v>
      </c>
      <c r="K412"/>
      <c r="L412"/>
      <c r="M412"/>
      <c r="N412"/>
    </row>
    <row r="413" spans="1:14">
      <c r="A413" t="s">
        <v>38</v>
      </c>
      <c r="B413">
        <v>31</v>
      </c>
      <c r="C413" s="125" t="s">
        <v>58</v>
      </c>
      <c r="D413" t="s">
        <v>59</v>
      </c>
      <c r="E413">
        <v>2013</v>
      </c>
      <c r="F413" t="s">
        <v>46</v>
      </c>
      <c r="G413" s="240">
        <v>3.5140933972763868</v>
      </c>
      <c r="H413" s="125">
        <v>2023</v>
      </c>
      <c r="K413"/>
      <c r="L413"/>
      <c r="M413"/>
      <c r="N413"/>
    </row>
    <row r="414" spans="1:14">
      <c r="A414" t="s">
        <v>38</v>
      </c>
      <c r="B414">
        <v>31</v>
      </c>
      <c r="C414" s="125" t="s">
        <v>58</v>
      </c>
      <c r="D414" t="s">
        <v>59</v>
      </c>
      <c r="E414">
        <v>2013</v>
      </c>
      <c r="F414" t="s">
        <v>43</v>
      </c>
      <c r="G414" s="240">
        <v>27.171208201722699</v>
      </c>
      <c r="H414" s="125">
        <v>2023</v>
      </c>
      <c r="K414"/>
      <c r="L414"/>
      <c r="M414"/>
      <c r="N414"/>
    </row>
    <row r="415" spans="1:14">
      <c r="A415" t="s">
        <v>38</v>
      </c>
      <c r="B415">
        <v>31</v>
      </c>
      <c r="C415" s="125" t="s">
        <v>58</v>
      </c>
      <c r="D415" t="s">
        <v>59</v>
      </c>
      <c r="E415">
        <v>2013</v>
      </c>
      <c r="F415" t="s">
        <v>44</v>
      </c>
      <c r="G415" s="240">
        <v>15.185507058740232</v>
      </c>
      <c r="H415" s="125">
        <v>2023</v>
      </c>
      <c r="K415"/>
      <c r="L415"/>
      <c r="M415"/>
      <c r="N415"/>
    </row>
    <row r="416" spans="1:14">
      <c r="A416" t="s">
        <v>38</v>
      </c>
      <c r="B416">
        <v>32</v>
      </c>
      <c r="C416" s="125" t="s">
        <v>114</v>
      </c>
      <c r="D416" t="s">
        <v>122</v>
      </c>
      <c r="E416">
        <v>2013</v>
      </c>
      <c r="F416" t="s">
        <v>97</v>
      </c>
      <c r="G416" s="240">
        <v>10.59792617400629</v>
      </c>
      <c r="H416" s="125">
        <v>2023</v>
      </c>
      <c r="K416"/>
      <c r="L416"/>
      <c r="M416"/>
      <c r="N416"/>
    </row>
    <row r="417" spans="1:14">
      <c r="A417" t="s">
        <v>38</v>
      </c>
      <c r="B417">
        <v>32</v>
      </c>
      <c r="C417" s="125" t="s">
        <v>114</v>
      </c>
      <c r="D417" t="s">
        <v>122</v>
      </c>
      <c r="E417">
        <v>2013</v>
      </c>
      <c r="F417" t="s">
        <v>49</v>
      </c>
      <c r="G417" s="240">
        <v>0.44351909460204192</v>
      </c>
      <c r="H417" s="125">
        <v>2023</v>
      </c>
      <c r="K417"/>
      <c r="L417"/>
      <c r="M417"/>
      <c r="N417"/>
    </row>
    <row r="418" spans="1:14">
      <c r="A418" t="s">
        <v>38</v>
      </c>
      <c r="B418">
        <v>32</v>
      </c>
      <c r="C418" s="125" t="s">
        <v>114</v>
      </c>
      <c r="D418" t="s">
        <v>122</v>
      </c>
      <c r="E418">
        <v>2013</v>
      </c>
      <c r="F418" t="s">
        <v>68</v>
      </c>
      <c r="G418" s="240">
        <v>0.23674463237220189</v>
      </c>
      <c r="H418" s="125">
        <v>2023</v>
      </c>
      <c r="K418"/>
      <c r="L418"/>
      <c r="M418"/>
      <c r="N418"/>
    </row>
    <row r="419" spans="1:14">
      <c r="A419" t="s">
        <v>38</v>
      </c>
      <c r="B419">
        <v>34</v>
      </c>
      <c r="C419" s="125" t="s">
        <v>58</v>
      </c>
      <c r="D419" t="s">
        <v>144</v>
      </c>
      <c r="E419">
        <v>2014</v>
      </c>
      <c r="F419" t="s">
        <v>65</v>
      </c>
      <c r="G419" s="240">
        <v>9.2867155717163357</v>
      </c>
      <c r="H419" s="125">
        <v>2023</v>
      </c>
      <c r="K419"/>
      <c r="L419"/>
      <c r="M419"/>
      <c r="N419"/>
    </row>
    <row r="420" spans="1:14">
      <c r="A420" t="s">
        <v>38</v>
      </c>
      <c r="B420">
        <v>34</v>
      </c>
      <c r="C420" s="125" t="s">
        <v>58</v>
      </c>
      <c r="D420" t="s">
        <v>144</v>
      </c>
      <c r="E420">
        <v>2014</v>
      </c>
      <c r="F420" t="s">
        <v>49</v>
      </c>
      <c r="G420" s="240">
        <v>5.2760552929793008</v>
      </c>
      <c r="H420" s="125">
        <v>2023</v>
      </c>
      <c r="K420"/>
      <c r="L420"/>
      <c r="M420"/>
      <c r="N420"/>
    </row>
    <row r="421" spans="1:14">
      <c r="A421" t="s">
        <v>38</v>
      </c>
      <c r="B421">
        <v>34</v>
      </c>
      <c r="C421" s="125" t="s">
        <v>58</v>
      </c>
      <c r="D421" t="s">
        <v>144</v>
      </c>
      <c r="E421">
        <v>2014</v>
      </c>
      <c r="F421" t="s">
        <v>42</v>
      </c>
      <c r="G421" s="240">
        <v>4.7921514374091112</v>
      </c>
      <c r="H421" s="125">
        <v>2023</v>
      </c>
      <c r="K421"/>
      <c r="L421"/>
      <c r="M421"/>
      <c r="N421"/>
    </row>
    <row r="422" spans="1:14">
      <c r="A422" t="s">
        <v>38</v>
      </c>
      <c r="B422">
        <v>34</v>
      </c>
      <c r="C422" s="125" t="s">
        <v>58</v>
      </c>
      <c r="D422" t="s">
        <v>144</v>
      </c>
      <c r="E422">
        <v>2014</v>
      </c>
      <c r="F422" t="s">
        <v>54</v>
      </c>
      <c r="G422" s="240">
        <v>5.6057905828700205</v>
      </c>
      <c r="H422" s="125">
        <v>2023</v>
      </c>
      <c r="K422"/>
      <c r="L422"/>
      <c r="M422"/>
      <c r="N422"/>
    </row>
    <row r="423" spans="1:14">
      <c r="A423" t="s">
        <v>89</v>
      </c>
      <c r="B423">
        <v>33</v>
      </c>
      <c r="C423" s="125" t="s">
        <v>39</v>
      </c>
      <c r="D423" s="125" t="s">
        <v>90</v>
      </c>
      <c r="E423" s="247">
        <v>2014</v>
      </c>
      <c r="F423" s="145" t="s">
        <v>97</v>
      </c>
      <c r="G423" s="240">
        <v>32.6542011628</v>
      </c>
      <c r="H423" s="125">
        <v>2019</v>
      </c>
      <c r="K423"/>
      <c r="L423"/>
      <c r="M423"/>
      <c r="N423"/>
    </row>
    <row r="424" spans="1:14">
      <c r="A424" t="s">
        <v>38</v>
      </c>
      <c r="B424">
        <v>34</v>
      </c>
      <c r="C424" s="125" t="s">
        <v>58</v>
      </c>
      <c r="D424" t="s">
        <v>144</v>
      </c>
      <c r="E424">
        <v>2014</v>
      </c>
      <c r="F424" t="s">
        <v>43</v>
      </c>
      <c r="G424" s="240">
        <v>33.121553239994306</v>
      </c>
      <c r="H424" s="125">
        <v>2023</v>
      </c>
      <c r="K424"/>
      <c r="L424"/>
      <c r="M424"/>
      <c r="N424"/>
    </row>
    <row r="425" spans="1:14">
      <c r="A425" t="s">
        <v>38</v>
      </c>
      <c r="B425">
        <v>34</v>
      </c>
      <c r="C425" s="125" t="s">
        <v>58</v>
      </c>
      <c r="D425" t="s">
        <v>144</v>
      </c>
      <c r="E425">
        <v>2014</v>
      </c>
      <c r="F425" t="s">
        <v>44</v>
      </c>
      <c r="G425" s="240">
        <v>13.06263157410697</v>
      </c>
      <c r="H425" s="125">
        <v>2023</v>
      </c>
      <c r="K425"/>
      <c r="L425"/>
      <c r="M425"/>
      <c r="N425"/>
    </row>
    <row r="426" spans="1:14">
      <c r="A426" t="s">
        <v>38</v>
      </c>
      <c r="B426">
        <v>35</v>
      </c>
      <c r="C426" s="125" t="s">
        <v>58</v>
      </c>
      <c r="D426" t="s">
        <v>122</v>
      </c>
      <c r="E426">
        <v>2014</v>
      </c>
      <c r="F426" t="s">
        <v>97</v>
      </c>
      <c r="G426" s="240">
        <v>3.0940651576211096</v>
      </c>
      <c r="H426" s="125">
        <v>2023</v>
      </c>
      <c r="K426"/>
      <c r="L426"/>
      <c r="M426"/>
      <c r="N426"/>
    </row>
    <row r="427" spans="1:14">
      <c r="A427" t="s">
        <v>38</v>
      </c>
      <c r="B427">
        <v>35</v>
      </c>
      <c r="C427" s="125" t="s">
        <v>58</v>
      </c>
      <c r="D427" t="s">
        <v>122</v>
      </c>
      <c r="E427">
        <v>2014</v>
      </c>
      <c r="F427" t="s">
        <v>49</v>
      </c>
      <c r="G427" s="240">
        <v>0.89556985137743761</v>
      </c>
      <c r="H427" s="125">
        <v>2023</v>
      </c>
      <c r="K427"/>
      <c r="L427"/>
      <c r="M427"/>
      <c r="N427"/>
    </row>
    <row r="428" spans="1:14">
      <c r="A428" t="s">
        <v>38</v>
      </c>
      <c r="B428">
        <v>35</v>
      </c>
      <c r="C428" s="125" t="s">
        <v>58</v>
      </c>
      <c r="D428" t="s">
        <v>122</v>
      </c>
      <c r="E428">
        <v>2014</v>
      </c>
      <c r="F428" t="s">
        <v>46</v>
      </c>
      <c r="G428" s="240">
        <v>3.113151759507863</v>
      </c>
      <c r="H428" s="125">
        <v>2023</v>
      </c>
      <c r="K428"/>
      <c r="L428"/>
      <c r="M428"/>
      <c r="N428"/>
    </row>
    <row r="429" spans="1:14">
      <c r="A429" t="s">
        <v>38</v>
      </c>
      <c r="B429">
        <v>35</v>
      </c>
      <c r="C429" s="125" t="s">
        <v>58</v>
      </c>
      <c r="D429" t="s">
        <v>122</v>
      </c>
      <c r="E429">
        <v>2014</v>
      </c>
      <c r="F429" t="s">
        <v>42</v>
      </c>
      <c r="G429" s="240">
        <v>9.0245396550139412E-2</v>
      </c>
      <c r="H429" s="125">
        <v>2023</v>
      </c>
      <c r="K429"/>
      <c r="L429"/>
      <c r="M429"/>
      <c r="N429"/>
    </row>
    <row r="430" spans="1:14">
      <c r="A430" t="s">
        <v>38</v>
      </c>
      <c r="B430">
        <v>35</v>
      </c>
      <c r="C430" s="125" t="s">
        <v>114</v>
      </c>
      <c r="D430" t="s">
        <v>122</v>
      </c>
      <c r="E430">
        <v>2014</v>
      </c>
      <c r="F430" t="s">
        <v>44</v>
      </c>
      <c r="G430" s="240">
        <v>3.0130748576408202</v>
      </c>
      <c r="H430" s="125">
        <v>2023</v>
      </c>
      <c r="K430"/>
      <c r="L430"/>
      <c r="M430"/>
      <c r="N430"/>
    </row>
    <row r="431" spans="1:14">
      <c r="A431" t="s">
        <v>38</v>
      </c>
      <c r="B431">
        <v>35</v>
      </c>
      <c r="C431" s="125" t="s">
        <v>114</v>
      </c>
      <c r="D431" t="s">
        <v>145</v>
      </c>
      <c r="E431">
        <v>2014</v>
      </c>
      <c r="F431" t="s">
        <v>97</v>
      </c>
      <c r="G431" s="240">
        <v>2.3757176811174339</v>
      </c>
      <c r="H431" s="125">
        <v>2023</v>
      </c>
      <c r="K431"/>
      <c r="L431"/>
      <c r="M431"/>
      <c r="N431"/>
    </row>
    <row r="432" spans="1:14">
      <c r="A432" t="s">
        <v>38</v>
      </c>
      <c r="B432">
        <v>35</v>
      </c>
      <c r="C432" s="125" t="s">
        <v>114</v>
      </c>
      <c r="D432" t="s">
        <v>145</v>
      </c>
      <c r="E432">
        <v>2014</v>
      </c>
      <c r="F432" t="s">
        <v>49</v>
      </c>
      <c r="G432" s="240">
        <v>2.3310988706967071</v>
      </c>
      <c r="H432" s="125">
        <v>2023</v>
      </c>
      <c r="K432"/>
      <c r="L432"/>
      <c r="M432"/>
      <c r="N432"/>
    </row>
    <row r="433" spans="1:14">
      <c r="A433" t="s">
        <v>38</v>
      </c>
      <c r="B433">
        <v>35</v>
      </c>
      <c r="C433" s="125" t="s">
        <v>114</v>
      </c>
      <c r="D433" t="s">
        <v>145</v>
      </c>
      <c r="E433">
        <v>2014</v>
      </c>
      <c r="F433" t="s">
        <v>54</v>
      </c>
      <c r="G433" s="240">
        <v>2.1235448453445307</v>
      </c>
      <c r="H433" s="125">
        <v>2023</v>
      </c>
      <c r="K433"/>
      <c r="L433"/>
      <c r="M433"/>
      <c r="N433"/>
    </row>
    <row r="434" spans="1:14">
      <c r="A434" t="s">
        <v>38</v>
      </c>
      <c r="B434">
        <v>35</v>
      </c>
      <c r="C434" s="125" t="s">
        <v>114</v>
      </c>
      <c r="D434" t="s">
        <v>145</v>
      </c>
      <c r="E434">
        <v>2014</v>
      </c>
      <c r="F434" t="s">
        <v>44</v>
      </c>
      <c r="G434" s="240">
        <v>2.7755992938062315</v>
      </c>
      <c r="H434" s="125">
        <v>2023</v>
      </c>
      <c r="K434"/>
      <c r="L434"/>
      <c r="M434"/>
      <c r="N434"/>
    </row>
    <row r="435" spans="1:14">
      <c r="A435" t="s">
        <v>38</v>
      </c>
      <c r="B435">
        <v>36</v>
      </c>
      <c r="C435" s="125" t="s">
        <v>58</v>
      </c>
      <c r="D435" t="s">
        <v>144</v>
      </c>
      <c r="E435">
        <v>2015</v>
      </c>
      <c r="F435" t="s">
        <v>65</v>
      </c>
      <c r="G435" s="240">
        <v>1.2347806465543241</v>
      </c>
      <c r="H435" s="125">
        <v>2023</v>
      </c>
      <c r="K435"/>
      <c r="L435"/>
      <c r="M435"/>
      <c r="N435"/>
    </row>
    <row r="436" spans="1:14">
      <c r="A436" t="s">
        <v>38</v>
      </c>
      <c r="B436">
        <v>36</v>
      </c>
      <c r="C436" s="125" t="s">
        <v>58</v>
      </c>
      <c r="D436" t="s">
        <v>144</v>
      </c>
      <c r="E436">
        <v>2015</v>
      </c>
      <c r="F436" t="s">
        <v>43</v>
      </c>
      <c r="G436" s="240">
        <v>4.9218749173470382</v>
      </c>
      <c r="H436" s="125">
        <v>2023</v>
      </c>
      <c r="K436"/>
      <c r="L436"/>
      <c r="M436"/>
      <c r="N436"/>
    </row>
    <row r="437" spans="1:14">
      <c r="A437" t="s">
        <v>38</v>
      </c>
      <c r="B437">
        <v>37</v>
      </c>
      <c r="C437" s="125" t="s">
        <v>114</v>
      </c>
      <c r="D437" t="s">
        <v>145</v>
      </c>
      <c r="E437">
        <v>2015</v>
      </c>
      <c r="F437" t="s">
        <v>97</v>
      </c>
      <c r="G437" s="240">
        <v>2.0901821610466427</v>
      </c>
      <c r="H437" s="125">
        <v>2023</v>
      </c>
      <c r="K437"/>
      <c r="L437"/>
      <c r="M437"/>
      <c r="N437"/>
    </row>
    <row r="438" spans="1:14">
      <c r="A438" t="s">
        <v>38</v>
      </c>
      <c r="B438">
        <v>37</v>
      </c>
      <c r="C438" s="125" t="s">
        <v>114</v>
      </c>
      <c r="D438" t="s">
        <v>145</v>
      </c>
      <c r="E438">
        <v>2015</v>
      </c>
      <c r="F438" t="s">
        <v>63</v>
      </c>
      <c r="G438" s="240">
        <v>2.5636033949696961</v>
      </c>
      <c r="H438" s="125">
        <v>2023</v>
      </c>
      <c r="K438"/>
      <c r="L438"/>
      <c r="M438"/>
      <c r="N438"/>
    </row>
    <row r="439" spans="1:14">
      <c r="A439" t="s">
        <v>38</v>
      </c>
      <c r="B439">
        <v>37</v>
      </c>
      <c r="C439" s="125" t="s">
        <v>114</v>
      </c>
      <c r="D439" t="s">
        <v>145</v>
      </c>
      <c r="E439">
        <v>2015</v>
      </c>
      <c r="F439" t="s">
        <v>41</v>
      </c>
      <c r="G439" s="240">
        <v>0.75655797861151519</v>
      </c>
      <c r="H439" s="125">
        <v>2023</v>
      </c>
      <c r="K439"/>
      <c r="L439"/>
      <c r="M439"/>
      <c r="N439"/>
    </row>
    <row r="440" spans="1:14">
      <c r="A440" t="s">
        <v>38</v>
      </c>
      <c r="B440">
        <v>37</v>
      </c>
      <c r="C440" s="125" t="s">
        <v>114</v>
      </c>
      <c r="D440" t="s">
        <v>145</v>
      </c>
      <c r="E440">
        <v>2015</v>
      </c>
      <c r="F440" t="s">
        <v>46</v>
      </c>
      <c r="G440" s="240">
        <v>3.1689151788860634</v>
      </c>
      <c r="H440" s="125">
        <v>2023</v>
      </c>
      <c r="K440"/>
      <c r="L440"/>
      <c r="M440"/>
      <c r="N440"/>
    </row>
    <row r="441" spans="1:14">
      <c r="A441" t="s">
        <v>38</v>
      </c>
      <c r="B441">
        <v>37</v>
      </c>
      <c r="C441" s="125" t="s">
        <v>114</v>
      </c>
      <c r="D441" t="s">
        <v>145</v>
      </c>
      <c r="E441">
        <v>2015</v>
      </c>
      <c r="F441" t="s">
        <v>54</v>
      </c>
      <c r="G441" s="240">
        <v>0.30007221582127092</v>
      </c>
      <c r="H441" s="125">
        <v>2023</v>
      </c>
      <c r="K441"/>
      <c r="L441"/>
      <c r="M441"/>
      <c r="N441"/>
    </row>
    <row r="442" spans="1:14">
      <c r="A442" t="s">
        <v>38</v>
      </c>
      <c r="B442">
        <v>37</v>
      </c>
      <c r="C442" s="125" t="s">
        <v>114</v>
      </c>
      <c r="D442" t="s">
        <v>140</v>
      </c>
      <c r="E442">
        <v>2015</v>
      </c>
      <c r="F442" t="s">
        <v>43</v>
      </c>
      <c r="G442" s="240">
        <v>13.668707211223445</v>
      </c>
      <c r="H442" s="125">
        <v>2023</v>
      </c>
      <c r="K442"/>
      <c r="L442"/>
      <c r="M442"/>
      <c r="N442"/>
    </row>
    <row r="443" spans="1:14">
      <c r="A443" t="s">
        <v>38</v>
      </c>
      <c r="B443">
        <v>37</v>
      </c>
      <c r="C443" s="125" t="s">
        <v>114</v>
      </c>
      <c r="D443" t="s">
        <v>140</v>
      </c>
      <c r="E443">
        <v>2015</v>
      </c>
      <c r="F443" t="s">
        <v>44</v>
      </c>
      <c r="G443" s="240">
        <v>3.250661050716432</v>
      </c>
      <c r="H443" s="125">
        <v>2023</v>
      </c>
      <c r="K443"/>
      <c r="L443"/>
      <c r="M443"/>
      <c r="N443"/>
    </row>
    <row r="444" spans="1:14">
      <c r="A444" t="s">
        <v>38</v>
      </c>
      <c r="B444">
        <v>38</v>
      </c>
      <c r="C444" s="125" t="s">
        <v>114</v>
      </c>
      <c r="D444" t="s">
        <v>110</v>
      </c>
      <c r="E444">
        <v>2016</v>
      </c>
      <c r="F444" t="s">
        <v>46</v>
      </c>
      <c r="G444" s="240">
        <v>0.60894732125884177</v>
      </c>
      <c r="H444" s="125">
        <v>2023</v>
      </c>
      <c r="K444"/>
      <c r="L444"/>
      <c r="M444"/>
      <c r="N444"/>
    </row>
    <row r="445" spans="1:14">
      <c r="A445" t="s">
        <v>38</v>
      </c>
      <c r="B445">
        <v>38</v>
      </c>
      <c r="C445" s="125" t="s">
        <v>114</v>
      </c>
      <c r="D445" t="s">
        <v>111</v>
      </c>
      <c r="E445">
        <v>2016</v>
      </c>
      <c r="F445" t="s">
        <v>63</v>
      </c>
      <c r="G445" s="240">
        <v>2.5704957993616424</v>
      </c>
      <c r="H445" s="125">
        <v>2023</v>
      </c>
      <c r="K445"/>
      <c r="L445"/>
      <c r="M445"/>
      <c r="N445"/>
    </row>
    <row r="446" spans="1:14">
      <c r="A446" t="s">
        <v>38</v>
      </c>
      <c r="B446">
        <v>38</v>
      </c>
      <c r="C446" s="125" t="s">
        <v>58</v>
      </c>
      <c r="D446" t="s">
        <v>131</v>
      </c>
      <c r="E446">
        <v>2016</v>
      </c>
      <c r="F446" t="s">
        <v>63</v>
      </c>
      <c r="G446" s="240">
        <v>0.48803012431641368</v>
      </c>
      <c r="H446" s="125">
        <v>2023</v>
      </c>
      <c r="K446"/>
      <c r="L446"/>
      <c r="M446"/>
      <c r="N446"/>
    </row>
    <row r="447" spans="1:14">
      <c r="A447" t="s">
        <v>38</v>
      </c>
      <c r="B447">
        <v>38</v>
      </c>
      <c r="C447" s="125" t="s">
        <v>58</v>
      </c>
      <c r="D447" t="s">
        <v>131</v>
      </c>
      <c r="E447">
        <v>2016</v>
      </c>
      <c r="F447" t="s">
        <v>54</v>
      </c>
      <c r="G447" s="240">
        <v>1.6726793967404201</v>
      </c>
      <c r="H447" s="125">
        <v>2023</v>
      </c>
      <c r="K447"/>
      <c r="L447"/>
      <c r="M447"/>
      <c r="N447"/>
    </row>
    <row r="448" spans="1:14">
      <c r="A448" t="s">
        <v>38</v>
      </c>
      <c r="B448">
        <v>38</v>
      </c>
      <c r="C448" s="125" t="s">
        <v>58</v>
      </c>
      <c r="D448" t="s">
        <v>135</v>
      </c>
      <c r="E448">
        <v>2016</v>
      </c>
      <c r="F448" t="s">
        <v>43</v>
      </c>
      <c r="G448" s="240">
        <v>1.3901561636501187</v>
      </c>
      <c r="H448" s="125">
        <v>2023</v>
      </c>
      <c r="K448"/>
      <c r="L448"/>
      <c r="M448"/>
      <c r="N448"/>
    </row>
    <row r="449" spans="1:14">
      <c r="A449" t="s">
        <v>38</v>
      </c>
      <c r="B449">
        <v>38</v>
      </c>
      <c r="C449" s="125" t="s">
        <v>58</v>
      </c>
      <c r="D449" t="s">
        <v>135</v>
      </c>
      <c r="E449">
        <v>2016</v>
      </c>
      <c r="F449" t="s">
        <v>44</v>
      </c>
      <c r="G449" s="240">
        <v>2.0959914689883591E-2</v>
      </c>
      <c r="H449" s="125">
        <v>2023</v>
      </c>
      <c r="K449"/>
      <c r="L449"/>
      <c r="M449"/>
      <c r="N449"/>
    </row>
    <row r="450" spans="1:14">
      <c r="A450" t="s">
        <v>38</v>
      </c>
      <c r="B450">
        <v>38</v>
      </c>
      <c r="C450" s="125" t="s">
        <v>58</v>
      </c>
      <c r="D450" t="s">
        <v>101</v>
      </c>
      <c r="E450">
        <v>2016</v>
      </c>
      <c r="F450" t="s">
        <v>43</v>
      </c>
      <c r="G450" s="240">
        <v>0.15031846002244911</v>
      </c>
      <c r="H450" s="125">
        <v>2023</v>
      </c>
      <c r="K450"/>
      <c r="L450"/>
      <c r="M450"/>
      <c r="N450"/>
    </row>
    <row r="451" spans="1:14">
      <c r="A451" t="s">
        <v>38</v>
      </c>
      <c r="B451">
        <v>38</v>
      </c>
      <c r="C451" s="125" t="s">
        <v>58</v>
      </c>
      <c r="D451" t="s">
        <v>102</v>
      </c>
      <c r="E451">
        <v>2016</v>
      </c>
      <c r="F451" t="s">
        <v>43</v>
      </c>
      <c r="G451" s="240">
        <v>0.28612414995309626</v>
      </c>
      <c r="H451" s="125">
        <v>2023</v>
      </c>
      <c r="K451"/>
      <c r="L451"/>
      <c r="M451"/>
      <c r="N451"/>
    </row>
    <row r="452" spans="1:14">
      <c r="A452" t="s">
        <v>38</v>
      </c>
      <c r="B452">
        <v>38</v>
      </c>
      <c r="C452" s="125" t="s">
        <v>58</v>
      </c>
      <c r="D452" t="s">
        <v>106</v>
      </c>
      <c r="E452">
        <v>2016</v>
      </c>
      <c r="F452" t="s">
        <v>43</v>
      </c>
      <c r="G452" s="240">
        <v>0.61822314018616087</v>
      </c>
      <c r="H452" s="125">
        <v>2023</v>
      </c>
      <c r="K452"/>
      <c r="L452"/>
      <c r="M452"/>
      <c r="N452"/>
    </row>
    <row r="453" spans="1:14">
      <c r="A453" t="s">
        <v>38</v>
      </c>
      <c r="B453">
        <v>38</v>
      </c>
      <c r="C453" s="125" t="s">
        <v>58</v>
      </c>
      <c r="D453" t="s">
        <v>59</v>
      </c>
      <c r="E453">
        <v>2016</v>
      </c>
      <c r="F453" t="s">
        <v>65</v>
      </c>
      <c r="G453" s="240">
        <v>1.475945743088706</v>
      </c>
      <c r="H453" s="125">
        <v>2023</v>
      </c>
      <c r="K453"/>
      <c r="L453"/>
      <c r="M453"/>
      <c r="N453"/>
    </row>
    <row r="454" spans="1:14">
      <c r="A454" t="s">
        <v>38</v>
      </c>
      <c r="B454">
        <v>38</v>
      </c>
      <c r="C454" s="125" t="s">
        <v>58</v>
      </c>
      <c r="D454" t="s">
        <v>59</v>
      </c>
      <c r="E454">
        <v>2016</v>
      </c>
      <c r="F454" t="s">
        <v>42</v>
      </c>
      <c r="G454" s="240">
        <v>0.64418116050527896</v>
      </c>
      <c r="H454" s="125">
        <v>2023</v>
      </c>
      <c r="K454"/>
      <c r="L454"/>
      <c r="M454"/>
      <c r="N454"/>
    </row>
    <row r="455" spans="1:14">
      <c r="A455" t="s">
        <v>38</v>
      </c>
      <c r="B455">
        <v>38</v>
      </c>
      <c r="C455" s="125" t="s">
        <v>58</v>
      </c>
      <c r="D455" t="s">
        <v>59</v>
      </c>
      <c r="E455">
        <v>2016</v>
      </c>
      <c r="F455" t="s">
        <v>54</v>
      </c>
      <c r="G455" s="240">
        <v>3.8452629781686607</v>
      </c>
      <c r="H455" s="125">
        <v>2023</v>
      </c>
      <c r="K455"/>
      <c r="L455"/>
      <c r="M455"/>
      <c r="N455"/>
    </row>
    <row r="456" spans="1:14">
      <c r="A456" t="s">
        <v>38</v>
      </c>
      <c r="B456">
        <v>38</v>
      </c>
      <c r="C456" s="125" t="s">
        <v>58</v>
      </c>
      <c r="D456" t="s">
        <v>113</v>
      </c>
      <c r="E456">
        <v>2016</v>
      </c>
      <c r="F456" t="s">
        <v>65</v>
      </c>
      <c r="G456" s="240">
        <v>1.0816088481907342</v>
      </c>
      <c r="H456" s="125">
        <v>2023</v>
      </c>
      <c r="K456"/>
      <c r="L456"/>
      <c r="M456"/>
      <c r="N456"/>
    </row>
    <row r="457" spans="1:14">
      <c r="A457" t="s">
        <v>38</v>
      </c>
      <c r="B457">
        <v>38</v>
      </c>
      <c r="C457" s="125" t="s">
        <v>58</v>
      </c>
      <c r="D457" t="s">
        <v>132</v>
      </c>
      <c r="E457">
        <v>2016</v>
      </c>
      <c r="F457" t="s">
        <v>43</v>
      </c>
      <c r="G457" s="240">
        <v>0.56044152995263419</v>
      </c>
      <c r="H457" s="125">
        <v>2023</v>
      </c>
      <c r="K457"/>
      <c r="L457"/>
      <c r="M457"/>
      <c r="N457"/>
    </row>
    <row r="458" spans="1:14">
      <c r="A458" t="s">
        <v>38</v>
      </c>
      <c r="B458">
        <v>38</v>
      </c>
      <c r="C458" s="125" t="s">
        <v>58</v>
      </c>
      <c r="D458" t="s">
        <v>136</v>
      </c>
      <c r="E458">
        <v>2016</v>
      </c>
      <c r="F458" t="s">
        <v>65</v>
      </c>
      <c r="G458" s="240">
        <v>1.1988183336477749</v>
      </c>
      <c r="H458" s="125">
        <v>2023</v>
      </c>
      <c r="K458"/>
      <c r="L458"/>
      <c r="M458"/>
      <c r="N458"/>
    </row>
    <row r="459" spans="1:14">
      <c r="A459" t="s">
        <v>38</v>
      </c>
      <c r="B459">
        <v>38</v>
      </c>
      <c r="C459" s="125" t="s">
        <v>58</v>
      </c>
      <c r="D459" t="s">
        <v>142</v>
      </c>
      <c r="E459">
        <v>2016</v>
      </c>
      <c r="F459" t="s">
        <v>65</v>
      </c>
      <c r="G459" s="240">
        <v>2.1946201079432051</v>
      </c>
      <c r="H459" s="125">
        <v>2023</v>
      </c>
      <c r="K459"/>
      <c r="L459"/>
      <c r="M459"/>
      <c r="N459"/>
    </row>
    <row r="460" spans="1:14">
      <c r="A460" t="s">
        <v>38</v>
      </c>
      <c r="B460">
        <v>38</v>
      </c>
      <c r="C460" s="125" t="s">
        <v>58</v>
      </c>
      <c r="D460" t="s">
        <v>143</v>
      </c>
      <c r="E460">
        <v>2016</v>
      </c>
      <c r="F460" t="s">
        <v>46</v>
      </c>
      <c r="G460" s="240">
        <v>4.8092530415766177</v>
      </c>
      <c r="H460" s="125">
        <v>2023</v>
      </c>
      <c r="K460"/>
      <c r="L460"/>
      <c r="M460"/>
      <c r="N460"/>
    </row>
    <row r="461" spans="1:14">
      <c r="A461" t="s">
        <v>38</v>
      </c>
      <c r="B461">
        <v>38</v>
      </c>
      <c r="C461" s="125" t="s">
        <v>58</v>
      </c>
      <c r="D461" t="s">
        <v>120</v>
      </c>
      <c r="E461">
        <v>2016</v>
      </c>
      <c r="F461" t="s">
        <v>43</v>
      </c>
      <c r="G461" s="240">
        <v>0.30648739045157558</v>
      </c>
      <c r="H461" s="125">
        <v>2023</v>
      </c>
      <c r="K461"/>
      <c r="L461"/>
      <c r="M461"/>
      <c r="N461"/>
    </row>
    <row r="462" spans="1:14">
      <c r="A462" t="s">
        <v>38</v>
      </c>
      <c r="B462">
        <v>38</v>
      </c>
      <c r="C462" s="125" t="s">
        <v>58</v>
      </c>
      <c r="D462" t="s">
        <v>134</v>
      </c>
      <c r="E462">
        <v>2016</v>
      </c>
      <c r="F462" t="s">
        <v>65</v>
      </c>
      <c r="G462" s="240">
        <v>0.52021243276154205</v>
      </c>
      <c r="H462" s="125">
        <v>2023</v>
      </c>
      <c r="K462"/>
      <c r="L462"/>
      <c r="M462"/>
      <c r="N462"/>
    </row>
    <row r="463" spans="1:14">
      <c r="A463" t="s">
        <v>38</v>
      </c>
      <c r="B463">
        <v>38</v>
      </c>
      <c r="C463" s="125" t="s">
        <v>58</v>
      </c>
      <c r="D463" t="s">
        <v>138</v>
      </c>
      <c r="E463">
        <v>2016</v>
      </c>
      <c r="F463" t="s">
        <v>65</v>
      </c>
      <c r="G463" s="240">
        <v>0.44799482090103421</v>
      </c>
      <c r="H463" s="125">
        <v>2023</v>
      </c>
      <c r="K463"/>
      <c r="L463"/>
      <c r="M463"/>
      <c r="N463"/>
    </row>
    <row r="464" spans="1:14">
      <c r="A464" t="s">
        <v>38</v>
      </c>
      <c r="B464">
        <v>39</v>
      </c>
      <c r="C464" s="125" t="s">
        <v>114</v>
      </c>
      <c r="D464" t="s">
        <v>145</v>
      </c>
      <c r="E464">
        <v>2017</v>
      </c>
      <c r="F464" t="s">
        <v>46</v>
      </c>
      <c r="G464" s="240">
        <v>5.9638800501124932E-2</v>
      </c>
      <c r="H464" s="125">
        <v>2023</v>
      </c>
      <c r="K464"/>
      <c r="L464"/>
      <c r="M464"/>
      <c r="N464"/>
    </row>
    <row r="465" spans="1:14">
      <c r="A465" t="s">
        <v>38</v>
      </c>
      <c r="B465">
        <v>40</v>
      </c>
      <c r="C465" s="125" t="s">
        <v>146</v>
      </c>
      <c r="D465" t="s">
        <v>147</v>
      </c>
      <c r="E465">
        <v>2010</v>
      </c>
      <c r="F465" t="s">
        <v>117</v>
      </c>
      <c r="G465" s="240">
        <v>52.139956136677135</v>
      </c>
      <c r="H465" s="125">
        <v>2023</v>
      </c>
      <c r="K465"/>
      <c r="L465"/>
      <c r="M465"/>
      <c r="N465"/>
    </row>
    <row r="466" spans="1:14">
      <c r="A466" t="s">
        <v>38</v>
      </c>
      <c r="B466">
        <v>41</v>
      </c>
      <c r="C466" s="125" t="s">
        <v>146</v>
      </c>
      <c r="D466" t="s">
        <v>148</v>
      </c>
      <c r="E466">
        <v>2011</v>
      </c>
      <c r="F466" t="s">
        <v>117</v>
      </c>
      <c r="G466" s="240">
        <v>18.343044981892771</v>
      </c>
      <c r="H466" s="125">
        <v>2023</v>
      </c>
      <c r="K466"/>
      <c r="L466"/>
      <c r="M466"/>
      <c r="N466"/>
    </row>
    <row r="467" spans="1:14">
      <c r="A467" t="s">
        <v>38</v>
      </c>
      <c r="B467">
        <v>41</v>
      </c>
      <c r="C467" s="125" t="s">
        <v>146</v>
      </c>
      <c r="D467" t="s">
        <v>149</v>
      </c>
      <c r="E467">
        <v>2011</v>
      </c>
      <c r="F467" t="s">
        <v>117</v>
      </c>
      <c r="G467" s="240">
        <v>0.37871823029120422</v>
      </c>
      <c r="H467" s="125">
        <v>2023</v>
      </c>
      <c r="K467"/>
      <c r="L467"/>
      <c r="M467"/>
      <c r="N467"/>
    </row>
    <row r="468" spans="1:14">
      <c r="A468" t="s">
        <v>38</v>
      </c>
      <c r="B468">
        <v>41</v>
      </c>
      <c r="C468" s="125" t="s">
        <v>146</v>
      </c>
      <c r="D468" t="s">
        <v>150</v>
      </c>
      <c r="E468">
        <v>2011</v>
      </c>
      <c r="F468" t="s">
        <v>117</v>
      </c>
      <c r="G468" s="240">
        <v>43.348928884273988</v>
      </c>
      <c r="H468" s="125">
        <v>2023</v>
      </c>
      <c r="K468"/>
      <c r="L468"/>
      <c r="M468"/>
      <c r="N468"/>
    </row>
    <row r="469" spans="1:14">
      <c r="A469" t="s">
        <v>38</v>
      </c>
      <c r="B469" s="125">
        <v>41</v>
      </c>
      <c r="C469" s="125" t="s">
        <v>146</v>
      </c>
      <c r="D469" t="s">
        <v>151</v>
      </c>
      <c r="E469">
        <v>2011</v>
      </c>
      <c r="F469" t="s">
        <v>117</v>
      </c>
      <c r="G469" s="240">
        <v>42.573976370100731</v>
      </c>
      <c r="H469" s="125">
        <v>2023</v>
      </c>
      <c r="K469"/>
      <c r="L469"/>
      <c r="M469"/>
      <c r="N469"/>
    </row>
    <row r="470" spans="1:14">
      <c r="A470" t="s">
        <v>38</v>
      </c>
      <c r="B470" s="125">
        <v>41</v>
      </c>
      <c r="C470" s="125" t="s">
        <v>146</v>
      </c>
      <c r="D470" t="s">
        <v>151</v>
      </c>
      <c r="E470">
        <v>2011</v>
      </c>
      <c r="F470" t="s">
        <v>117</v>
      </c>
      <c r="G470" s="240">
        <v>0.9368270825069398</v>
      </c>
      <c r="H470" s="125">
        <v>2023</v>
      </c>
      <c r="K470"/>
      <c r="L470"/>
      <c r="M470"/>
      <c r="N470"/>
    </row>
    <row r="471" spans="1:14">
      <c r="A471" t="s">
        <v>38</v>
      </c>
      <c r="B471" s="125">
        <v>41</v>
      </c>
      <c r="C471" s="125" t="s">
        <v>146</v>
      </c>
      <c r="D471" t="s">
        <v>151</v>
      </c>
      <c r="E471">
        <v>2011</v>
      </c>
      <c r="F471" t="s">
        <v>117</v>
      </c>
      <c r="G471" s="240">
        <v>0.50908526938676657</v>
      </c>
      <c r="H471" s="125">
        <v>2023</v>
      </c>
      <c r="K471"/>
      <c r="L471"/>
      <c r="M471"/>
      <c r="N471"/>
    </row>
    <row r="472" spans="1:14">
      <c r="A472" t="s">
        <v>118</v>
      </c>
      <c r="B472" s="143">
        <v>42</v>
      </c>
      <c r="C472" s="125" t="s">
        <v>58</v>
      </c>
      <c r="D472" s="125" t="s">
        <v>152</v>
      </c>
      <c r="E472" s="247">
        <v>2005</v>
      </c>
      <c r="F472" s="145" t="s">
        <v>43</v>
      </c>
      <c r="G472" s="240">
        <v>223.51055471767998</v>
      </c>
      <c r="H472" s="125">
        <v>2019</v>
      </c>
      <c r="K472"/>
      <c r="L472"/>
      <c r="M472"/>
      <c r="N472"/>
    </row>
    <row r="473" spans="1:14">
      <c r="A473" t="s">
        <v>118</v>
      </c>
      <c r="B473" s="143">
        <v>43</v>
      </c>
      <c r="C473" s="125" t="s">
        <v>58</v>
      </c>
      <c r="D473" s="125" t="s">
        <v>152</v>
      </c>
      <c r="E473" s="247">
        <v>2006</v>
      </c>
      <c r="F473" s="145" t="s">
        <v>43</v>
      </c>
      <c r="G473" s="240">
        <v>720.45259753963001</v>
      </c>
      <c r="H473" s="125">
        <v>2019</v>
      </c>
      <c r="K473"/>
      <c r="L473"/>
      <c r="M473"/>
      <c r="N473"/>
    </row>
    <row r="474" spans="1:14">
      <c r="A474" t="s">
        <v>118</v>
      </c>
      <c r="B474" s="143">
        <v>44</v>
      </c>
      <c r="C474" s="125" t="s">
        <v>58</v>
      </c>
      <c r="D474" s="125" t="s">
        <v>152</v>
      </c>
      <c r="E474" s="247">
        <v>2007</v>
      </c>
      <c r="F474" s="145" t="s">
        <v>43</v>
      </c>
      <c r="G474" s="240">
        <v>1327.8552459052287</v>
      </c>
      <c r="H474" s="125">
        <v>2019</v>
      </c>
      <c r="K474"/>
      <c r="L474"/>
      <c r="M474"/>
      <c r="N474"/>
    </row>
    <row r="475" spans="1:14">
      <c r="A475" t="s">
        <v>119</v>
      </c>
      <c r="B475" s="143">
        <v>45</v>
      </c>
      <c r="C475" s="125" t="s">
        <v>58</v>
      </c>
      <c r="D475" s="125" t="s">
        <v>152</v>
      </c>
      <c r="E475" s="247">
        <v>2008</v>
      </c>
      <c r="F475" s="145" t="s">
        <v>43</v>
      </c>
      <c r="G475" s="240">
        <v>17.794981784699999</v>
      </c>
      <c r="H475" s="125">
        <v>2019</v>
      </c>
      <c r="K475"/>
      <c r="L475"/>
      <c r="M475"/>
      <c r="N475"/>
    </row>
    <row r="476" spans="1:14">
      <c r="A476" t="s">
        <v>118</v>
      </c>
      <c r="B476" s="143">
        <v>45</v>
      </c>
      <c r="C476" s="125" t="s">
        <v>58</v>
      </c>
      <c r="D476" s="125" t="s">
        <v>152</v>
      </c>
      <c r="E476" s="247">
        <v>2008</v>
      </c>
      <c r="F476" s="145" t="s">
        <v>43</v>
      </c>
      <c r="G476" s="240">
        <v>1066.5677946638598</v>
      </c>
      <c r="H476" s="125">
        <v>2019</v>
      </c>
      <c r="K476"/>
      <c r="L476"/>
      <c r="M476"/>
      <c r="N476"/>
    </row>
    <row r="477" spans="1:14">
      <c r="A477" t="s">
        <v>119</v>
      </c>
      <c r="B477" s="143">
        <v>46</v>
      </c>
      <c r="C477" s="125" t="s">
        <v>58</v>
      </c>
      <c r="D477" s="125" t="s">
        <v>152</v>
      </c>
      <c r="E477" s="247">
        <v>2009</v>
      </c>
      <c r="F477" s="145" t="s">
        <v>43</v>
      </c>
      <c r="G477" s="240">
        <v>16.5845975469</v>
      </c>
      <c r="H477" s="125">
        <v>2019</v>
      </c>
      <c r="K477"/>
      <c r="L477"/>
      <c r="M477"/>
      <c r="N477"/>
    </row>
    <row r="478" spans="1:14">
      <c r="A478" t="s">
        <v>118</v>
      </c>
      <c r="B478" s="143">
        <v>46</v>
      </c>
      <c r="C478" s="125" t="s">
        <v>58</v>
      </c>
      <c r="D478" s="125" t="s">
        <v>152</v>
      </c>
      <c r="E478" s="247">
        <v>2009</v>
      </c>
      <c r="F478" s="145" t="s">
        <v>43</v>
      </c>
      <c r="G478" s="240">
        <v>813.64521116035974</v>
      </c>
      <c r="H478" s="125">
        <v>2019</v>
      </c>
      <c r="K478"/>
      <c r="L478"/>
      <c r="M478"/>
      <c r="N478"/>
    </row>
    <row r="479" spans="1:14">
      <c r="A479" t="s">
        <v>119</v>
      </c>
      <c r="B479" s="143">
        <v>47</v>
      </c>
      <c r="C479" s="125" t="s">
        <v>58</v>
      </c>
      <c r="D479" s="125" t="s">
        <v>152</v>
      </c>
      <c r="E479" s="247">
        <v>2010</v>
      </c>
      <c r="F479" s="145" t="s">
        <v>43</v>
      </c>
      <c r="G479" s="240">
        <v>79.410989509800004</v>
      </c>
      <c r="H479" s="125">
        <v>2019</v>
      </c>
      <c r="K479"/>
      <c r="L479"/>
      <c r="M479"/>
      <c r="N479"/>
    </row>
    <row r="480" spans="1:14">
      <c r="A480" t="s">
        <v>118</v>
      </c>
      <c r="B480" s="143">
        <v>47</v>
      </c>
      <c r="C480" s="125" t="s">
        <v>58</v>
      </c>
      <c r="D480" s="125" t="s">
        <v>152</v>
      </c>
      <c r="E480" s="247">
        <v>2010</v>
      </c>
      <c r="F480" s="145" t="s">
        <v>43</v>
      </c>
      <c r="G480" s="240">
        <v>112.20210310366001</v>
      </c>
      <c r="H480" s="125">
        <v>2019</v>
      </c>
      <c r="K480"/>
      <c r="L480"/>
      <c r="M480"/>
      <c r="N480"/>
    </row>
    <row r="481" spans="1:14" ht="15" customHeight="1">
      <c r="A481" t="s">
        <v>119</v>
      </c>
      <c r="B481" s="143">
        <v>48</v>
      </c>
      <c r="C481" s="125" t="s">
        <v>58</v>
      </c>
      <c r="D481" s="125" t="s">
        <v>152</v>
      </c>
      <c r="E481" s="247">
        <v>2011</v>
      </c>
      <c r="F481" s="145" t="s">
        <v>43</v>
      </c>
      <c r="G481" s="240">
        <v>40.761320579200003</v>
      </c>
      <c r="H481" s="125">
        <v>2019</v>
      </c>
      <c r="K481"/>
      <c r="L481"/>
      <c r="M481"/>
      <c r="N481"/>
    </row>
    <row r="482" spans="1:14" ht="15" customHeight="1">
      <c r="A482" t="s">
        <v>118</v>
      </c>
      <c r="B482" s="143">
        <v>48</v>
      </c>
      <c r="C482" s="125" t="s">
        <v>58</v>
      </c>
      <c r="D482" s="125" t="s">
        <v>152</v>
      </c>
      <c r="E482" s="247">
        <v>2011</v>
      </c>
      <c r="F482" s="145" t="s">
        <v>43</v>
      </c>
      <c r="G482" s="240">
        <v>137.37098704392</v>
      </c>
      <c r="H482" s="125">
        <v>2019</v>
      </c>
      <c r="K482"/>
      <c r="L482"/>
      <c r="M482"/>
      <c r="N482"/>
    </row>
    <row r="483" spans="1:14" ht="15" customHeight="1">
      <c r="A483" t="s">
        <v>119</v>
      </c>
      <c r="B483" s="143">
        <v>49</v>
      </c>
      <c r="C483" s="125" t="s">
        <v>58</v>
      </c>
      <c r="D483" s="125" t="s">
        <v>152</v>
      </c>
      <c r="E483" s="247">
        <v>2012</v>
      </c>
      <c r="F483" s="145" t="s">
        <v>43</v>
      </c>
      <c r="G483" s="240">
        <v>1.48094199996</v>
      </c>
      <c r="H483" s="125">
        <v>2019</v>
      </c>
      <c r="K483"/>
      <c r="L483"/>
      <c r="M483"/>
      <c r="N483"/>
    </row>
    <row r="484" spans="1:14" ht="15" customHeight="1">
      <c r="A484" t="s">
        <v>118</v>
      </c>
      <c r="B484" s="143">
        <v>49</v>
      </c>
      <c r="C484" s="125" t="s">
        <v>58</v>
      </c>
      <c r="D484" s="125" t="s">
        <v>152</v>
      </c>
      <c r="E484" s="247">
        <v>2012</v>
      </c>
      <c r="F484" s="145" t="s">
        <v>43</v>
      </c>
      <c r="G484" s="240">
        <v>75.931089247220001</v>
      </c>
      <c r="H484" s="125">
        <v>2019</v>
      </c>
      <c r="K484"/>
      <c r="L484"/>
      <c r="M484"/>
      <c r="N484"/>
    </row>
    <row r="485" spans="1:14" ht="15" customHeight="1">
      <c r="A485" t="s">
        <v>119</v>
      </c>
      <c r="B485" s="143">
        <v>50</v>
      </c>
      <c r="C485" s="125" t="s">
        <v>58</v>
      </c>
      <c r="D485" s="125" t="s">
        <v>152</v>
      </c>
      <c r="E485" s="247">
        <v>2013</v>
      </c>
      <c r="F485" s="145" t="s">
        <v>43</v>
      </c>
      <c r="G485" s="240">
        <v>17.14090934775</v>
      </c>
      <c r="H485" s="125">
        <v>2019</v>
      </c>
      <c r="K485"/>
      <c r="L485"/>
      <c r="M485"/>
      <c r="N485"/>
    </row>
    <row r="486" spans="1:14" ht="15" customHeight="1">
      <c r="A486" t="s">
        <v>118</v>
      </c>
      <c r="B486" s="143">
        <v>50</v>
      </c>
      <c r="C486" s="125" t="s">
        <v>58</v>
      </c>
      <c r="D486" s="125" t="s">
        <v>152</v>
      </c>
      <c r="E486" s="247">
        <v>2013</v>
      </c>
      <c r="F486" s="145" t="s">
        <v>43</v>
      </c>
      <c r="G486" s="240">
        <v>57.08492565545</v>
      </c>
      <c r="H486" s="125">
        <v>2019</v>
      </c>
      <c r="K486"/>
      <c r="L486"/>
      <c r="M486"/>
      <c r="N486"/>
    </row>
    <row r="487" spans="1:14" ht="15" customHeight="1">
      <c r="A487" t="s">
        <v>119</v>
      </c>
      <c r="B487" s="143">
        <v>51</v>
      </c>
      <c r="C487" s="125" t="s">
        <v>58</v>
      </c>
      <c r="D487" s="125" t="s">
        <v>152</v>
      </c>
      <c r="E487" s="247">
        <v>2014</v>
      </c>
      <c r="F487" s="145" t="s">
        <v>43</v>
      </c>
      <c r="G487" s="240">
        <v>188.22841239250002</v>
      </c>
      <c r="H487" s="125">
        <v>2019</v>
      </c>
      <c r="K487"/>
      <c r="L487"/>
      <c r="M487"/>
      <c r="N487"/>
    </row>
    <row r="488" spans="1:14" ht="15" customHeight="1">
      <c r="A488" t="s">
        <v>118</v>
      </c>
      <c r="B488" s="143">
        <v>51</v>
      </c>
      <c r="C488" s="125" t="s">
        <v>58</v>
      </c>
      <c r="D488" s="125" t="s">
        <v>152</v>
      </c>
      <c r="E488" s="247">
        <v>2014</v>
      </c>
      <c r="F488" s="145" t="s">
        <v>43</v>
      </c>
      <c r="G488" s="240">
        <v>10.64069416902</v>
      </c>
      <c r="H488" s="125">
        <v>2019</v>
      </c>
      <c r="K488"/>
      <c r="L488"/>
      <c r="M488"/>
      <c r="N488"/>
    </row>
    <row r="489" spans="1:14" ht="15" customHeight="1">
      <c r="A489" t="s">
        <v>119</v>
      </c>
      <c r="B489" s="143">
        <v>52</v>
      </c>
      <c r="C489" s="125" t="s">
        <v>58</v>
      </c>
      <c r="D489" s="125" t="s">
        <v>152</v>
      </c>
      <c r="E489" s="247">
        <v>2015</v>
      </c>
      <c r="F489" s="145" t="s">
        <v>43</v>
      </c>
      <c r="G489" s="240">
        <v>18.321974141990001</v>
      </c>
      <c r="H489" s="125">
        <v>2019</v>
      </c>
      <c r="K489"/>
      <c r="L489"/>
      <c r="M489"/>
      <c r="N489"/>
    </row>
    <row r="490" spans="1:14" ht="15" customHeight="1">
      <c r="A490" t="s">
        <v>118</v>
      </c>
      <c r="B490" s="143">
        <v>52</v>
      </c>
      <c r="C490" s="125" t="s">
        <v>58</v>
      </c>
      <c r="D490" s="125" t="s">
        <v>152</v>
      </c>
      <c r="E490" s="247">
        <v>2015</v>
      </c>
      <c r="F490" s="145" t="s">
        <v>43</v>
      </c>
      <c r="G490" s="240">
        <v>115.848350451</v>
      </c>
      <c r="H490" s="125">
        <v>2019</v>
      </c>
      <c r="K490"/>
      <c r="L490"/>
      <c r="M490"/>
      <c r="N490"/>
    </row>
    <row r="491" spans="1:14" ht="15" customHeight="1">
      <c r="A491" t="s">
        <v>121</v>
      </c>
      <c r="B491" s="143">
        <v>53</v>
      </c>
      <c r="C491" s="125" t="s">
        <v>84</v>
      </c>
      <c r="D491" s="125" t="s">
        <v>152</v>
      </c>
      <c r="E491" s="247">
        <v>2009</v>
      </c>
      <c r="F491" s="145" t="s">
        <v>65</v>
      </c>
      <c r="G491" s="240">
        <v>43.25</v>
      </c>
      <c r="H491" s="125">
        <v>2023</v>
      </c>
      <c r="K491"/>
      <c r="L491"/>
      <c r="M491"/>
      <c r="N491"/>
    </row>
    <row r="492" spans="1:14" ht="15" customHeight="1">
      <c r="A492" t="s">
        <v>121</v>
      </c>
      <c r="B492" s="143">
        <v>53</v>
      </c>
      <c r="C492" s="125" t="s">
        <v>84</v>
      </c>
      <c r="D492" s="125" t="s">
        <v>152</v>
      </c>
      <c r="E492" s="247">
        <v>2009</v>
      </c>
      <c r="F492" s="145" t="s">
        <v>41</v>
      </c>
      <c r="G492" s="240">
        <v>58.1</v>
      </c>
      <c r="H492" s="125">
        <v>2023</v>
      </c>
      <c r="K492"/>
      <c r="L492"/>
      <c r="M492"/>
      <c r="N492"/>
    </row>
    <row r="493" spans="1:14" ht="15" customHeight="1">
      <c r="A493" t="s">
        <v>121</v>
      </c>
      <c r="B493" s="143">
        <v>53</v>
      </c>
      <c r="C493" s="125" t="s">
        <v>84</v>
      </c>
      <c r="D493" s="125" t="s">
        <v>152</v>
      </c>
      <c r="E493" s="247">
        <v>2009</v>
      </c>
      <c r="F493" s="145" t="s">
        <v>43</v>
      </c>
      <c r="G493" s="240">
        <v>3</v>
      </c>
      <c r="H493" s="125">
        <v>2023</v>
      </c>
      <c r="K493"/>
      <c r="L493"/>
      <c r="M493"/>
      <c r="N493"/>
    </row>
    <row r="494" spans="1:14" ht="15" customHeight="1">
      <c r="A494" t="s">
        <v>121</v>
      </c>
      <c r="B494" s="143">
        <v>53</v>
      </c>
      <c r="C494" s="125" t="s">
        <v>84</v>
      </c>
      <c r="D494" s="125" t="s">
        <v>152</v>
      </c>
      <c r="E494" s="247">
        <v>2009</v>
      </c>
      <c r="F494" s="145" t="s">
        <v>44</v>
      </c>
      <c r="G494" s="240">
        <v>350</v>
      </c>
      <c r="H494" s="125">
        <v>2023</v>
      </c>
      <c r="K494"/>
      <c r="L494"/>
      <c r="M494"/>
      <c r="N494"/>
    </row>
    <row r="495" spans="1:14" ht="15" customHeight="1">
      <c r="A495" t="s">
        <v>121</v>
      </c>
      <c r="B495" s="143">
        <v>54</v>
      </c>
      <c r="C495" s="125" t="s">
        <v>84</v>
      </c>
      <c r="D495" s="125" t="s">
        <v>152</v>
      </c>
      <c r="E495" s="247">
        <v>2010</v>
      </c>
      <c r="F495" s="145" t="s">
        <v>61</v>
      </c>
      <c r="G495" s="240">
        <v>2.57</v>
      </c>
      <c r="H495" s="125">
        <v>2023</v>
      </c>
      <c r="K495"/>
      <c r="L495"/>
      <c r="M495"/>
      <c r="N495"/>
    </row>
    <row r="496" spans="1:14" ht="15" customHeight="1">
      <c r="A496" t="s">
        <v>121</v>
      </c>
      <c r="B496" s="143">
        <v>54</v>
      </c>
      <c r="C496" s="125" t="s">
        <v>84</v>
      </c>
      <c r="D496" s="125" t="s">
        <v>152</v>
      </c>
      <c r="E496" s="247">
        <v>2010</v>
      </c>
      <c r="F496" s="145" t="s">
        <v>65</v>
      </c>
      <c r="G496" s="240">
        <v>41.4</v>
      </c>
      <c r="H496" s="125">
        <v>2023</v>
      </c>
      <c r="K496"/>
      <c r="L496"/>
      <c r="M496"/>
      <c r="N496"/>
    </row>
    <row r="497" spans="1:14" ht="15" customHeight="1">
      <c r="A497" t="s">
        <v>121</v>
      </c>
      <c r="B497" s="143">
        <v>54</v>
      </c>
      <c r="C497" s="125" t="s">
        <v>84</v>
      </c>
      <c r="D497" s="125" t="s">
        <v>152</v>
      </c>
      <c r="E497" s="247">
        <v>2010</v>
      </c>
      <c r="F497" s="145" t="s">
        <v>44</v>
      </c>
      <c r="G497" s="240">
        <v>413.04</v>
      </c>
      <c r="H497" s="125">
        <v>2023</v>
      </c>
      <c r="K497"/>
      <c r="L497"/>
      <c r="M497"/>
      <c r="N497"/>
    </row>
    <row r="498" spans="1:14" ht="15" customHeight="1">
      <c r="A498" t="s">
        <v>121</v>
      </c>
      <c r="B498" s="143">
        <v>54</v>
      </c>
      <c r="C498" s="125" t="s">
        <v>84</v>
      </c>
      <c r="D498" s="125" t="s">
        <v>152</v>
      </c>
      <c r="E498" s="247">
        <v>2010</v>
      </c>
      <c r="F498" s="145" t="s">
        <v>124</v>
      </c>
      <c r="G498" s="240">
        <v>9.43</v>
      </c>
      <c r="H498" s="125">
        <v>2023</v>
      </c>
      <c r="K498"/>
      <c r="L498"/>
      <c r="M498"/>
      <c r="N498"/>
    </row>
    <row r="499" spans="1:14" ht="15" customHeight="1">
      <c r="A499" t="s">
        <v>121</v>
      </c>
      <c r="B499" s="125">
        <v>55</v>
      </c>
      <c r="C499" s="125" t="s">
        <v>84</v>
      </c>
      <c r="D499" s="125" t="s">
        <v>152</v>
      </c>
      <c r="E499" s="247">
        <v>2011</v>
      </c>
      <c r="F499" s="145" t="s">
        <v>41</v>
      </c>
      <c r="G499" s="240">
        <v>115</v>
      </c>
      <c r="H499" s="125">
        <v>2023</v>
      </c>
      <c r="K499"/>
      <c r="L499"/>
      <c r="M499"/>
      <c r="N499"/>
    </row>
    <row r="500" spans="1:14" ht="15" customHeight="1">
      <c r="A500" t="s">
        <v>121</v>
      </c>
      <c r="B500" s="143">
        <v>55</v>
      </c>
      <c r="C500" s="125" t="s">
        <v>84</v>
      </c>
      <c r="D500" s="125" t="s">
        <v>152</v>
      </c>
      <c r="E500" s="247">
        <v>2011</v>
      </c>
      <c r="F500" s="145" t="s">
        <v>44</v>
      </c>
      <c r="G500" s="240">
        <v>45</v>
      </c>
      <c r="H500" s="125">
        <v>2023</v>
      </c>
      <c r="K500"/>
      <c r="L500"/>
      <c r="M500"/>
      <c r="N500"/>
    </row>
    <row r="501" spans="1:14" ht="15" customHeight="1">
      <c r="A501" t="s">
        <v>89</v>
      </c>
      <c r="B501" s="143" t="s">
        <v>71</v>
      </c>
      <c r="C501" s="125" t="s">
        <v>39</v>
      </c>
      <c r="D501" s="125" t="s">
        <v>90</v>
      </c>
      <c r="E501" s="247">
        <v>1995</v>
      </c>
      <c r="F501" s="145" t="s">
        <v>43</v>
      </c>
      <c r="G501" s="240">
        <v>16.0022943096</v>
      </c>
      <c r="H501" s="125">
        <v>2019</v>
      </c>
      <c r="K501"/>
      <c r="L501"/>
      <c r="M501"/>
      <c r="N501"/>
    </row>
    <row r="502" spans="1:14" ht="15" customHeight="1">
      <c r="A502" t="s">
        <v>89</v>
      </c>
      <c r="B502" s="143" t="s">
        <v>73</v>
      </c>
      <c r="C502" s="125" t="s">
        <v>39</v>
      </c>
      <c r="D502" s="125" t="s">
        <v>90</v>
      </c>
      <c r="E502" s="247">
        <v>2003</v>
      </c>
      <c r="F502" s="145" t="s">
        <v>43</v>
      </c>
      <c r="G502" s="240">
        <v>24.258528158499999</v>
      </c>
      <c r="H502" s="125">
        <v>2019</v>
      </c>
      <c r="K502"/>
      <c r="L502"/>
      <c r="M502"/>
      <c r="N502"/>
    </row>
    <row r="503" spans="1:14" ht="15" customHeight="1">
      <c r="A503" t="s">
        <v>89</v>
      </c>
      <c r="B503" s="143" t="s">
        <v>74</v>
      </c>
      <c r="C503" s="125" t="s">
        <v>39</v>
      </c>
      <c r="D503" s="125" t="s">
        <v>90</v>
      </c>
      <c r="E503" s="247">
        <v>2004</v>
      </c>
      <c r="F503" s="145" t="s">
        <v>43</v>
      </c>
      <c r="G503" s="240">
        <v>84.129436341200005</v>
      </c>
      <c r="H503" s="125">
        <v>2019</v>
      </c>
      <c r="K503"/>
      <c r="L503"/>
      <c r="M503"/>
      <c r="N503"/>
    </row>
    <row r="504" spans="1:14" ht="15" customHeight="1">
      <c r="A504" t="s">
        <v>89</v>
      </c>
      <c r="B504" s="143" t="s">
        <v>75</v>
      </c>
      <c r="C504" s="125" t="s">
        <v>39</v>
      </c>
      <c r="D504" s="125" t="s">
        <v>90</v>
      </c>
      <c r="E504" s="247">
        <v>2005</v>
      </c>
      <c r="F504" s="145" t="s">
        <v>43</v>
      </c>
      <c r="G504" s="240">
        <v>88.008027996199999</v>
      </c>
      <c r="H504" s="125">
        <v>2019</v>
      </c>
      <c r="K504"/>
      <c r="L504"/>
      <c r="M504"/>
      <c r="N504"/>
    </row>
    <row r="505" spans="1:14" ht="15" customHeight="1">
      <c r="A505" t="s">
        <v>89</v>
      </c>
      <c r="B505" s="143" t="s">
        <v>76</v>
      </c>
      <c r="C505" s="125" t="s">
        <v>39</v>
      </c>
      <c r="D505" s="125" t="s">
        <v>90</v>
      </c>
      <c r="E505" s="247">
        <v>2013</v>
      </c>
      <c r="F505" s="145" t="s">
        <v>97</v>
      </c>
      <c r="G505" s="240">
        <v>21.0359674977</v>
      </c>
      <c r="H505" s="125">
        <v>2019</v>
      </c>
      <c r="K505"/>
      <c r="L505"/>
      <c r="M505"/>
      <c r="N505"/>
    </row>
    <row r="506" spans="1:14" ht="15" customHeight="1">
      <c r="K506"/>
      <c r="L506"/>
      <c r="M506"/>
      <c r="N506"/>
    </row>
    <row r="507" spans="1:14" ht="15" customHeight="1">
      <c r="K507"/>
      <c r="L507"/>
      <c r="M507"/>
      <c r="N507"/>
    </row>
    <row r="508" spans="1:14" ht="15" customHeight="1">
      <c r="K508"/>
      <c r="L508"/>
      <c r="M508"/>
      <c r="N508"/>
    </row>
    <row r="509" spans="1:14" ht="15" customHeight="1">
      <c r="K509"/>
      <c r="L509"/>
      <c r="M509"/>
      <c r="N509"/>
    </row>
    <row r="510" spans="1:14" ht="15" customHeight="1">
      <c r="K510"/>
      <c r="L510"/>
      <c r="M510"/>
      <c r="N510"/>
    </row>
    <row r="511" spans="1:14" ht="15" customHeight="1">
      <c r="K511"/>
      <c r="L511"/>
      <c r="M511"/>
      <c r="N511"/>
    </row>
    <row r="512" spans="1:14" ht="15" customHeight="1">
      <c r="K512"/>
      <c r="L512"/>
      <c r="M512"/>
      <c r="N512"/>
    </row>
    <row r="513" spans="11:14" ht="15" customHeight="1">
      <c r="K513"/>
      <c r="L513"/>
      <c r="M513"/>
      <c r="N513"/>
    </row>
    <row r="514" spans="11:14" ht="15" customHeight="1">
      <c r="K514"/>
      <c r="L514"/>
      <c r="M514"/>
      <c r="N514"/>
    </row>
    <row r="515" spans="11:14" ht="15" customHeight="1">
      <c r="K515"/>
      <c r="L515"/>
      <c r="M515"/>
      <c r="N515"/>
    </row>
    <row r="516" spans="11:14" ht="15" customHeight="1">
      <c r="K516"/>
      <c r="L516"/>
      <c r="M516"/>
      <c r="N516"/>
    </row>
    <row r="517" spans="11:14" ht="15" customHeight="1">
      <c r="K517"/>
      <c r="L517"/>
      <c r="M517"/>
      <c r="N517"/>
    </row>
    <row r="518" spans="11:14" ht="15" customHeight="1">
      <c r="K518"/>
      <c r="L518"/>
      <c r="M518"/>
      <c r="N518"/>
    </row>
    <row r="519" spans="11:14" ht="15" customHeight="1">
      <c r="K519"/>
      <c r="L519"/>
      <c r="M519"/>
      <c r="N519"/>
    </row>
    <row r="520" spans="11:14" ht="15" customHeight="1">
      <c r="K520"/>
      <c r="L520"/>
      <c r="M520"/>
      <c r="N520"/>
    </row>
    <row r="521" spans="11:14" ht="15" customHeight="1">
      <c r="K521"/>
      <c r="L521"/>
      <c r="M521"/>
      <c r="N521"/>
    </row>
    <row r="522" spans="11:14" ht="15" customHeight="1">
      <c r="K522"/>
      <c r="L522"/>
      <c r="M522"/>
      <c r="N522"/>
    </row>
    <row r="523" spans="11:14" ht="15" customHeight="1">
      <c r="K523"/>
      <c r="L523"/>
      <c r="M523"/>
      <c r="N523"/>
    </row>
    <row r="524" spans="11:14" ht="15" customHeight="1">
      <c r="K524"/>
      <c r="L524"/>
      <c r="M524"/>
      <c r="N524"/>
    </row>
    <row r="525" spans="11:14" ht="15" customHeight="1">
      <c r="K525"/>
      <c r="L525"/>
      <c r="M525"/>
      <c r="N525"/>
    </row>
    <row r="526" spans="11:14" ht="15" customHeight="1">
      <c r="K526"/>
      <c r="L526"/>
      <c r="M526"/>
      <c r="N526"/>
    </row>
    <row r="527" spans="11:14" ht="15" customHeight="1">
      <c r="K527"/>
      <c r="L527"/>
      <c r="M527"/>
      <c r="N527"/>
    </row>
    <row r="528" spans="11:14" ht="15" customHeight="1">
      <c r="K528"/>
      <c r="L528"/>
      <c r="M528"/>
      <c r="N528"/>
    </row>
    <row r="529" spans="11:14" ht="15" customHeight="1">
      <c r="K529"/>
      <c r="L529"/>
      <c r="M529"/>
      <c r="N529"/>
    </row>
    <row r="530" spans="11:14" ht="15" customHeight="1">
      <c r="K530"/>
      <c r="L530"/>
      <c r="M530"/>
      <c r="N530"/>
    </row>
    <row r="531" spans="11:14" ht="15" customHeight="1">
      <c r="K531"/>
      <c r="L531"/>
      <c r="M531"/>
      <c r="N531"/>
    </row>
    <row r="532" spans="11:14" ht="15" customHeight="1">
      <c r="K532"/>
      <c r="L532"/>
      <c r="M532"/>
      <c r="N532"/>
    </row>
    <row r="533" spans="11:14" ht="15" customHeight="1">
      <c r="K533"/>
      <c r="L533"/>
      <c r="M533"/>
      <c r="N533"/>
    </row>
    <row r="534" spans="11:14" ht="15" customHeight="1">
      <c r="K534"/>
      <c r="L534"/>
      <c r="M534"/>
      <c r="N534"/>
    </row>
    <row r="535" spans="11:14" ht="15" customHeight="1">
      <c r="K535"/>
      <c r="L535"/>
      <c r="M535"/>
      <c r="N535"/>
    </row>
    <row r="536" spans="11:14" ht="15" customHeight="1">
      <c r="K536"/>
      <c r="L536"/>
      <c r="M536"/>
      <c r="N536"/>
    </row>
    <row r="537" spans="11:14" ht="15" customHeight="1">
      <c r="K537"/>
      <c r="L537"/>
      <c r="M537"/>
      <c r="N537"/>
    </row>
    <row r="538" spans="11:14" ht="15" customHeight="1">
      <c r="K538"/>
      <c r="L538"/>
      <c r="M538"/>
      <c r="N538"/>
    </row>
    <row r="539" spans="11:14" ht="15" customHeight="1">
      <c r="K539"/>
      <c r="L539"/>
      <c r="M539"/>
      <c r="N539"/>
    </row>
    <row r="540" spans="11:14" ht="15" customHeight="1">
      <c r="K540"/>
      <c r="L540"/>
      <c r="M540"/>
      <c r="N540"/>
    </row>
    <row r="541" spans="11:14" ht="15" customHeight="1">
      <c r="K541"/>
      <c r="L541"/>
      <c r="M541"/>
      <c r="N541"/>
    </row>
    <row r="542" spans="11:14" ht="15" customHeight="1">
      <c r="K542"/>
      <c r="L542"/>
      <c r="M542"/>
      <c r="N542"/>
    </row>
    <row r="543" spans="11:14" ht="15" customHeight="1">
      <c r="K543"/>
      <c r="L543"/>
      <c r="M543"/>
      <c r="N543"/>
    </row>
    <row r="544" spans="11:14" ht="15" customHeight="1">
      <c r="K544"/>
      <c r="L544"/>
      <c r="M544"/>
      <c r="N544"/>
    </row>
    <row r="545" spans="11:14" ht="15" customHeight="1">
      <c r="K545"/>
      <c r="L545"/>
      <c r="M545"/>
      <c r="N545"/>
    </row>
    <row r="546" spans="11:14" ht="15" customHeight="1">
      <c r="K546"/>
      <c r="L546"/>
      <c r="M546"/>
      <c r="N546"/>
    </row>
    <row r="547" spans="11:14" ht="15" customHeight="1">
      <c r="K547"/>
      <c r="L547"/>
      <c r="M547"/>
      <c r="N547"/>
    </row>
    <row r="548" spans="11:14" ht="15" customHeight="1">
      <c r="K548"/>
      <c r="L548"/>
      <c r="M548"/>
      <c r="N548"/>
    </row>
    <row r="549" spans="11:14" ht="15" customHeight="1">
      <c r="K549"/>
      <c r="L549"/>
      <c r="M549"/>
      <c r="N549"/>
    </row>
    <row r="550" spans="11:14" ht="15" customHeight="1">
      <c r="K550"/>
      <c r="L550"/>
      <c r="M550"/>
      <c r="N550"/>
    </row>
    <row r="551" spans="11:14" ht="15" customHeight="1">
      <c r="K551"/>
      <c r="L551"/>
      <c r="M551"/>
      <c r="N551"/>
    </row>
    <row r="552" spans="11:14" ht="15" customHeight="1">
      <c r="K552"/>
      <c r="L552"/>
      <c r="M552"/>
      <c r="N552"/>
    </row>
    <row r="553" spans="11:14" ht="15" customHeight="1">
      <c r="K553"/>
      <c r="L553"/>
      <c r="M553"/>
      <c r="N553"/>
    </row>
    <row r="554" spans="11:14" ht="15" customHeight="1">
      <c r="K554"/>
      <c r="L554"/>
      <c r="M554"/>
      <c r="N554"/>
    </row>
    <row r="555" spans="11:14" ht="15" customHeight="1">
      <c r="K555"/>
      <c r="L555"/>
      <c r="M555"/>
      <c r="N555"/>
    </row>
    <row r="556" spans="11:14" ht="15" customHeight="1">
      <c r="K556"/>
      <c r="L556"/>
      <c r="M556"/>
      <c r="N556"/>
    </row>
    <row r="557" spans="11:14" ht="15" customHeight="1">
      <c r="K557"/>
      <c r="L557"/>
      <c r="M557"/>
      <c r="N557"/>
    </row>
    <row r="558" spans="11:14" ht="15" customHeight="1">
      <c r="K558"/>
      <c r="L558"/>
      <c r="M558"/>
      <c r="N558"/>
    </row>
    <row r="559" spans="11:14" ht="15" customHeight="1">
      <c r="K559"/>
      <c r="L559"/>
      <c r="M559"/>
      <c r="N559"/>
    </row>
    <row r="560" spans="11:14" ht="15" customHeight="1">
      <c r="K560"/>
      <c r="L560"/>
      <c r="M560"/>
      <c r="N560"/>
    </row>
    <row r="561" spans="11:14" ht="15" customHeight="1">
      <c r="K561"/>
      <c r="L561"/>
      <c r="M561"/>
      <c r="N561"/>
    </row>
    <row r="562" spans="11:14" ht="15" customHeight="1">
      <c r="K562"/>
      <c r="L562"/>
      <c r="M562"/>
      <c r="N562"/>
    </row>
    <row r="563" spans="11:14" ht="15" customHeight="1">
      <c r="K563"/>
      <c r="L563"/>
      <c r="M563"/>
      <c r="N563"/>
    </row>
    <row r="564" spans="11:14" ht="15" customHeight="1">
      <c r="K564"/>
      <c r="L564"/>
      <c r="M564"/>
      <c r="N564"/>
    </row>
    <row r="565" spans="11:14" ht="15" customHeight="1">
      <c r="K565"/>
      <c r="L565"/>
      <c r="M565"/>
      <c r="N565"/>
    </row>
    <row r="566" spans="11:14" ht="15" customHeight="1">
      <c r="K566"/>
      <c r="L566"/>
      <c r="M566"/>
      <c r="N566"/>
    </row>
    <row r="567" spans="11:14" ht="15" customHeight="1">
      <c r="K567"/>
      <c r="L567"/>
      <c r="M567"/>
      <c r="N567"/>
    </row>
    <row r="568" spans="11:14" ht="15" customHeight="1">
      <c r="K568"/>
      <c r="L568"/>
      <c r="M568"/>
      <c r="N568"/>
    </row>
  </sheetData>
  <autoFilter ref="A2:G3" xr:uid="{FB626493-FA6D-4848-BCCF-0D25062FBFC1}"/>
  <mergeCells count="1">
    <mergeCell ref="A3:G3"/>
  </mergeCells>
  <phoneticPr fontId="56" type="noConversion"/>
  <conditionalFormatting sqref="M74:M258">
    <cfRule type="containsText" dxfId="14" priority="1" operator="containsText" text="No">
      <formula>NOT(ISERROR(SEARCH("No",M74)))</formula>
    </cfRule>
  </conditionalFormatting>
  <conditionalFormatting sqref="Q35:Q45">
    <cfRule type="colorScale" priority="5">
      <colorScale>
        <cfvo type="min"/>
        <cfvo type="percentile" val="50"/>
        <cfvo type="max"/>
        <color rgb="FF63BE7B"/>
        <color rgb="FFFFEB84"/>
        <color rgb="FFF8696B"/>
      </colorScale>
    </cfRule>
  </conditionalFormatting>
  <pageMargins left="0.7" right="0.7" top="0.75" bottom="0.75" header="0.3" footer="0.3"/>
  <pageSetup paperSize="9" orientation="portrait" r:id="rId3"/>
  <tableParts count="1">
    <tablePart r:id="rId4"/>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CC27D7-ACCC-492C-95E6-C6A28DF50B6B}">
  <sheetPr>
    <tabColor theme="5" tint="0.79998168889431442"/>
  </sheetPr>
  <dimension ref="B2:O63"/>
  <sheetViews>
    <sheetView topLeftCell="F1" zoomScale="85" zoomScaleNormal="85" workbookViewId="0">
      <pane ySplit="2" topLeftCell="A3" activePane="bottomLeft" state="frozen"/>
      <selection pane="bottomLeft" activeCell="O16" sqref="O16"/>
    </sheetView>
  </sheetViews>
  <sheetFormatPr defaultRowHeight="15"/>
  <cols>
    <col min="3" max="3" width="13.5703125" bestFit="1" customWidth="1"/>
    <col min="4" max="4" width="13.85546875" customWidth="1"/>
    <col min="5" max="5" width="18.85546875" customWidth="1"/>
    <col min="6" max="6" width="21.5703125" customWidth="1"/>
    <col min="7" max="7" width="27.85546875" customWidth="1"/>
    <col min="8" max="8" width="9" style="190" bestFit="1" customWidth="1"/>
    <col min="9" max="9" width="11.5703125" style="189" customWidth="1"/>
    <col min="10" max="10" width="11.85546875" style="189" customWidth="1"/>
    <col min="12" max="12" width="19.42578125" customWidth="1"/>
    <col min="13" max="14" width="22" customWidth="1"/>
    <col min="15" max="15" width="16.5703125" customWidth="1"/>
  </cols>
  <sheetData>
    <row r="2" spans="2:14" ht="30.75">
      <c r="B2" s="255" t="s">
        <v>29</v>
      </c>
      <c r="C2" s="256" t="s">
        <v>153</v>
      </c>
      <c r="D2" s="257" t="s">
        <v>154</v>
      </c>
      <c r="E2" s="258" t="s">
        <v>155</v>
      </c>
      <c r="F2" s="259" t="s">
        <v>156</v>
      </c>
      <c r="G2" s="260" t="s">
        <v>157</v>
      </c>
      <c r="H2" s="261" t="s">
        <v>158</v>
      </c>
      <c r="I2" s="262" t="s">
        <v>159</v>
      </c>
      <c r="J2" s="263" t="s">
        <v>160</v>
      </c>
      <c r="K2" s="21"/>
      <c r="L2" s="264" t="s">
        <v>161</v>
      </c>
      <c r="M2" s="265" t="s">
        <v>162</v>
      </c>
      <c r="N2" s="21" t="s">
        <v>163</v>
      </c>
    </row>
    <row r="3" spans="2:14">
      <c r="B3" s="224">
        <v>1</v>
      </c>
      <c r="C3" s="125">
        <v>8.9579287914017733</v>
      </c>
      <c r="D3" s="128">
        <v>14</v>
      </c>
      <c r="E3" s="231">
        <v>157.8048358717289</v>
      </c>
      <c r="F3" s="146">
        <v>417.83453289640477</v>
      </c>
      <c r="G3" s="130">
        <v>235.22280679058761</v>
      </c>
      <c r="H3" s="233">
        <v>103.41447042646996</v>
      </c>
      <c r="I3" s="222">
        <v>0.24750101364194779</v>
      </c>
      <c r="J3" s="225">
        <v>4.7501013641947781E-2</v>
      </c>
      <c r="L3" s="235">
        <v>150.30894621022057</v>
      </c>
      <c r="M3" s="236">
        <v>397.98696904921576</v>
      </c>
      <c r="N3" s="191"/>
    </row>
    <row r="4" spans="2:14">
      <c r="B4" s="224">
        <v>2</v>
      </c>
      <c r="C4" s="125">
        <v>8.0634939555349661</v>
      </c>
      <c r="D4" s="128">
        <v>14</v>
      </c>
      <c r="E4" s="231">
        <v>157.70831864411738</v>
      </c>
      <c r="F4" s="146">
        <v>434.63732841174374</v>
      </c>
      <c r="G4" s="130">
        <v>163.55638688153948</v>
      </c>
      <c r="H4" s="233">
        <v>71.90670566770082</v>
      </c>
      <c r="I4" s="222">
        <v>0.16544070416239456</v>
      </c>
      <c r="J4" s="225">
        <v>0</v>
      </c>
      <c r="L4" s="235">
        <v>157.70831864411738</v>
      </c>
      <c r="M4" s="236">
        <v>434.63732841174374</v>
      </c>
      <c r="N4" s="191"/>
    </row>
    <row r="5" spans="2:14">
      <c r="B5" s="224">
        <v>3</v>
      </c>
      <c r="C5" s="125">
        <v>28.424306730382835</v>
      </c>
      <c r="D5" s="128">
        <v>35</v>
      </c>
      <c r="E5" s="231">
        <v>127.10125959181866</v>
      </c>
      <c r="F5" s="146">
        <v>279.36473945556435</v>
      </c>
      <c r="G5" s="130">
        <v>178.74989139103829</v>
      </c>
      <c r="H5" s="233">
        <v>49.702435078419363</v>
      </c>
      <c r="I5" s="222">
        <v>0.17791234203457881</v>
      </c>
      <c r="J5" s="225">
        <v>0</v>
      </c>
      <c r="L5" s="235">
        <v>127.10125959181866</v>
      </c>
      <c r="M5" s="236">
        <v>279.36473945556435</v>
      </c>
      <c r="N5" s="191"/>
    </row>
    <row r="6" spans="2:14">
      <c r="B6" s="224">
        <v>4</v>
      </c>
      <c r="C6" s="125">
        <v>27.170808713477353</v>
      </c>
      <c r="D6" s="128">
        <v>31</v>
      </c>
      <c r="E6" s="231">
        <v>168.02201833713951</v>
      </c>
      <c r="F6" s="146">
        <v>387.05842929563363</v>
      </c>
      <c r="G6" s="130">
        <v>259.75293024606901</v>
      </c>
      <c r="H6" s="233">
        <v>76.744190739709367</v>
      </c>
      <c r="I6" s="222">
        <v>0.19827546677995861</v>
      </c>
      <c r="J6" s="225">
        <v>0</v>
      </c>
      <c r="L6" s="235">
        <v>168.02201833713951</v>
      </c>
      <c r="M6" s="236">
        <v>387.05842929563363</v>
      </c>
      <c r="N6" s="191"/>
    </row>
    <row r="7" spans="2:14">
      <c r="B7" s="224">
        <v>5</v>
      </c>
      <c r="C7" s="125">
        <v>17.544414396622798</v>
      </c>
      <c r="D7" s="128">
        <v>20</v>
      </c>
      <c r="E7" s="231">
        <v>146.43063421995799</v>
      </c>
      <c r="F7" s="146">
        <v>375.15240680630552</v>
      </c>
      <c r="G7" s="130">
        <v>103.68898453581808</v>
      </c>
      <c r="H7" s="233">
        <v>38.140249151132252</v>
      </c>
      <c r="I7" s="222">
        <v>0.10166601215709219</v>
      </c>
      <c r="J7" s="225">
        <v>0</v>
      </c>
      <c r="L7" s="235">
        <v>146.43063421995799</v>
      </c>
      <c r="M7" s="236">
        <v>375.15240680630552</v>
      </c>
      <c r="N7" s="191"/>
    </row>
    <row r="8" spans="2:14">
      <c r="B8" s="224">
        <v>6</v>
      </c>
      <c r="C8" s="125">
        <v>6.2169937522089542</v>
      </c>
      <c r="D8" s="128">
        <v>8</v>
      </c>
      <c r="E8" s="231">
        <v>206.51490036977799</v>
      </c>
      <c r="F8" s="146">
        <v>556.3698511845754</v>
      </c>
      <c r="G8" s="130">
        <v>361.69824150443554</v>
      </c>
      <c r="H8" s="233">
        <v>210.36200723332703</v>
      </c>
      <c r="I8" s="222">
        <v>0.37809742347728248</v>
      </c>
      <c r="J8" s="225">
        <v>0.17809742347728247</v>
      </c>
      <c r="L8" s="235">
        <v>169.73512870425284</v>
      </c>
      <c r="M8" s="236">
        <v>457.28181418816342</v>
      </c>
      <c r="N8" s="191"/>
    </row>
    <row r="9" spans="2:14">
      <c r="B9" s="224">
        <v>7</v>
      </c>
      <c r="C9" s="125">
        <v>1.423476957510853</v>
      </c>
      <c r="D9" s="128">
        <v>1</v>
      </c>
      <c r="E9" s="231">
        <v>256.32331923216475</v>
      </c>
      <c r="F9" s="146">
        <v>508.0784442689739</v>
      </c>
      <c r="G9" s="130">
        <v>355.6549109882817</v>
      </c>
      <c r="H9" s="233">
        <v>585.05232857572344</v>
      </c>
      <c r="I9" s="222">
        <v>1.1515</v>
      </c>
      <c r="J9" s="225">
        <v>0.95150000000000001</v>
      </c>
      <c r="L9" s="235">
        <v>12.431680982759987</v>
      </c>
      <c r="M9" s="236">
        <v>24.641804547045229</v>
      </c>
      <c r="N9" s="191"/>
    </row>
    <row r="10" spans="2:14">
      <c r="B10" s="224">
        <v>8</v>
      </c>
      <c r="C10" s="125">
        <v>55.906364525782912</v>
      </c>
      <c r="D10" s="128">
        <v>53</v>
      </c>
      <c r="E10" s="231">
        <v>140.69921556900084</v>
      </c>
      <c r="F10" s="146">
        <v>359.2883072382034</v>
      </c>
      <c r="G10" s="130">
        <v>159.98438420517132</v>
      </c>
      <c r="H10" s="233">
        <v>36.149771915532988</v>
      </c>
      <c r="I10" s="222">
        <v>0.1006149412248091</v>
      </c>
      <c r="J10" s="225">
        <v>0</v>
      </c>
      <c r="L10" s="235">
        <v>140.69921556900084</v>
      </c>
      <c r="M10" s="236">
        <v>359.2883072382034</v>
      </c>
      <c r="N10" s="191"/>
    </row>
    <row r="11" spans="2:14">
      <c r="B11" s="224">
        <v>9</v>
      </c>
      <c r="C11" s="125">
        <v>13.633091409933957</v>
      </c>
      <c r="D11" s="128">
        <v>17</v>
      </c>
      <c r="E11" s="231">
        <v>211.62832068593295</v>
      </c>
      <c r="F11" s="146">
        <v>567.66542583137129</v>
      </c>
      <c r="G11" s="130">
        <v>471.41554354532502</v>
      </c>
      <c r="H11" s="233">
        <v>188.08117946672525</v>
      </c>
      <c r="I11" s="222">
        <v>0.33132399985655631</v>
      </c>
      <c r="J11" s="225">
        <v>0.13132399985655629</v>
      </c>
      <c r="L11" s="235">
        <v>183.83644313053023</v>
      </c>
      <c r="M11" s="236">
        <v>493.1173315309203</v>
      </c>
      <c r="N11" s="191"/>
    </row>
    <row r="12" spans="2:14">
      <c r="B12" s="224">
        <v>10</v>
      </c>
      <c r="C12" s="125">
        <v>23.9636762165295</v>
      </c>
      <c r="D12" s="128">
        <v>28</v>
      </c>
      <c r="E12" s="231">
        <v>115.09003311318585</v>
      </c>
      <c r="F12" s="146">
        <v>266.38103338049615</v>
      </c>
      <c r="G12" s="130">
        <v>182.80863882435258</v>
      </c>
      <c r="H12" s="233">
        <v>56.830778011607023</v>
      </c>
      <c r="I12" s="222">
        <v>0.21334393552873743</v>
      </c>
      <c r="J12" s="225">
        <v>1.3343935528737416E-2</v>
      </c>
      <c r="L12" s="235">
        <v>113.55427913132324</v>
      </c>
      <c r="M12" s="236">
        <v>262.82646204498832</v>
      </c>
      <c r="N12" s="191"/>
    </row>
    <row r="13" spans="2:14">
      <c r="B13" s="224">
        <v>11</v>
      </c>
      <c r="C13" s="125">
        <v>74.951727990387937</v>
      </c>
      <c r="D13" s="128">
        <v>58</v>
      </c>
      <c r="E13" s="231">
        <v>96.528367171951828</v>
      </c>
      <c r="F13" s="146">
        <v>241.37271073736053</v>
      </c>
      <c r="G13" s="130">
        <v>166.93364469004504</v>
      </c>
      <c r="H13" s="233">
        <v>36.057514017018981</v>
      </c>
      <c r="I13" s="222">
        <v>0.14938521387470946</v>
      </c>
      <c r="J13" s="225">
        <v>0</v>
      </c>
      <c r="L13" s="235">
        <v>96.528367171951828</v>
      </c>
      <c r="M13" s="236">
        <v>241.37271073736053</v>
      </c>
      <c r="N13" s="191"/>
    </row>
    <row r="14" spans="2:14">
      <c r="B14" s="224">
        <v>12</v>
      </c>
      <c r="C14" s="125">
        <v>13.156862276951156</v>
      </c>
      <c r="D14" s="128">
        <v>17</v>
      </c>
      <c r="E14" s="231">
        <v>172.33162261376572</v>
      </c>
      <c r="F14" s="146">
        <v>480.7713328185722</v>
      </c>
      <c r="G14" s="130">
        <v>256.96930436157686</v>
      </c>
      <c r="H14" s="233">
        <v>102.52332684576066</v>
      </c>
      <c r="I14" s="222">
        <v>0.21324758746472453</v>
      </c>
      <c r="J14" s="225">
        <v>1.3247587464724514E-2</v>
      </c>
      <c r="L14" s="235">
        <v>170.04864437025196</v>
      </c>
      <c r="M14" s="236">
        <v>474.40227253652597</v>
      </c>
      <c r="N14" s="191"/>
    </row>
    <row r="15" spans="2:14">
      <c r="B15" s="224">
        <v>13</v>
      </c>
      <c r="C15" s="125">
        <v>83.003085516222342</v>
      </c>
      <c r="D15" s="128">
        <v>47</v>
      </c>
      <c r="E15" s="231">
        <v>212.09160702443961</v>
      </c>
      <c r="F15" s="146">
        <v>557.09318937351554</v>
      </c>
      <c r="G15" s="130">
        <v>219.87691357717532</v>
      </c>
      <c r="H15" s="233">
        <v>52.759006093057067</v>
      </c>
      <c r="I15" s="222">
        <v>9.4704094574172962E-2</v>
      </c>
      <c r="J15" s="225">
        <v>0</v>
      </c>
      <c r="L15" s="235">
        <v>212.09160702443961</v>
      </c>
      <c r="M15" s="236">
        <v>557.09318937351554</v>
      </c>
      <c r="N15" s="191"/>
    </row>
    <row r="16" spans="2:14">
      <c r="B16" s="224">
        <v>14</v>
      </c>
      <c r="C16" s="125">
        <v>57.814608831999998</v>
      </c>
      <c r="D16" s="128">
        <v>28</v>
      </c>
      <c r="E16" s="231">
        <v>207.14229087357143</v>
      </c>
      <c r="F16" s="146">
        <v>509.43932876344451</v>
      </c>
      <c r="G16" s="130">
        <v>106.00796982846508</v>
      </c>
      <c r="H16" s="233">
        <v>32.955310205942453</v>
      </c>
      <c r="I16" s="222">
        <v>6.4689371913892971E-2</v>
      </c>
      <c r="J16" s="225">
        <v>0</v>
      </c>
      <c r="L16" s="235">
        <v>207.14229087357143</v>
      </c>
      <c r="M16" s="236">
        <v>509.43932876344451</v>
      </c>
      <c r="N16" s="191"/>
    </row>
    <row r="17" spans="2:14">
      <c r="B17" s="224">
        <v>15</v>
      </c>
      <c r="C17" s="125">
        <v>13.848390482985472</v>
      </c>
      <c r="D17" s="128">
        <v>6</v>
      </c>
      <c r="E17" s="231">
        <v>214.23819216408071</v>
      </c>
      <c r="F17" s="146">
        <v>526.89076842438283</v>
      </c>
      <c r="G17" s="130">
        <v>89.996389113802067</v>
      </c>
      <c r="H17" s="233">
        <v>60.438734445971861</v>
      </c>
      <c r="I17" s="222">
        <v>0.1147082812376998</v>
      </c>
      <c r="J17" s="225">
        <v>0</v>
      </c>
      <c r="L17" s="235">
        <v>214.23819216408071</v>
      </c>
      <c r="M17" s="236">
        <v>526.89076842438283</v>
      </c>
      <c r="N17" s="191"/>
    </row>
    <row r="18" spans="2:14">
      <c r="B18" s="224">
        <v>16</v>
      </c>
      <c r="C18" s="125">
        <v>63.715652843686435</v>
      </c>
      <c r="D18" s="128">
        <v>47</v>
      </c>
      <c r="E18" s="231">
        <v>194.55409239133991</v>
      </c>
      <c r="F18" s="146">
        <v>507.52898149814774</v>
      </c>
      <c r="G18" s="130">
        <v>124.70208276677634</v>
      </c>
      <c r="H18" s="233">
        <v>29.922004258987471</v>
      </c>
      <c r="I18" s="222">
        <v>5.8956247524352801E-2</v>
      </c>
      <c r="J18" s="225">
        <v>0</v>
      </c>
      <c r="L18" s="235">
        <v>194.55409239133991</v>
      </c>
      <c r="M18" s="236">
        <v>507.52898149814774</v>
      </c>
      <c r="N18" s="191"/>
    </row>
    <row r="19" spans="2:14">
      <c r="B19" s="224">
        <v>17</v>
      </c>
      <c r="C19" s="125">
        <v>6.3596293469600003</v>
      </c>
      <c r="D19" s="128"/>
      <c r="E19" s="231">
        <v>18.561689308323349</v>
      </c>
      <c r="F19" s="146">
        <v>51.55338604718348</v>
      </c>
      <c r="G19" s="130" t="s">
        <v>152</v>
      </c>
      <c r="H19" s="234">
        <v>0</v>
      </c>
      <c r="I19" s="221">
        <v>0</v>
      </c>
      <c r="J19" s="226"/>
      <c r="L19" s="251">
        <v>0</v>
      </c>
      <c r="M19" s="252">
        <v>0</v>
      </c>
      <c r="N19" s="220" t="s">
        <v>164</v>
      </c>
    </row>
    <row r="20" spans="2:14">
      <c r="B20" s="224">
        <v>18</v>
      </c>
      <c r="C20" s="125">
        <v>139.2208230897225</v>
      </c>
      <c r="D20" s="128">
        <v>87</v>
      </c>
      <c r="E20" s="231">
        <v>167.29418453912075</v>
      </c>
      <c r="F20" s="146">
        <v>407.19931101818463</v>
      </c>
      <c r="G20" s="130">
        <v>214.44539432265236</v>
      </c>
      <c r="H20" s="233">
        <v>37.820128425459856</v>
      </c>
      <c r="I20" s="222">
        <v>9.2878665071638319E-2</v>
      </c>
      <c r="J20" s="225">
        <v>0</v>
      </c>
      <c r="L20" s="235">
        <v>167.29418453912075</v>
      </c>
      <c r="M20" s="236">
        <v>407.19931101818463</v>
      </c>
      <c r="N20" s="191"/>
    </row>
    <row r="21" spans="2:14">
      <c r="B21" s="224">
        <v>19</v>
      </c>
      <c r="C21" s="125">
        <v>26.246407331389079</v>
      </c>
      <c r="D21" s="128">
        <v>23</v>
      </c>
      <c r="E21" s="231">
        <v>173.40740404723226</v>
      </c>
      <c r="F21" s="146">
        <v>453.25815394704358</v>
      </c>
      <c r="G21" s="130">
        <v>179.67273121994018</v>
      </c>
      <c r="H21" s="233">
        <v>61.628862778032385</v>
      </c>
      <c r="I21" s="222">
        <v>0.1359685694374354</v>
      </c>
      <c r="J21" s="225">
        <v>0</v>
      </c>
      <c r="L21" s="235">
        <v>173.40740404723226</v>
      </c>
      <c r="M21" s="236">
        <v>453.25815394704358</v>
      </c>
      <c r="N21" s="191"/>
    </row>
    <row r="22" spans="2:14">
      <c r="B22" s="224">
        <v>20</v>
      </c>
      <c r="C22" s="125">
        <v>95.340123532638771</v>
      </c>
      <c r="D22" s="128">
        <v>50</v>
      </c>
      <c r="E22" s="231">
        <v>169.48080774713225</v>
      </c>
      <c r="F22" s="146">
        <v>425.19937826837293</v>
      </c>
      <c r="G22" s="130">
        <v>116.37502371716879</v>
      </c>
      <c r="H22" s="233">
        <v>27.073268013850111</v>
      </c>
      <c r="I22" s="222">
        <v>6.3671936972500204E-2</v>
      </c>
      <c r="J22" s="225">
        <v>0</v>
      </c>
      <c r="L22" s="235">
        <v>169.48080774713225</v>
      </c>
      <c r="M22" s="236">
        <v>425.19937826837293</v>
      </c>
      <c r="N22" s="191"/>
    </row>
    <row r="23" spans="2:14">
      <c r="B23" s="224">
        <v>21</v>
      </c>
      <c r="C23" s="125">
        <v>83.323723848529028</v>
      </c>
      <c r="D23" s="128">
        <v>19</v>
      </c>
      <c r="E23" s="231">
        <v>190.32412293532573</v>
      </c>
      <c r="F23" s="146">
        <v>477.60352334170454</v>
      </c>
      <c r="G23" s="130">
        <v>103.04193938889193</v>
      </c>
      <c r="H23" s="233">
        <v>38.886882327453421</v>
      </c>
      <c r="I23" s="222">
        <v>8.142084475292187E-2</v>
      </c>
      <c r="J23" s="225">
        <v>0</v>
      </c>
      <c r="L23" s="235">
        <v>190.32412293532573</v>
      </c>
      <c r="M23" s="236">
        <v>477.60352334170454</v>
      </c>
      <c r="N23" s="191"/>
    </row>
    <row r="24" spans="2:14">
      <c r="B24" s="224">
        <v>22</v>
      </c>
      <c r="C24" s="125">
        <v>259.59231410837901</v>
      </c>
      <c r="D24" s="128">
        <v>101</v>
      </c>
      <c r="E24" s="231">
        <v>142.92318767573073</v>
      </c>
      <c r="F24" s="146">
        <v>365.39931442197025</v>
      </c>
      <c r="G24" s="130">
        <v>136.77200465704513</v>
      </c>
      <c r="H24" s="233">
        <v>22.387336534593398</v>
      </c>
      <c r="I24" s="222">
        <v>6.1268140499957442E-2</v>
      </c>
      <c r="J24" s="225">
        <v>0</v>
      </c>
      <c r="L24" s="235">
        <v>142.92318767573073</v>
      </c>
      <c r="M24" s="236">
        <v>365.39931442197025</v>
      </c>
      <c r="N24" s="191"/>
    </row>
    <row r="25" spans="2:14">
      <c r="B25" s="224">
        <v>23</v>
      </c>
      <c r="C25" s="125">
        <v>84.816786832307216</v>
      </c>
      <c r="D25" s="128">
        <v>40</v>
      </c>
      <c r="E25" s="231">
        <v>143.50041635472837</v>
      </c>
      <c r="F25" s="146">
        <v>403.98168229682955</v>
      </c>
      <c r="G25" s="130">
        <v>179.05003167204342</v>
      </c>
      <c r="H25" s="233">
        <v>46.570436525935612</v>
      </c>
      <c r="I25" s="222">
        <v>0.11527858456640992</v>
      </c>
      <c r="J25" s="225">
        <v>0</v>
      </c>
      <c r="L25" s="235">
        <v>143.50041635472837</v>
      </c>
      <c r="M25" s="236">
        <v>403.98168229682955</v>
      </c>
      <c r="N25" s="191"/>
    </row>
    <row r="26" spans="2:14">
      <c r="B26" s="224">
        <v>24</v>
      </c>
      <c r="C26" s="125">
        <v>35.921356140669168</v>
      </c>
      <c r="D26" s="128">
        <v>26</v>
      </c>
      <c r="E26" s="231">
        <v>36.934342547735035</v>
      </c>
      <c r="F26" s="146">
        <v>94.530668264202973</v>
      </c>
      <c r="G26" s="130">
        <v>75.993542916008479</v>
      </c>
      <c r="H26" s="233">
        <v>24.51635608837903</v>
      </c>
      <c r="I26" s="222">
        <v>0.25934817280523681</v>
      </c>
      <c r="J26" s="225">
        <v>5.9348172805236798E-2</v>
      </c>
      <c r="L26" s="235">
        <v>34.742356803764245</v>
      </c>
      <c r="M26" s="236">
        <v>88.92044582866454</v>
      </c>
      <c r="N26" s="191"/>
    </row>
    <row r="27" spans="2:14">
      <c r="B27" s="224">
        <v>25</v>
      </c>
      <c r="C27" s="125">
        <v>163.81415599051689</v>
      </c>
      <c r="D27" s="128">
        <v>71</v>
      </c>
      <c r="E27" s="231">
        <v>157.83087406828241</v>
      </c>
      <c r="F27" s="146">
        <v>416.21941902558842</v>
      </c>
      <c r="G27" s="130">
        <v>114.56803351598472</v>
      </c>
      <c r="H27" s="233">
        <v>22.366611110301982</v>
      </c>
      <c r="I27" s="222">
        <v>5.3737548244780289E-2</v>
      </c>
      <c r="J27" s="225">
        <v>0</v>
      </c>
      <c r="L27" s="235">
        <v>157.83087406828241</v>
      </c>
      <c r="M27" s="236">
        <v>416.21941902558842</v>
      </c>
      <c r="N27" s="191"/>
    </row>
    <row r="28" spans="2:14">
      <c r="B28" s="224">
        <v>26</v>
      </c>
      <c r="C28" s="125">
        <v>30.740561844373286</v>
      </c>
      <c r="D28" s="128">
        <v>3</v>
      </c>
      <c r="E28" s="231">
        <v>226.67162331421611</v>
      </c>
      <c r="F28" s="146">
        <v>667.62162155022588</v>
      </c>
      <c r="G28" s="130">
        <v>144.11071905753178</v>
      </c>
      <c r="H28" s="233">
        <v>136.86788621540637</v>
      </c>
      <c r="I28" s="222">
        <v>0.20500816899488278</v>
      </c>
      <c r="J28" s="225">
        <v>5.0081689948827668E-3</v>
      </c>
      <c r="L28" s="235">
        <v>225.53641351831411</v>
      </c>
      <c r="M28" s="236">
        <v>664.2780596448647</v>
      </c>
      <c r="N28" s="191"/>
    </row>
    <row r="29" spans="2:14">
      <c r="B29" s="224">
        <v>27</v>
      </c>
      <c r="C29" s="125">
        <v>115.92578097828016</v>
      </c>
      <c r="D29" s="128">
        <v>58</v>
      </c>
      <c r="E29" s="231">
        <v>161.74800751430743</v>
      </c>
      <c r="F29" s="146">
        <v>431.70562829723741</v>
      </c>
      <c r="G29" s="130">
        <v>223.00941351626696</v>
      </c>
      <c r="H29" s="233">
        <v>48.169828608968885</v>
      </c>
      <c r="I29" s="222">
        <v>0.11158026546691918</v>
      </c>
      <c r="J29" s="225">
        <v>0</v>
      </c>
      <c r="L29" s="235">
        <v>161.74800751430743</v>
      </c>
      <c r="M29" s="236">
        <v>431.70562829723741</v>
      </c>
      <c r="N29" s="191"/>
    </row>
    <row r="30" spans="2:14">
      <c r="B30" s="224">
        <v>28</v>
      </c>
      <c r="C30" s="125">
        <v>38.9355576808344</v>
      </c>
      <c r="D30" s="128">
        <v>20</v>
      </c>
      <c r="E30" s="231">
        <v>32.778017903109365</v>
      </c>
      <c r="F30" s="146">
        <v>97.435501085012106</v>
      </c>
      <c r="G30" s="130">
        <v>82.452725606418639</v>
      </c>
      <c r="H30" s="233">
        <v>30.328848449011744</v>
      </c>
      <c r="I30" s="222">
        <v>0.31127102658968148</v>
      </c>
      <c r="J30" s="225">
        <v>0.11127102658968147</v>
      </c>
      <c r="L30" s="235">
        <v>29.130774201455427</v>
      </c>
      <c r="M30" s="236">
        <v>86.593752853002783</v>
      </c>
      <c r="N30" s="191"/>
    </row>
    <row r="31" spans="2:14">
      <c r="B31" s="224">
        <v>29</v>
      </c>
      <c r="C31" s="125">
        <v>137.5334054095936</v>
      </c>
      <c r="D31" s="128">
        <v>61</v>
      </c>
      <c r="E31" s="231">
        <v>140.77224299620971</v>
      </c>
      <c r="F31" s="146">
        <v>366.17616404206063</v>
      </c>
      <c r="G31" s="130">
        <v>111.06196803032593</v>
      </c>
      <c r="H31" s="233">
        <v>23.391945839257406</v>
      </c>
      <c r="I31" s="222">
        <v>6.3881672638229137E-2</v>
      </c>
      <c r="J31" s="225">
        <v>0</v>
      </c>
      <c r="L31" s="235">
        <v>140.77224299620971</v>
      </c>
      <c r="M31" s="236">
        <v>366.17616404206063</v>
      </c>
      <c r="N31" s="191"/>
    </row>
    <row r="32" spans="2:14">
      <c r="B32" s="224">
        <v>30</v>
      </c>
      <c r="C32" s="125">
        <v>10.962362172275121</v>
      </c>
      <c r="D32" s="128">
        <v>5</v>
      </c>
      <c r="E32" s="231">
        <v>14.686546325992783</v>
      </c>
      <c r="F32" s="146">
        <v>46.51864243306359</v>
      </c>
      <c r="G32" s="130">
        <v>51.445299713635684</v>
      </c>
      <c r="H32" s="233">
        <v>37.846576615955613</v>
      </c>
      <c r="I32" s="222">
        <v>0.81357869955929285</v>
      </c>
      <c r="J32" s="225">
        <v>0.61357869955929289</v>
      </c>
      <c r="L32" s="235">
        <v>5.6751943302728201</v>
      </c>
      <c r="M32" s="236">
        <v>17.97579430372069</v>
      </c>
      <c r="N32" s="191"/>
    </row>
    <row r="33" spans="2:15">
      <c r="B33" s="224">
        <v>31</v>
      </c>
      <c r="C33" s="125">
        <v>107.78544757218603</v>
      </c>
      <c r="D33" s="128">
        <v>38</v>
      </c>
      <c r="E33" s="231">
        <v>112.13055555257597</v>
      </c>
      <c r="F33" s="146">
        <v>294.55263911785482</v>
      </c>
      <c r="G33" s="130">
        <v>77.914148184870754</v>
      </c>
      <c r="H33" s="233">
        <v>20.791720624601506</v>
      </c>
      <c r="I33" s="222">
        <v>7.058745318619411E-2</v>
      </c>
      <c r="J33" s="225">
        <v>0</v>
      </c>
      <c r="L33" s="235">
        <v>112.13055555257597</v>
      </c>
      <c r="M33" s="236">
        <v>294.55263911785482</v>
      </c>
      <c r="N33" s="191"/>
    </row>
    <row r="34" spans="2:15">
      <c r="B34" s="224">
        <v>32</v>
      </c>
      <c r="C34" s="125">
        <v>11.278189900980534</v>
      </c>
      <c r="D34" s="128">
        <v>12</v>
      </c>
      <c r="E34" s="231">
        <v>198.47007579389827</v>
      </c>
      <c r="F34" s="146">
        <v>399.73263087786142</v>
      </c>
      <c r="G34" s="130">
        <v>102.49945345434719</v>
      </c>
      <c r="H34" s="233">
        <v>48.673976593407779</v>
      </c>
      <c r="I34" s="222">
        <v>0.12176633287733807</v>
      </c>
      <c r="J34" s="225">
        <v>0</v>
      </c>
      <c r="L34" s="235">
        <v>198.47007579389827</v>
      </c>
      <c r="M34" s="236">
        <v>399.73263087786142</v>
      </c>
      <c r="N34" s="191"/>
    </row>
    <row r="35" spans="2:15">
      <c r="B35" s="224">
        <v>33</v>
      </c>
      <c r="C35" s="125">
        <v>32.6542011628</v>
      </c>
      <c r="D35" s="128">
        <v>2</v>
      </c>
      <c r="E35" s="231">
        <v>162.53097862172143</v>
      </c>
      <c r="F35" s="146">
        <v>310.2332808779114</v>
      </c>
      <c r="G35" s="130">
        <v>197.72902177013495</v>
      </c>
      <c r="H35" s="233">
        <v>229.99655035556887</v>
      </c>
      <c r="I35" s="222">
        <v>0.74136646366474546</v>
      </c>
      <c r="J35" s="225">
        <v>0.5413664636647455</v>
      </c>
      <c r="L35" s="235">
        <v>74.542157489309744</v>
      </c>
      <c r="M35" s="236">
        <v>142.28338669792478</v>
      </c>
      <c r="N35" s="191"/>
    </row>
    <row r="36" spans="2:15">
      <c r="B36" s="224">
        <v>34</v>
      </c>
      <c r="C36" s="125">
        <v>71.14489769907604</v>
      </c>
      <c r="D36" s="128">
        <v>46</v>
      </c>
      <c r="E36" s="231">
        <v>100.38377708152538</v>
      </c>
      <c r="F36" s="146">
        <v>262.9294314905228</v>
      </c>
      <c r="G36" s="130">
        <v>76.971165840436839</v>
      </c>
      <c r="H36" s="233">
        <v>18.668741881115871</v>
      </c>
      <c r="I36" s="222">
        <v>7.1002861015917795E-2</v>
      </c>
      <c r="J36" s="225">
        <v>0</v>
      </c>
      <c r="L36" s="235">
        <v>100.38377708152538</v>
      </c>
      <c r="M36" s="236">
        <v>262.9294314905228</v>
      </c>
      <c r="N36" s="191"/>
    </row>
    <row r="37" spans="2:15">
      <c r="B37" s="224">
        <v>35</v>
      </c>
      <c r="C37" s="125">
        <v>19.812067713662273</v>
      </c>
      <c r="D37" s="128">
        <v>13</v>
      </c>
      <c r="E37" s="231">
        <v>152.44490289567671</v>
      </c>
      <c r="F37" s="146">
        <v>366.21730453503392</v>
      </c>
      <c r="G37" s="130">
        <v>167.50846008461838</v>
      </c>
      <c r="H37" s="233">
        <v>76.424212495421315</v>
      </c>
      <c r="I37" s="222">
        <v>0.20868542133052112</v>
      </c>
      <c r="J37" s="225">
        <v>8.6854213305211092E-3</v>
      </c>
      <c r="L37" s="235">
        <v>151.12085468433739</v>
      </c>
      <c r="M37" s="236">
        <v>363.03655294661939</v>
      </c>
      <c r="N37" s="191"/>
    </row>
    <row r="38" spans="2:15">
      <c r="B38" s="224">
        <v>36</v>
      </c>
      <c r="C38" s="125">
        <v>6.1566555639013618</v>
      </c>
      <c r="D38" s="128">
        <v>6</v>
      </c>
      <c r="E38" s="231">
        <v>120.43560788144033</v>
      </c>
      <c r="F38" s="146">
        <v>301.90566983776199</v>
      </c>
      <c r="G38" s="130">
        <v>102.92940926663785</v>
      </c>
      <c r="H38" s="233">
        <v>69.124142586216536</v>
      </c>
      <c r="I38" s="222">
        <v>0.22895940517898339</v>
      </c>
      <c r="J38" s="225">
        <v>2.8959405178983377E-2</v>
      </c>
      <c r="L38" s="235">
        <v>116.94786431482453</v>
      </c>
      <c r="M38" s="236">
        <v>293.16266121909786</v>
      </c>
      <c r="N38" s="191"/>
    </row>
    <row r="39" spans="2:15">
      <c r="B39" s="224">
        <v>37</v>
      </c>
      <c r="C39" s="125">
        <v>25.798699191275063</v>
      </c>
      <c r="D39" s="128">
        <v>15</v>
      </c>
      <c r="E39" s="231">
        <v>124.61862669760184</v>
      </c>
      <c r="F39" s="146">
        <v>298.87077662950509</v>
      </c>
      <c r="G39" s="130">
        <v>88.29789496209456</v>
      </c>
      <c r="H39" s="233">
        <v>37.503398344038914</v>
      </c>
      <c r="I39" s="222">
        <v>0.12548365807785206</v>
      </c>
      <c r="J39" s="225">
        <v>0</v>
      </c>
      <c r="L39" s="235">
        <v>124.61862669760184</v>
      </c>
      <c r="M39" s="236">
        <v>298.87077662950509</v>
      </c>
      <c r="N39" s="191"/>
    </row>
    <row r="40" spans="2:15">
      <c r="B40" s="224">
        <v>38</v>
      </c>
      <c r="C40" s="125">
        <v>24.890760857366789</v>
      </c>
      <c r="D40" s="128">
        <v>3</v>
      </c>
      <c r="E40" s="231">
        <v>47.601731028471335</v>
      </c>
      <c r="F40" s="146">
        <v>113.1442303647018</v>
      </c>
      <c r="G40" s="130">
        <v>136.3477968492962</v>
      </c>
      <c r="H40" s="233">
        <v>129.49511921761163</v>
      </c>
      <c r="I40" s="222">
        <v>1.1445136778093363</v>
      </c>
      <c r="J40" s="225">
        <v>0.94451367780933637</v>
      </c>
      <c r="L40" s="235">
        <v>2.6412449846790702</v>
      </c>
      <c r="M40" s="236">
        <v>6.2779572200305109</v>
      </c>
      <c r="N40" s="191"/>
    </row>
    <row r="41" spans="2:15">
      <c r="B41" s="224">
        <v>39</v>
      </c>
      <c r="C41" s="125">
        <v>5.9638800501124932E-2</v>
      </c>
      <c r="D41" s="128">
        <v>0</v>
      </c>
      <c r="E41" s="231">
        <v>0</v>
      </c>
      <c r="F41" s="146">
        <v>0</v>
      </c>
      <c r="G41" s="130">
        <v>0</v>
      </c>
      <c r="H41" s="221"/>
      <c r="I41" s="222"/>
      <c r="J41" s="225"/>
      <c r="L41" s="235">
        <v>0</v>
      </c>
      <c r="M41" s="236">
        <v>0</v>
      </c>
      <c r="N41" s="191" t="s">
        <v>165</v>
      </c>
    </row>
    <row r="42" spans="2:15">
      <c r="B42" s="224">
        <v>40</v>
      </c>
      <c r="C42" s="125">
        <v>52.139956136677135</v>
      </c>
      <c r="D42" s="128">
        <v>0</v>
      </c>
      <c r="E42" s="231">
        <v>0</v>
      </c>
      <c r="F42" s="146">
        <v>32.5</v>
      </c>
      <c r="G42" s="130">
        <v>0</v>
      </c>
      <c r="H42" s="248" t="s">
        <v>152</v>
      </c>
      <c r="I42" s="249" t="s">
        <v>152</v>
      </c>
      <c r="J42" s="226">
        <v>0.25</v>
      </c>
      <c r="L42" s="231">
        <v>0</v>
      </c>
      <c r="M42" s="237">
        <v>24.375</v>
      </c>
      <c r="N42" s="223" t="s">
        <v>166</v>
      </c>
      <c r="O42" s="191"/>
    </row>
    <row r="43" spans="2:15">
      <c r="B43" s="224">
        <v>41</v>
      </c>
      <c r="C43" s="125">
        <v>106.09058081845241</v>
      </c>
      <c r="D43" s="128">
        <v>0</v>
      </c>
      <c r="E43" s="231">
        <v>0</v>
      </c>
      <c r="F43" s="146">
        <v>32.5</v>
      </c>
      <c r="G43" s="130">
        <v>0</v>
      </c>
      <c r="H43" s="248" t="s">
        <v>152</v>
      </c>
      <c r="I43" s="249" t="s">
        <v>152</v>
      </c>
      <c r="J43" s="226">
        <v>0.25</v>
      </c>
      <c r="L43" s="231">
        <v>0</v>
      </c>
      <c r="M43" s="237">
        <v>24.375</v>
      </c>
      <c r="N43" s="223" t="s">
        <v>166</v>
      </c>
      <c r="O43" s="191"/>
    </row>
    <row r="44" spans="2:15">
      <c r="B44" s="224">
        <v>42</v>
      </c>
      <c r="C44" s="125">
        <v>223.51055471767998</v>
      </c>
      <c r="D44" s="128">
        <v>11</v>
      </c>
      <c r="E44" s="231">
        <v>194.67824801038307</v>
      </c>
      <c r="F44" s="146">
        <v>478.78564813104771</v>
      </c>
      <c r="G44" s="130">
        <v>210.46292319720072</v>
      </c>
      <c r="H44" s="221">
        <v>104.38669748419029</v>
      </c>
      <c r="I44" s="222">
        <v>0.21802386494178866</v>
      </c>
      <c r="J44" s="225">
        <v>1.8023864941788648E-2</v>
      </c>
      <c r="L44" s="235">
        <v>191.16939356113988</v>
      </c>
      <c r="M44" s="236">
        <v>470.15608027306695</v>
      </c>
      <c r="N44" s="223"/>
      <c r="O44" s="191"/>
    </row>
    <row r="45" spans="2:15">
      <c r="B45" s="224">
        <v>43</v>
      </c>
      <c r="C45" s="125">
        <v>720.45259753963001</v>
      </c>
      <c r="D45" s="128">
        <v>43</v>
      </c>
      <c r="E45" s="231">
        <v>236.06656596835765</v>
      </c>
      <c r="F45" s="146">
        <v>580.57479427903377</v>
      </c>
      <c r="G45" s="130">
        <v>225.55406869572249</v>
      </c>
      <c r="H45" s="221">
        <v>56.582527099475641</v>
      </c>
      <c r="I45" s="222">
        <v>9.7459496445657184E-2</v>
      </c>
      <c r="J45" s="225">
        <v>0</v>
      </c>
      <c r="L45" s="235">
        <v>236.06656596835765</v>
      </c>
      <c r="M45" s="236">
        <v>580.57479427903377</v>
      </c>
      <c r="N45" s="223"/>
      <c r="O45" s="191"/>
    </row>
    <row r="46" spans="2:15">
      <c r="B46" s="224">
        <v>44</v>
      </c>
      <c r="C46" s="125">
        <v>1327.8552459052287</v>
      </c>
      <c r="D46" s="128">
        <v>152</v>
      </c>
      <c r="E46" s="231">
        <v>238.30527928173242</v>
      </c>
      <c r="F46" s="146">
        <v>586.08061640183507</v>
      </c>
      <c r="G46" s="130">
        <v>157.43070937243411</v>
      </c>
      <c r="H46" s="221">
        <v>21.005525974806712</v>
      </c>
      <c r="I46" s="222">
        <v>3.5840676840273915E-2</v>
      </c>
      <c r="J46" s="225">
        <v>0</v>
      </c>
      <c r="L46" s="235">
        <v>238.30527928173242</v>
      </c>
      <c r="M46" s="236">
        <v>586.08061640183507</v>
      </c>
      <c r="N46" s="223"/>
      <c r="O46" s="191"/>
    </row>
    <row r="47" spans="2:15">
      <c r="B47" s="224">
        <v>45</v>
      </c>
      <c r="C47" s="125">
        <v>1084.3627764485598</v>
      </c>
      <c r="D47" s="128">
        <v>85</v>
      </c>
      <c r="E47" s="231">
        <v>168.45790303625913</v>
      </c>
      <c r="F47" s="146">
        <v>414.3001445323813</v>
      </c>
      <c r="G47" s="130">
        <v>157.86468059733457</v>
      </c>
      <c r="H47" s="221">
        <v>28.16705324059653</v>
      </c>
      <c r="I47" s="222">
        <v>6.7987070756126713E-2</v>
      </c>
      <c r="J47" s="225">
        <v>0</v>
      </c>
      <c r="L47" s="235">
        <v>168.45790303625913</v>
      </c>
      <c r="M47" s="236">
        <v>414.3001445323813</v>
      </c>
      <c r="N47" s="223"/>
      <c r="O47" s="191"/>
    </row>
    <row r="48" spans="2:15">
      <c r="B48" s="224">
        <v>46</v>
      </c>
      <c r="C48" s="125">
        <v>830.22980870725974</v>
      </c>
      <c r="D48" s="128">
        <v>77</v>
      </c>
      <c r="E48" s="231">
        <v>181.0927299001541</v>
      </c>
      <c r="F48" s="146">
        <v>445.37384604181193</v>
      </c>
      <c r="G48" s="130">
        <v>195.60779008141446</v>
      </c>
      <c r="H48" s="221">
        <v>36.669643371573471</v>
      </c>
      <c r="I48" s="222">
        <v>8.2334523451408292E-2</v>
      </c>
      <c r="J48" s="225">
        <v>0</v>
      </c>
      <c r="L48" s="235">
        <v>181.0927299001541</v>
      </c>
      <c r="M48" s="236">
        <v>445.37384604181193</v>
      </c>
      <c r="N48" s="223"/>
      <c r="O48" s="191"/>
    </row>
    <row r="49" spans="2:15">
      <c r="B49" s="224">
        <v>47</v>
      </c>
      <c r="C49" s="125">
        <v>191.61309261346003</v>
      </c>
      <c r="D49" s="128">
        <v>31</v>
      </c>
      <c r="E49" s="231">
        <v>149.58883831719095</v>
      </c>
      <c r="F49" s="146">
        <v>367.89415170331148</v>
      </c>
      <c r="G49" s="130">
        <v>143.71327891786621</v>
      </c>
      <c r="H49" s="221">
        <v>42.460191993420977</v>
      </c>
      <c r="I49" s="222">
        <v>0.11541415321998114</v>
      </c>
      <c r="J49" s="225">
        <v>0</v>
      </c>
      <c r="L49" s="235">
        <v>149.58883831719095</v>
      </c>
      <c r="M49" s="236">
        <v>367.89415170331148</v>
      </c>
      <c r="N49" s="223"/>
      <c r="O49" s="191"/>
    </row>
    <row r="50" spans="2:15">
      <c r="B50" s="224">
        <v>48</v>
      </c>
      <c r="C50" s="125">
        <v>178.13230762312</v>
      </c>
      <c r="D50" s="128">
        <v>21</v>
      </c>
      <c r="E50" s="231">
        <v>157.59673343132948</v>
      </c>
      <c r="F50" s="146">
        <v>387.58852070227522</v>
      </c>
      <c r="G50" s="130">
        <v>123.73602140479022</v>
      </c>
      <c r="H50" s="221">
        <v>44.417325268609972</v>
      </c>
      <c r="I50" s="222">
        <v>0.11459917643621077</v>
      </c>
      <c r="J50" s="225">
        <v>0</v>
      </c>
      <c r="L50" s="235">
        <v>157.59673343132948</v>
      </c>
      <c r="M50" s="236">
        <v>387.58852070227522</v>
      </c>
      <c r="N50" s="223"/>
      <c r="O50" s="191"/>
    </row>
    <row r="51" spans="2:15">
      <c r="B51" s="224">
        <v>49</v>
      </c>
      <c r="C51" s="125">
        <v>77.412031247179996</v>
      </c>
      <c r="D51" s="128">
        <v>27</v>
      </c>
      <c r="E51" s="231">
        <v>199.76166026414711</v>
      </c>
      <c r="F51" s="146">
        <v>491.28763464217508</v>
      </c>
      <c r="G51" s="130">
        <v>282.68560943338741</v>
      </c>
      <c r="H51" s="221">
        <v>89.492722631815795</v>
      </c>
      <c r="I51" s="222">
        <v>0.18215952595061141</v>
      </c>
      <c r="J51" s="225">
        <v>0</v>
      </c>
      <c r="L51" s="235">
        <v>199.76166026414711</v>
      </c>
      <c r="M51" s="236">
        <v>491.28763464217508</v>
      </c>
      <c r="N51" s="223"/>
      <c r="O51" s="191"/>
    </row>
    <row r="52" spans="2:15">
      <c r="B52" s="224">
        <v>50</v>
      </c>
      <c r="C52" s="125">
        <v>74.225835003200004</v>
      </c>
      <c r="D52" s="128">
        <v>25</v>
      </c>
      <c r="E52" s="231">
        <v>129.15915959077728</v>
      </c>
      <c r="F52" s="146">
        <v>317.65003316361026</v>
      </c>
      <c r="G52" s="130">
        <v>207.43203800957369</v>
      </c>
      <c r="H52" s="221">
        <v>68.245140505149735</v>
      </c>
      <c r="I52" s="222">
        <v>0.2148438009764006</v>
      </c>
      <c r="J52" s="225">
        <v>1.484380097640059E-2</v>
      </c>
      <c r="L52" s="235">
        <v>127.24194673153262</v>
      </c>
      <c r="M52" s="236">
        <v>312.9348992911826</v>
      </c>
      <c r="N52" s="223"/>
      <c r="O52" s="191"/>
    </row>
    <row r="53" spans="2:15">
      <c r="B53" s="224">
        <v>51</v>
      </c>
      <c r="C53" s="125">
        <v>198.86910656152003</v>
      </c>
      <c r="D53" s="128">
        <v>46</v>
      </c>
      <c r="E53" s="231">
        <v>67.029262974173761</v>
      </c>
      <c r="F53" s="146">
        <v>164.8496914515307</v>
      </c>
      <c r="G53" s="130">
        <v>78.274953307431034</v>
      </c>
      <c r="H53" s="221">
        <v>18.984965124240528</v>
      </c>
      <c r="I53" s="222">
        <v>0.11516530578295021</v>
      </c>
      <c r="J53" s="225">
        <v>0</v>
      </c>
      <c r="L53" s="235">
        <v>67.029262974173761</v>
      </c>
      <c r="M53" s="236">
        <v>164.8496914515307</v>
      </c>
      <c r="N53" s="223"/>
      <c r="O53" s="191"/>
    </row>
    <row r="54" spans="2:15">
      <c r="B54" s="224">
        <v>52</v>
      </c>
      <c r="C54" s="125">
        <v>134.17032459299</v>
      </c>
      <c r="D54" s="128">
        <v>32</v>
      </c>
      <c r="E54" s="231">
        <v>130.4553774371702</v>
      </c>
      <c r="F54" s="146">
        <v>320.83791115227586</v>
      </c>
      <c r="G54" s="130">
        <v>88.066118789613171</v>
      </c>
      <c r="H54" s="221">
        <v>25.609421600691498</v>
      </c>
      <c r="I54" s="222">
        <v>7.9820434900340603E-2</v>
      </c>
      <c r="J54" s="225">
        <v>0</v>
      </c>
      <c r="L54" s="235">
        <v>130.4553774371702</v>
      </c>
      <c r="M54" s="236">
        <v>320.83791115227586</v>
      </c>
      <c r="N54" s="223"/>
      <c r="O54" s="191"/>
    </row>
    <row r="55" spans="2:15">
      <c r="B55" s="224">
        <v>53</v>
      </c>
      <c r="C55" s="125">
        <v>454.35</v>
      </c>
      <c r="D55" s="128">
        <v>20</v>
      </c>
      <c r="E55" s="231">
        <v>106.38812165418491</v>
      </c>
      <c r="F55" s="146">
        <v>349.87756111965371</v>
      </c>
      <c r="G55" s="130">
        <v>124.53311616876515</v>
      </c>
      <c r="H55" s="221">
        <v>45.80741242193249</v>
      </c>
      <c r="I55" s="222">
        <v>0.13092412178518339</v>
      </c>
      <c r="J55" s="225">
        <v>0</v>
      </c>
      <c r="L55" s="235">
        <v>106.38812165418491</v>
      </c>
      <c r="M55" s="236">
        <v>349.87756111965371</v>
      </c>
      <c r="N55" s="223"/>
      <c r="O55" s="191"/>
    </row>
    <row r="56" spans="2:15">
      <c r="B56" s="224">
        <v>54</v>
      </c>
      <c r="C56" s="125">
        <v>466.44</v>
      </c>
      <c r="D56" s="128">
        <v>12</v>
      </c>
      <c r="E56" s="231">
        <v>105.85438365379129</v>
      </c>
      <c r="F56" s="146">
        <v>360.88075127875493</v>
      </c>
      <c r="G56" s="130">
        <v>191.94859896617859</v>
      </c>
      <c r="H56" s="221">
        <v>91.15074567083893</v>
      </c>
      <c r="I56" s="222">
        <v>0.25257857435691106</v>
      </c>
      <c r="J56" s="225">
        <v>5.2578574356911045E-2</v>
      </c>
      <c r="L56" s="235">
        <v>100.28871107184544</v>
      </c>
      <c r="M56" s="236">
        <v>341.90615586366698</v>
      </c>
      <c r="N56" s="223"/>
      <c r="O56" s="191"/>
    </row>
    <row r="57" spans="2:15">
      <c r="B57" s="224">
        <v>55</v>
      </c>
      <c r="C57" s="125">
        <v>160</v>
      </c>
      <c r="D57" s="128">
        <v>7</v>
      </c>
      <c r="E57" s="231">
        <v>34.291339585869864</v>
      </c>
      <c r="F57" s="146">
        <v>94.187936460562071</v>
      </c>
      <c r="G57" s="130">
        <v>71.096314921512871</v>
      </c>
      <c r="H57" s="221">
        <v>44.204244577631613</v>
      </c>
      <c r="I57" s="222">
        <v>0.46931959907775034</v>
      </c>
      <c r="J57" s="225">
        <v>0.26931959907775033</v>
      </c>
      <c r="L57" s="235">
        <v>25.0560097567644</v>
      </c>
      <c r="M57" s="236">
        <v>68.821279175042861</v>
      </c>
      <c r="N57" s="223"/>
      <c r="O57" s="191"/>
    </row>
    <row r="58" spans="2:15">
      <c r="B58" s="224" t="s">
        <v>71</v>
      </c>
      <c r="C58" s="125">
        <v>16.0022943096</v>
      </c>
      <c r="D58" s="128">
        <v>5</v>
      </c>
      <c r="E58" s="231">
        <v>274.761199116</v>
      </c>
      <c r="F58" s="146">
        <v>675.73917550871772</v>
      </c>
      <c r="G58" s="130">
        <v>75.237199072575194</v>
      </c>
      <c r="H58" s="221">
        <v>55.34947672421459</v>
      </c>
      <c r="I58" s="222">
        <v>8.190952771466263E-2</v>
      </c>
      <c r="J58" s="225">
        <v>0</v>
      </c>
      <c r="L58" s="235">
        <v>274.761199116</v>
      </c>
      <c r="M58" s="236">
        <v>675.73917550871772</v>
      </c>
      <c r="N58" s="223"/>
      <c r="O58" s="191"/>
    </row>
    <row r="59" spans="2:15">
      <c r="B59" s="224" t="s">
        <v>73</v>
      </c>
      <c r="C59" s="125">
        <v>24.258528158499999</v>
      </c>
      <c r="D59" s="128">
        <v>10</v>
      </c>
      <c r="E59" s="231">
        <v>235.09688635400002</v>
      </c>
      <c r="F59" s="146">
        <v>578.1899942955506</v>
      </c>
      <c r="G59" s="130">
        <v>196.70344973897889</v>
      </c>
      <c r="H59" s="221">
        <v>102.32408712756457</v>
      </c>
      <c r="I59" s="222">
        <v>0.17697311979989064</v>
      </c>
      <c r="J59" s="225">
        <v>0</v>
      </c>
      <c r="L59" s="235">
        <v>235.09688635400002</v>
      </c>
      <c r="M59" s="236">
        <v>578.1899942955506</v>
      </c>
      <c r="N59" s="223"/>
      <c r="O59" s="191"/>
    </row>
    <row r="60" spans="2:15">
      <c r="B60" s="224" t="s">
        <v>74</v>
      </c>
      <c r="C60" s="125">
        <v>84.129436341200005</v>
      </c>
      <c r="D60" s="128">
        <v>34</v>
      </c>
      <c r="E60" s="231">
        <v>182.17763626558821</v>
      </c>
      <c r="F60" s="146">
        <v>448.04203112486334</v>
      </c>
      <c r="G60" s="130">
        <v>111.06650744633841</v>
      </c>
      <c r="H60" s="221">
        <v>31.333546913796646</v>
      </c>
      <c r="I60" s="222">
        <v>6.9934391724655862E-2</v>
      </c>
      <c r="J60" s="225">
        <v>0</v>
      </c>
      <c r="L60" s="235">
        <v>182.17763626558821</v>
      </c>
      <c r="M60" s="236">
        <v>448.04203112486334</v>
      </c>
      <c r="N60" s="223"/>
      <c r="O60" s="191"/>
    </row>
    <row r="61" spans="2:15">
      <c r="B61" s="224" t="s">
        <v>75</v>
      </c>
      <c r="C61" s="125">
        <v>88.008027996199999</v>
      </c>
      <c r="D61" s="128">
        <v>39</v>
      </c>
      <c r="E61" s="231">
        <v>205.68858624717942</v>
      </c>
      <c r="F61" s="146">
        <v>505.8641326701395</v>
      </c>
      <c r="G61" s="130">
        <v>119.7860370636556</v>
      </c>
      <c r="H61" s="221">
        <v>31.552937410107848</v>
      </c>
      <c r="I61" s="222">
        <v>6.2374332102890319E-2</v>
      </c>
      <c r="J61" s="225">
        <v>0</v>
      </c>
      <c r="L61" s="235">
        <v>205.68858624717942</v>
      </c>
      <c r="M61" s="236">
        <v>505.8641326701395</v>
      </c>
      <c r="N61" s="223"/>
      <c r="O61" s="191"/>
    </row>
    <row r="62" spans="2:15">
      <c r="B62" s="227" t="s">
        <v>76</v>
      </c>
      <c r="C62" s="253">
        <v>21.0359674977</v>
      </c>
      <c r="D62" s="194">
        <v>3</v>
      </c>
      <c r="E62" s="232">
        <v>151.96137847786162</v>
      </c>
      <c r="F62" s="148">
        <v>290.05840862891699</v>
      </c>
      <c r="G62" s="149">
        <v>12.940882016001563</v>
      </c>
      <c r="H62" s="228">
        <v>12.290488721980541</v>
      </c>
      <c r="I62" s="229">
        <v>4.2372461395195203E-2</v>
      </c>
      <c r="J62" s="230">
        <v>0</v>
      </c>
      <c r="L62" s="238">
        <v>151.96137847786162</v>
      </c>
      <c r="M62" s="239">
        <v>290.05840862891699</v>
      </c>
      <c r="N62" s="223"/>
      <c r="O62" s="191"/>
    </row>
    <row r="63" spans="2:15">
      <c r="B63" t="s">
        <v>167</v>
      </c>
      <c r="E63" s="130">
        <v>145.46916733784136</v>
      </c>
      <c r="F63" s="130">
        <v>365.83296919071637</v>
      </c>
      <c r="G63" s="130">
        <v>150.73483895250146</v>
      </c>
      <c r="H63" s="130">
        <v>67.887842028531821</v>
      </c>
      <c r="I63" s="3">
        <v>0.20092383090969418</v>
      </c>
      <c r="J63" s="130">
        <v>7.7629497159565172E-2</v>
      </c>
      <c r="K63" s="130"/>
      <c r="L63" s="130">
        <v>136.93060802823325</v>
      </c>
      <c r="M63" s="130">
        <v>346.70944227078763</v>
      </c>
    </row>
  </sheetData>
  <phoneticPr fontId="56"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2BCB63-D82E-4B97-9B78-C8BA2EEF5784}">
  <sheetPr>
    <tabColor theme="9" tint="0.79998168889431442"/>
  </sheetPr>
  <dimension ref="B2:U65"/>
  <sheetViews>
    <sheetView zoomScale="85" zoomScaleNormal="85" workbookViewId="0">
      <selection activeCell="O48" sqref="O48"/>
    </sheetView>
  </sheetViews>
  <sheetFormatPr defaultRowHeight="15"/>
  <cols>
    <col min="1" max="1" width="2.5703125" customWidth="1"/>
    <col min="2" max="2" width="9.85546875" style="124" customWidth="1"/>
    <col min="3" max="3" width="9.5703125" style="124" bestFit="1" customWidth="1"/>
    <col min="4" max="4" width="12.42578125" style="124" customWidth="1"/>
    <col min="5" max="5" width="14.42578125" style="124" customWidth="1"/>
    <col min="6" max="6" width="9.5703125" style="124" customWidth="1"/>
    <col min="7" max="7" width="13.5703125" style="124" bestFit="1" customWidth="1"/>
    <col min="8" max="8" width="14" style="124" customWidth="1"/>
    <col min="9" max="9" width="13.42578125" style="124" customWidth="1"/>
    <col min="10" max="10" width="11.42578125" style="124" customWidth="1"/>
    <col min="11" max="11" width="9" style="124" customWidth="1"/>
    <col min="12" max="13" width="12.42578125" style="124" customWidth="1"/>
    <col min="14" max="14" width="11.5703125" style="124" customWidth="1"/>
    <col min="15" max="15" width="10.42578125" style="124" customWidth="1"/>
    <col min="16" max="16" width="12.42578125" style="124" customWidth="1"/>
    <col min="17" max="17" width="22.140625" style="124" customWidth="1"/>
    <col min="18" max="18" width="9.140625" style="124"/>
    <col min="19" max="19" width="17.5703125" style="124" customWidth="1"/>
    <col min="21" max="21" width="71.5703125" customWidth="1"/>
    <col min="22" max="22" width="13.5703125" bestFit="1" customWidth="1"/>
    <col min="23" max="23" width="60.140625" customWidth="1"/>
    <col min="24" max="24" width="15.42578125" customWidth="1"/>
    <col min="26" max="26" width="17.5703125" customWidth="1"/>
  </cols>
  <sheetData>
    <row r="2" spans="2:21" ht="15" customHeight="1">
      <c r="C2" s="196"/>
      <c r="D2" s="196"/>
      <c r="E2" s="349" t="s">
        <v>168</v>
      </c>
      <c r="F2" s="350"/>
      <c r="G2" s="350"/>
      <c r="H2" s="350"/>
      <c r="I2" s="356" t="s">
        <v>169</v>
      </c>
      <c r="J2" s="357"/>
      <c r="K2" s="357"/>
      <c r="L2" s="357"/>
      <c r="M2" s="357"/>
      <c r="N2" s="346" t="s">
        <v>170</v>
      </c>
      <c r="O2" s="347"/>
      <c r="P2" s="347"/>
      <c r="Q2" s="348"/>
    </row>
    <row r="3" spans="2:21" ht="21" customHeight="1">
      <c r="C3" s="196"/>
      <c r="D3" s="196"/>
      <c r="E3" s="351" t="s">
        <v>171</v>
      </c>
      <c r="F3" s="352"/>
      <c r="G3" s="353" t="s">
        <v>172</v>
      </c>
      <c r="H3" s="353"/>
      <c r="I3" s="204"/>
      <c r="J3" s="354" t="s">
        <v>171</v>
      </c>
      <c r="K3" s="352"/>
      <c r="L3" s="353" t="s">
        <v>172</v>
      </c>
      <c r="M3" s="353"/>
      <c r="N3" s="351" t="s">
        <v>171</v>
      </c>
      <c r="O3" s="352"/>
      <c r="P3" s="353" t="s">
        <v>172</v>
      </c>
      <c r="Q3" s="355"/>
    </row>
    <row r="4" spans="2:21" ht="63.75" customHeight="1">
      <c r="B4" s="206" t="s">
        <v>28</v>
      </c>
      <c r="C4" s="207" t="s">
        <v>29</v>
      </c>
      <c r="D4" s="207" t="s">
        <v>173</v>
      </c>
      <c r="E4" s="209" t="s">
        <v>174</v>
      </c>
      <c r="F4" s="210" t="s">
        <v>175</v>
      </c>
      <c r="G4" s="211" t="s">
        <v>176</v>
      </c>
      <c r="H4" s="211" t="s">
        <v>177</v>
      </c>
      <c r="I4" s="209" t="s">
        <v>178</v>
      </c>
      <c r="J4" s="212" t="s">
        <v>174</v>
      </c>
      <c r="K4" s="210" t="s">
        <v>175</v>
      </c>
      <c r="L4" s="211" t="s">
        <v>176</v>
      </c>
      <c r="M4" s="211" t="s">
        <v>177</v>
      </c>
      <c r="N4" s="209" t="s">
        <v>174</v>
      </c>
      <c r="O4" s="210" t="s">
        <v>175</v>
      </c>
      <c r="P4" s="211" t="s">
        <v>176</v>
      </c>
      <c r="Q4" s="213" t="s">
        <v>177</v>
      </c>
      <c r="S4" s="197" t="s">
        <v>179</v>
      </c>
      <c r="U4" s="157" t="s">
        <v>180</v>
      </c>
    </row>
    <row r="5" spans="2:21">
      <c r="B5" s="208" t="s">
        <v>38</v>
      </c>
      <c r="C5" s="124">
        <v>1</v>
      </c>
      <c r="D5" s="203">
        <v>8.9579287914017733</v>
      </c>
      <c r="E5" s="202">
        <v>150.30894621022057</v>
      </c>
      <c r="F5" s="200">
        <v>397.98696904921576</v>
      </c>
      <c r="G5" s="202">
        <v>1346.4568368617954</v>
      </c>
      <c r="H5" s="202">
        <v>3565.1389286486965</v>
      </c>
      <c r="I5" s="205">
        <v>2023</v>
      </c>
      <c r="J5" s="199">
        <v>188.9</v>
      </c>
      <c r="K5" s="200">
        <v>518</v>
      </c>
      <c r="L5" s="202">
        <v>1692.152748695795</v>
      </c>
      <c r="M5" s="202">
        <v>4640.2071139461186</v>
      </c>
      <c r="N5" s="201">
        <v>-38.591053789779437</v>
      </c>
      <c r="O5" s="200">
        <v>-120.01303095078424</v>
      </c>
      <c r="P5" s="202">
        <v>-345.69591183399962</v>
      </c>
      <c r="Q5" s="203">
        <v>-1075.0681852974221</v>
      </c>
      <c r="S5" s="198">
        <v>-19.295526894889719</v>
      </c>
      <c r="T5" s="130"/>
      <c r="U5" s="241" t="s">
        <v>181</v>
      </c>
    </row>
    <row r="6" spans="2:21">
      <c r="B6" s="208" t="s">
        <v>38</v>
      </c>
      <c r="C6" s="124">
        <v>2</v>
      </c>
      <c r="D6" s="203">
        <v>8.0634939555349661</v>
      </c>
      <c r="E6" s="202">
        <v>157.70831864411738</v>
      </c>
      <c r="F6" s="200">
        <v>434.63732841174374</v>
      </c>
      <c r="G6" s="202">
        <v>1271.6800741244228</v>
      </c>
      <c r="H6" s="202">
        <v>3504.6954704979617</v>
      </c>
      <c r="I6" s="205">
        <v>2023</v>
      </c>
      <c r="J6" s="199">
        <v>141.4</v>
      </c>
      <c r="K6" s="200">
        <v>396.2</v>
      </c>
      <c r="L6" s="202">
        <v>1140.1780453126441</v>
      </c>
      <c r="M6" s="202">
        <v>3194.7563051829534</v>
      </c>
      <c r="N6" s="201">
        <v>16.308318644117378</v>
      </c>
      <c r="O6" s="200">
        <v>38.437328411743749</v>
      </c>
      <c r="P6" s="202">
        <v>131.5020288117787</v>
      </c>
      <c r="Q6" s="203">
        <v>309.93916531500827</v>
      </c>
      <c r="S6" s="198">
        <v>8.154159322058689</v>
      </c>
      <c r="T6" s="130"/>
      <c r="U6" t="s">
        <v>182</v>
      </c>
    </row>
    <row r="7" spans="2:21">
      <c r="B7" s="208" t="s">
        <v>38</v>
      </c>
      <c r="C7" s="124">
        <v>3</v>
      </c>
      <c r="D7" s="203">
        <v>28.424306730382835</v>
      </c>
      <c r="E7" s="202">
        <v>127.10125959181866</v>
      </c>
      <c r="F7" s="200">
        <v>279.36473945556435</v>
      </c>
      <c r="G7" s="202">
        <v>3612.7651884558668</v>
      </c>
      <c r="H7" s="202">
        <v>7940.7490439384446</v>
      </c>
      <c r="I7" s="205">
        <v>2023</v>
      </c>
      <c r="J7" s="199">
        <v>128.6</v>
      </c>
      <c r="K7" s="200">
        <v>309.2</v>
      </c>
      <c r="L7" s="202">
        <v>3655.3658455272325</v>
      </c>
      <c r="M7" s="202">
        <v>8788.7956410343722</v>
      </c>
      <c r="N7" s="201">
        <v>-1.4987404081813338</v>
      </c>
      <c r="O7" s="200">
        <v>-29.835260544435641</v>
      </c>
      <c r="P7" s="202">
        <v>-42.600657071365731</v>
      </c>
      <c r="Q7" s="203">
        <v>-848.04659709592761</v>
      </c>
      <c r="S7" s="198">
        <v>-0.7493702040906669</v>
      </c>
      <c r="T7" s="130"/>
      <c r="U7" t="s">
        <v>183</v>
      </c>
    </row>
    <row r="8" spans="2:21">
      <c r="B8" s="208" t="s">
        <v>38</v>
      </c>
      <c r="C8" s="124">
        <v>4</v>
      </c>
      <c r="D8" s="203">
        <v>27.170808713477353</v>
      </c>
      <c r="E8" s="202">
        <v>168.02201833713951</v>
      </c>
      <c r="F8" s="200">
        <v>387.05842929563363</v>
      </c>
      <c r="G8" s="202">
        <v>4565.294119890802</v>
      </c>
      <c r="H8" s="202">
        <v>10516.69054333066</v>
      </c>
      <c r="I8" s="205">
        <v>2023</v>
      </c>
      <c r="J8" s="199">
        <v>189.3</v>
      </c>
      <c r="K8" s="200">
        <v>473.6</v>
      </c>
      <c r="L8" s="202">
        <v>5143.4340894612633</v>
      </c>
      <c r="M8" s="202">
        <v>12868.095006702875</v>
      </c>
      <c r="N8" s="201">
        <v>-21.277981662860498</v>
      </c>
      <c r="O8" s="200">
        <v>-86.541570704366393</v>
      </c>
      <c r="P8" s="202">
        <v>-578.13996957046129</v>
      </c>
      <c r="Q8" s="203">
        <v>-2351.4044633722151</v>
      </c>
      <c r="S8" s="198">
        <v>-10.638990831430249</v>
      </c>
      <c r="T8" s="130"/>
      <c r="U8" t="s">
        <v>183</v>
      </c>
    </row>
    <row r="9" spans="2:21">
      <c r="B9" s="208" t="s">
        <v>38</v>
      </c>
      <c r="C9" s="124">
        <v>5</v>
      </c>
      <c r="D9" s="203">
        <v>17.544414396622798</v>
      </c>
      <c r="E9" s="202">
        <v>146.43063421995799</v>
      </c>
      <c r="F9" s="200">
        <v>375.15240680630552</v>
      </c>
      <c r="G9" s="202">
        <v>2569.0397271152378</v>
      </c>
      <c r="H9" s="202">
        <v>6581.8292869002389</v>
      </c>
      <c r="I9" s="205">
        <v>2023</v>
      </c>
      <c r="J9" s="199">
        <v>167.3</v>
      </c>
      <c r="K9" s="200">
        <v>447.6</v>
      </c>
      <c r="L9" s="202">
        <v>2935.1805285549945</v>
      </c>
      <c r="M9" s="202">
        <v>7852.8798839283645</v>
      </c>
      <c r="N9" s="201">
        <v>-20.869365780042017</v>
      </c>
      <c r="O9" s="200">
        <v>-72.447593193694502</v>
      </c>
      <c r="P9" s="202">
        <v>-366.14080143975661</v>
      </c>
      <c r="Q9" s="203">
        <v>-1271.0505970281256</v>
      </c>
      <c r="S9" s="198">
        <v>-10.434682890021008</v>
      </c>
      <c r="T9" s="130"/>
      <c r="U9" t="s">
        <v>184</v>
      </c>
    </row>
    <row r="10" spans="2:21">
      <c r="B10" s="208" t="s">
        <v>38</v>
      </c>
      <c r="C10" s="124">
        <v>6</v>
      </c>
      <c r="D10" s="203">
        <v>6.2169937522089542</v>
      </c>
      <c r="E10" s="202">
        <v>169.73512870425284</v>
      </c>
      <c r="F10" s="200">
        <v>457.28181418816342</v>
      </c>
      <c r="G10" s="202">
        <v>1055.2422346847227</v>
      </c>
      <c r="H10" s="202">
        <v>2842.9181818065881</v>
      </c>
      <c r="I10" s="205">
        <v>2023</v>
      </c>
      <c r="J10" s="199">
        <v>104.3</v>
      </c>
      <c r="K10" s="200">
        <v>240.3</v>
      </c>
      <c r="L10" s="202">
        <v>648.43244835539394</v>
      </c>
      <c r="M10" s="202">
        <v>1493.9435986558117</v>
      </c>
      <c r="N10" s="201">
        <v>65.435128704252847</v>
      </c>
      <c r="O10" s="200">
        <v>216.98181418816341</v>
      </c>
      <c r="P10" s="202">
        <v>406.80978632932874</v>
      </c>
      <c r="Q10" s="203">
        <v>1348.9745831507764</v>
      </c>
      <c r="S10" s="198">
        <v>32.717564352126423</v>
      </c>
      <c r="T10" s="130"/>
      <c r="U10" s="241" t="s">
        <v>185</v>
      </c>
    </row>
    <row r="11" spans="2:21">
      <c r="B11" s="208" t="s">
        <v>38</v>
      </c>
      <c r="C11" s="124">
        <v>7</v>
      </c>
      <c r="D11" s="203">
        <v>1.423476957510853</v>
      </c>
      <c r="E11" s="202">
        <v>12.431680982759987</v>
      </c>
      <c r="F11" s="200">
        <v>24.641804547045229</v>
      </c>
      <c r="G11" s="202">
        <v>17.696211422084719</v>
      </c>
      <c r="H11" s="202">
        <v>35.077040964205047</v>
      </c>
      <c r="I11" s="205">
        <v>2023</v>
      </c>
      <c r="J11" s="199">
        <v>126.5</v>
      </c>
      <c r="K11" s="200">
        <v>266.8</v>
      </c>
      <c r="L11" s="202">
        <v>180.06983512512289</v>
      </c>
      <c r="M11" s="202">
        <v>379.78365226389559</v>
      </c>
      <c r="N11" s="201">
        <v>-114.06831901724001</v>
      </c>
      <c r="O11" s="200">
        <v>-242.15819545295477</v>
      </c>
      <c r="P11" s="202">
        <v>-162.37362370303816</v>
      </c>
      <c r="Q11" s="203">
        <v>-344.70661129969056</v>
      </c>
      <c r="S11" s="198">
        <v>-57.034159508620007</v>
      </c>
      <c r="T11" s="130"/>
      <c r="U11" s="4" t="s">
        <v>186</v>
      </c>
    </row>
    <row r="12" spans="2:21">
      <c r="B12" s="208" t="s">
        <v>38</v>
      </c>
      <c r="C12" s="124">
        <v>8</v>
      </c>
      <c r="D12" s="203">
        <v>55.906364525782912</v>
      </c>
      <c r="E12" s="202">
        <v>140.69921556900084</v>
      </c>
      <c r="F12" s="200">
        <v>359.2883072382034</v>
      </c>
      <c r="G12" s="202">
        <v>7865.9816340922716</v>
      </c>
      <c r="H12" s="202">
        <v>20086.503074310487</v>
      </c>
      <c r="I12" s="205">
        <v>2023</v>
      </c>
      <c r="J12" s="199">
        <v>153.1</v>
      </c>
      <c r="K12" s="200">
        <v>396</v>
      </c>
      <c r="L12" s="202">
        <v>8559.264408897363</v>
      </c>
      <c r="M12" s="202">
        <v>22138.920352210032</v>
      </c>
      <c r="N12" s="201">
        <v>-12.400784430999153</v>
      </c>
      <c r="O12" s="200">
        <v>-36.711692761796598</v>
      </c>
      <c r="P12" s="202">
        <v>-693.28277480509132</v>
      </c>
      <c r="Q12" s="203">
        <v>-2052.4172778995453</v>
      </c>
      <c r="S12" s="198">
        <v>-6.2003922154995763</v>
      </c>
      <c r="T12" s="130"/>
      <c r="U12" t="s">
        <v>187</v>
      </c>
    </row>
    <row r="13" spans="2:21">
      <c r="B13" s="208" t="s">
        <v>38</v>
      </c>
      <c r="C13" s="124">
        <v>9</v>
      </c>
      <c r="D13" s="203">
        <v>13.633091409933957</v>
      </c>
      <c r="E13" s="202">
        <v>183.83644313053023</v>
      </c>
      <c r="F13" s="200">
        <v>493.1173315309203</v>
      </c>
      <c r="G13" s="202">
        <v>2506.2590336756439</v>
      </c>
      <c r="H13" s="202">
        <v>6722.7136565837445</v>
      </c>
      <c r="I13" s="205">
        <v>2023</v>
      </c>
      <c r="J13" s="199">
        <v>141.9</v>
      </c>
      <c r="K13" s="200">
        <v>327</v>
      </c>
      <c r="L13" s="202">
        <v>1934.5356710696285</v>
      </c>
      <c r="M13" s="202">
        <v>4458.0208910484043</v>
      </c>
      <c r="N13" s="201">
        <v>41.936443130530222</v>
      </c>
      <c r="O13" s="200">
        <v>166.1173315309203</v>
      </c>
      <c r="P13" s="202">
        <v>571.72336260601537</v>
      </c>
      <c r="Q13" s="203">
        <v>2264.6927655353402</v>
      </c>
      <c r="S13" s="198">
        <v>20.968221565265111</v>
      </c>
      <c r="T13" s="130"/>
      <c r="U13" t="s">
        <v>182</v>
      </c>
    </row>
    <row r="14" spans="2:21">
      <c r="B14" s="208" t="s">
        <v>38</v>
      </c>
      <c r="C14" s="124">
        <v>10</v>
      </c>
      <c r="D14" s="203">
        <v>23.9636762165295</v>
      </c>
      <c r="E14" s="202">
        <v>113.55427913132324</v>
      </c>
      <c r="F14" s="200">
        <v>262.82646204498832</v>
      </c>
      <c r="G14" s="202">
        <v>2721.1779781044429</v>
      </c>
      <c r="H14" s="202">
        <v>6298.28823758208</v>
      </c>
      <c r="I14" s="205">
        <v>2023</v>
      </c>
      <c r="J14" s="199">
        <v>59.2</v>
      </c>
      <c r="K14" s="200">
        <v>159.9</v>
      </c>
      <c r="L14" s="202">
        <v>1418.6496320185465</v>
      </c>
      <c r="M14" s="202">
        <v>3831.7918270230671</v>
      </c>
      <c r="N14" s="201">
        <v>54.354279131323239</v>
      </c>
      <c r="O14" s="200">
        <v>102.92646204498831</v>
      </c>
      <c r="P14" s="202">
        <v>1302.5283460858964</v>
      </c>
      <c r="Q14" s="203">
        <v>2466.4964105590129</v>
      </c>
      <c r="S14" s="198">
        <v>27.177139565661619</v>
      </c>
      <c r="T14" s="130"/>
      <c r="U14" s="241" t="s">
        <v>188</v>
      </c>
    </row>
    <row r="15" spans="2:21">
      <c r="B15" s="208" t="s">
        <v>38</v>
      </c>
      <c r="C15" s="124">
        <v>11</v>
      </c>
      <c r="D15" s="203">
        <v>74.951727990387937</v>
      </c>
      <c r="E15" s="202">
        <v>96.528367171951828</v>
      </c>
      <c r="F15" s="200">
        <v>241.37271073736053</v>
      </c>
      <c r="G15" s="202">
        <v>7234.967919628426</v>
      </c>
      <c r="H15" s="202">
        <v>18091.301759489237</v>
      </c>
      <c r="I15" s="205">
        <v>2023</v>
      </c>
      <c r="J15" s="199">
        <v>93.4</v>
      </c>
      <c r="K15" s="200">
        <v>251.6</v>
      </c>
      <c r="L15" s="202">
        <v>7000.4913943022339</v>
      </c>
      <c r="M15" s="202">
        <v>18857.854762381605</v>
      </c>
      <c r="N15" s="201">
        <v>3.1283671719518225</v>
      </c>
      <c r="O15" s="200">
        <v>-10.227289262639459</v>
      </c>
      <c r="P15" s="202">
        <v>234.47652532619213</v>
      </c>
      <c r="Q15" s="203">
        <v>-766.55300289236766</v>
      </c>
      <c r="S15" s="198">
        <v>1.5641835859759112</v>
      </c>
      <c r="T15" s="130"/>
      <c r="U15" s="241" t="s">
        <v>189</v>
      </c>
    </row>
    <row r="16" spans="2:21">
      <c r="B16" s="208" t="s">
        <v>38</v>
      </c>
      <c r="C16" s="124">
        <v>12</v>
      </c>
      <c r="D16" s="203">
        <v>13.156862276951156</v>
      </c>
      <c r="E16" s="202">
        <v>170.04864437025196</v>
      </c>
      <c r="F16" s="200">
        <v>474.40227253652597</v>
      </c>
      <c r="G16" s="202">
        <v>2237.3065943616507</v>
      </c>
      <c r="H16" s="202">
        <v>6241.6453636357201</v>
      </c>
      <c r="I16" s="205">
        <v>2023</v>
      </c>
      <c r="J16" s="199">
        <v>171.4</v>
      </c>
      <c r="K16" s="200">
        <v>461.4</v>
      </c>
      <c r="L16" s="202">
        <v>2255.0861942694282</v>
      </c>
      <c r="M16" s="202">
        <v>6070.5762545852631</v>
      </c>
      <c r="N16" s="201">
        <v>-1.351355629748042</v>
      </c>
      <c r="O16" s="200">
        <v>13.002272536525993</v>
      </c>
      <c r="P16" s="202">
        <v>-17.779599907777538</v>
      </c>
      <c r="Q16" s="203">
        <v>171.06910905045697</v>
      </c>
      <c r="S16" s="198">
        <v>-0.67567781487402101</v>
      </c>
      <c r="T16" s="130"/>
      <c r="U16" s="241" t="s">
        <v>189</v>
      </c>
    </row>
    <row r="17" spans="2:21">
      <c r="B17" s="208" t="s">
        <v>38</v>
      </c>
      <c r="C17" s="124">
        <v>13</v>
      </c>
      <c r="D17" s="203">
        <v>83.003085516222342</v>
      </c>
      <c r="E17" s="202">
        <v>212.09160702443961</v>
      </c>
      <c r="F17" s="200">
        <v>557.09318937351554</v>
      </c>
      <c r="G17" s="202">
        <v>17604.257795122583</v>
      </c>
      <c r="H17" s="202">
        <v>46240.453638074956</v>
      </c>
      <c r="I17" s="205">
        <v>2023</v>
      </c>
      <c r="J17" s="199">
        <v>207.1</v>
      </c>
      <c r="K17" s="200">
        <v>550.4</v>
      </c>
      <c r="L17" s="202">
        <v>17189.939010409646</v>
      </c>
      <c r="M17" s="202">
        <v>45684.898268128774</v>
      </c>
      <c r="N17" s="201">
        <v>4.9916070244396167</v>
      </c>
      <c r="O17" s="200">
        <v>6.6931893735155654</v>
      </c>
      <c r="P17" s="202">
        <v>414.31878471293749</v>
      </c>
      <c r="Q17" s="203">
        <v>555.5553699461816</v>
      </c>
      <c r="S17" s="198">
        <v>2.4958035122198083</v>
      </c>
      <c r="T17" s="130"/>
      <c r="U17" t="s">
        <v>182</v>
      </c>
    </row>
    <row r="18" spans="2:21">
      <c r="B18" s="208" t="s">
        <v>89</v>
      </c>
      <c r="C18" s="124">
        <v>14</v>
      </c>
      <c r="D18" s="203">
        <v>57.814608831999998</v>
      </c>
      <c r="E18" s="202">
        <v>207.14229087357143</v>
      </c>
      <c r="F18" s="200">
        <v>509.43932876344451</v>
      </c>
      <c r="G18" s="202">
        <v>11975.850519419895</v>
      </c>
      <c r="H18" s="202">
        <v>29453.035516095188</v>
      </c>
      <c r="I18" s="205">
        <v>2019</v>
      </c>
      <c r="J18" s="199">
        <v>90.23</v>
      </c>
      <c r="K18" s="200">
        <v>242.24</v>
      </c>
      <c r="L18" s="202">
        <v>5216.6121549113604</v>
      </c>
      <c r="M18" s="202">
        <v>14005.01084346368</v>
      </c>
      <c r="N18" s="201">
        <v>116.91229087357142</v>
      </c>
      <c r="O18" s="200">
        <v>267.1993287634445</v>
      </c>
      <c r="P18" s="202">
        <v>6759.2383645085347</v>
      </c>
      <c r="Q18" s="203">
        <v>15448.024672631507</v>
      </c>
      <c r="S18" s="198">
        <v>19.485381812261902</v>
      </c>
      <c r="T18" s="130"/>
      <c r="U18" s="241" t="s">
        <v>190</v>
      </c>
    </row>
    <row r="19" spans="2:21">
      <c r="B19" s="208" t="s">
        <v>38</v>
      </c>
      <c r="C19" s="124">
        <v>15</v>
      </c>
      <c r="D19" s="203">
        <v>13.848390482985472</v>
      </c>
      <c r="E19" s="202">
        <v>214.23819216408071</v>
      </c>
      <c r="F19" s="200">
        <v>526.89076842438283</v>
      </c>
      <c r="G19" s="202">
        <v>2966.8541414570682</v>
      </c>
      <c r="H19" s="202">
        <v>7296.5891030211251</v>
      </c>
      <c r="I19" s="205">
        <v>2023</v>
      </c>
      <c r="J19" s="199">
        <v>201.3</v>
      </c>
      <c r="K19" s="200">
        <v>540.4</v>
      </c>
      <c r="L19" s="202">
        <v>2787.6810042249758</v>
      </c>
      <c r="M19" s="202">
        <v>7483.6702170053486</v>
      </c>
      <c r="N19" s="201">
        <v>12.938192164080704</v>
      </c>
      <c r="O19" s="200">
        <v>-13.50923157561715</v>
      </c>
      <c r="P19" s="202">
        <v>179.17313723209236</v>
      </c>
      <c r="Q19" s="203">
        <v>-187.08111398422352</v>
      </c>
      <c r="S19" s="198">
        <v>6.4690960820403518</v>
      </c>
      <c r="T19" s="130"/>
      <c r="U19" t="s">
        <v>182</v>
      </c>
    </row>
    <row r="20" spans="2:21">
      <c r="B20" s="208" t="s">
        <v>38</v>
      </c>
      <c r="C20" s="124">
        <v>16</v>
      </c>
      <c r="D20" s="203">
        <v>63.715652843686435</v>
      </c>
      <c r="E20" s="202">
        <v>194.55409239133991</v>
      </c>
      <c r="F20" s="200">
        <v>507.52898149814774</v>
      </c>
      <c r="G20" s="202">
        <v>12396.141010125109</v>
      </c>
      <c r="H20" s="202">
        <v>32337.540393245738</v>
      </c>
      <c r="I20" s="205">
        <v>2023</v>
      </c>
      <c r="J20" s="199">
        <v>142.80000000000001</v>
      </c>
      <c r="K20" s="200">
        <v>384.9</v>
      </c>
      <c r="L20" s="202">
        <v>9098.5952260784234</v>
      </c>
      <c r="M20" s="202">
        <v>24524.154779534907</v>
      </c>
      <c r="N20" s="201">
        <v>51.754092391339896</v>
      </c>
      <c r="O20" s="200">
        <v>122.62898149814777</v>
      </c>
      <c r="P20" s="202">
        <v>3297.5457840466861</v>
      </c>
      <c r="Q20" s="203">
        <v>7813.3856137108305</v>
      </c>
      <c r="S20" s="198">
        <v>25.877046195669948</v>
      </c>
      <c r="T20" s="130"/>
      <c r="U20" t="s">
        <v>182</v>
      </c>
    </row>
    <row r="21" spans="2:21">
      <c r="B21" s="208" t="s">
        <v>89</v>
      </c>
      <c r="C21" s="124">
        <v>17</v>
      </c>
      <c r="D21" s="203">
        <v>6.3596293469600003</v>
      </c>
      <c r="E21" s="202">
        <v>0</v>
      </c>
      <c r="F21" s="200">
        <v>0</v>
      </c>
      <c r="G21" s="202">
        <v>0</v>
      </c>
      <c r="H21" s="202">
        <v>0</v>
      </c>
      <c r="I21" s="205">
        <v>2019</v>
      </c>
      <c r="J21" s="199">
        <v>89.45</v>
      </c>
      <c r="K21" s="200">
        <v>240.13</v>
      </c>
      <c r="L21" s="202">
        <v>568.86884508557205</v>
      </c>
      <c r="M21" s="202">
        <v>1527.1377950855049</v>
      </c>
      <c r="N21" s="201">
        <v>-89.45</v>
      </c>
      <c r="O21" s="200">
        <v>-240.13</v>
      </c>
      <c r="P21" s="202">
        <v>-568.86884508557205</v>
      </c>
      <c r="Q21" s="203">
        <v>-1527.1377950855049</v>
      </c>
      <c r="S21" s="198">
        <v>-14.908333333333333</v>
      </c>
      <c r="T21" s="130"/>
      <c r="U21" s="4" t="s">
        <v>191</v>
      </c>
    </row>
    <row r="22" spans="2:21">
      <c r="B22" s="208" t="s">
        <v>38</v>
      </c>
      <c r="C22" s="124">
        <v>18</v>
      </c>
      <c r="D22" s="203">
        <v>139.2208230897225</v>
      </c>
      <c r="E22" s="202">
        <v>167.29418453912075</v>
      </c>
      <c r="F22" s="200">
        <v>407.19931101818463</v>
      </c>
      <c r="G22" s="202">
        <v>23290.834069660319</v>
      </c>
      <c r="H22" s="202">
        <v>56690.62324151957</v>
      </c>
      <c r="I22" s="205">
        <v>2023</v>
      </c>
      <c r="J22" s="199">
        <v>132.6</v>
      </c>
      <c r="K22" s="200">
        <v>354.7</v>
      </c>
      <c r="L22" s="202">
        <v>18460.681141697201</v>
      </c>
      <c r="M22" s="202">
        <v>49381.625949924572</v>
      </c>
      <c r="N22" s="201">
        <v>34.694184539120755</v>
      </c>
      <c r="O22" s="200">
        <v>52.499311018184642</v>
      </c>
      <c r="P22" s="202">
        <v>4830.1529279631177</v>
      </c>
      <c r="Q22" s="203">
        <v>7308.9972915949984</v>
      </c>
      <c r="S22" s="198">
        <v>17.347092269560378</v>
      </c>
      <c r="T22" s="130"/>
      <c r="U22" t="s">
        <v>182</v>
      </c>
    </row>
    <row r="23" spans="2:21">
      <c r="B23" s="208" t="s">
        <v>38</v>
      </c>
      <c r="C23" s="124">
        <v>19</v>
      </c>
      <c r="D23" s="203">
        <v>26.246407331389079</v>
      </c>
      <c r="E23" s="202">
        <v>173.40740404723226</v>
      </c>
      <c r="F23" s="200">
        <v>453.25815394704358</v>
      </c>
      <c r="G23" s="202">
        <v>4551.3213609024251</v>
      </c>
      <c r="H23" s="202">
        <v>11896.398134767565</v>
      </c>
      <c r="I23" s="205">
        <v>2023</v>
      </c>
      <c r="J23" s="199">
        <v>126.9</v>
      </c>
      <c r="K23" s="200">
        <v>339.4</v>
      </c>
      <c r="L23" s="202">
        <v>3330.6690903532744</v>
      </c>
      <c r="M23" s="202">
        <v>8908.0306482734522</v>
      </c>
      <c r="N23" s="201">
        <v>46.507404047232257</v>
      </c>
      <c r="O23" s="200">
        <v>113.8581539470436</v>
      </c>
      <c r="P23" s="202">
        <v>1220.6522705491507</v>
      </c>
      <c r="Q23" s="203">
        <v>2988.3674864941131</v>
      </c>
      <c r="S23" s="198">
        <v>23.253702023616128</v>
      </c>
      <c r="T23" s="130"/>
      <c r="U23" t="s">
        <v>182</v>
      </c>
    </row>
    <row r="24" spans="2:21">
      <c r="B24" s="208" t="s">
        <v>38</v>
      </c>
      <c r="C24" s="124">
        <v>20</v>
      </c>
      <c r="D24" s="203">
        <v>95.340123532638771</v>
      </c>
      <c r="E24" s="202">
        <v>169.48080774713225</v>
      </c>
      <c r="F24" s="200">
        <v>425.19937826837293</v>
      </c>
      <c r="G24" s="202">
        <v>16158.321147022991</v>
      </c>
      <c r="H24" s="202">
        <v>40538.561250107872</v>
      </c>
      <c r="I24" s="205">
        <v>2023</v>
      </c>
      <c r="J24" s="199">
        <v>139.9</v>
      </c>
      <c r="K24" s="200">
        <v>381.7</v>
      </c>
      <c r="L24" s="202">
        <v>13338.083282216165</v>
      </c>
      <c r="M24" s="202">
        <v>36391.325152408215</v>
      </c>
      <c r="N24" s="201">
        <v>29.580807747132241</v>
      </c>
      <c r="O24" s="200">
        <v>43.499378268372936</v>
      </c>
      <c r="P24" s="202">
        <v>2820.2378648068261</v>
      </c>
      <c r="Q24" s="203">
        <v>4147.236097699657</v>
      </c>
      <c r="S24" s="198">
        <v>14.79040387356612</v>
      </c>
      <c r="T24" s="130"/>
      <c r="U24" t="s">
        <v>182</v>
      </c>
    </row>
    <row r="25" spans="2:21">
      <c r="B25" s="208" t="s">
        <v>38</v>
      </c>
      <c r="C25" s="124">
        <v>21</v>
      </c>
      <c r="D25" s="203">
        <v>83.323723848529028</v>
      </c>
      <c r="E25" s="202">
        <v>190.32412293532573</v>
      </c>
      <c r="F25" s="200">
        <v>477.60352334170454</v>
      </c>
      <c r="G25" s="202">
        <v>15858.51466117657</v>
      </c>
      <c r="H25" s="202">
        <v>39795.704088008679</v>
      </c>
      <c r="I25" s="205">
        <v>2023</v>
      </c>
      <c r="J25" s="199">
        <v>197</v>
      </c>
      <c r="K25" s="200">
        <v>532.1</v>
      </c>
      <c r="L25" s="202">
        <v>16414.77359816022</v>
      </c>
      <c r="M25" s="202">
        <v>44336.5534598023</v>
      </c>
      <c r="N25" s="201">
        <v>-6.6758770646742676</v>
      </c>
      <c r="O25" s="200">
        <v>-54.496476658295478</v>
      </c>
      <c r="P25" s="202">
        <v>-556.25893698364962</v>
      </c>
      <c r="Q25" s="203">
        <v>-4540.8493717936217</v>
      </c>
      <c r="S25" s="198">
        <v>-3.3379385323371338</v>
      </c>
      <c r="T25" s="130"/>
      <c r="U25" t="s">
        <v>183</v>
      </c>
    </row>
    <row r="26" spans="2:21">
      <c r="B26" s="208" t="s">
        <v>38</v>
      </c>
      <c r="C26" s="124">
        <v>22</v>
      </c>
      <c r="D26" s="203">
        <v>259.59231410837901</v>
      </c>
      <c r="E26" s="202">
        <v>142.92318767573073</v>
      </c>
      <c r="F26" s="200">
        <v>365.39931442197025</v>
      </c>
      <c r="G26" s="202">
        <v>37101.761028489098</v>
      </c>
      <c r="H26" s="202">
        <v>94854.853604414442</v>
      </c>
      <c r="I26" s="205">
        <v>2023</v>
      </c>
      <c r="J26" s="199">
        <v>144.80000000000001</v>
      </c>
      <c r="K26" s="200">
        <v>388.5</v>
      </c>
      <c r="L26" s="202">
        <v>37588.967082893287</v>
      </c>
      <c r="M26" s="202">
        <v>100851.61403110524</v>
      </c>
      <c r="N26" s="201">
        <v>-1.8768123242692809</v>
      </c>
      <c r="O26" s="200">
        <v>-23.100685578029754</v>
      </c>
      <c r="P26" s="202">
        <v>-487.20605440418876</v>
      </c>
      <c r="Q26" s="203">
        <v>-5996.760426690802</v>
      </c>
      <c r="S26" s="198">
        <v>-0.93840616213464045</v>
      </c>
      <c r="T26" s="130"/>
      <c r="U26" t="s">
        <v>183</v>
      </c>
    </row>
    <row r="27" spans="2:21">
      <c r="B27" s="208" t="s">
        <v>38</v>
      </c>
      <c r="C27" s="124">
        <v>23</v>
      </c>
      <c r="D27" s="203">
        <v>84.816786832307216</v>
      </c>
      <c r="E27" s="202">
        <v>143.50041635472837</v>
      </c>
      <c r="F27" s="200">
        <v>403.98168229682955</v>
      </c>
      <c r="G27" s="202">
        <v>12171.244224306329</v>
      </c>
      <c r="H27" s="202">
        <v>34264.428231527047</v>
      </c>
      <c r="I27" s="205">
        <v>2023</v>
      </c>
      <c r="J27" s="199">
        <v>149</v>
      </c>
      <c r="K27" s="200">
        <v>424.9</v>
      </c>
      <c r="L27" s="202">
        <v>12637.701238013775</v>
      </c>
      <c r="M27" s="202">
        <v>36038.652725047337</v>
      </c>
      <c r="N27" s="201">
        <v>-5.4995836452716276</v>
      </c>
      <c r="O27" s="200">
        <v>-20.91831770317043</v>
      </c>
      <c r="P27" s="202">
        <v>-466.45701370744609</v>
      </c>
      <c r="Q27" s="203">
        <v>-1774.2244935202907</v>
      </c>
      <c r="S27" s="198">
        <v>-2.7497918226358138</v>
      </c>
      <c r="T27" s="130"/>
      <c r="U27" t="s">
        <v>183</v>
      </c>
    </row>
    <row r="28" spans="2:21">
      <c r="B28" s="208" t="s">
        <v>38</v>
      </c>
      <c r="C28" s="124">
        <v>24</v>
      </c>
      <c r="D28" s="203">
        <v>35.921356140669168</v>
      </c>
      <c r="E28" s="202">
        <v>34.742356803764245</v>
      </c>
      <c r="F28" s="200">
        <v>88.92044582866454</v>
      </c>
      <c r="G28" s="202">
        <v>1247.9925719142161</v>
      </c>
      <c r="H28" s="202">
        <v>3194.1430027985393</v>
      </c>
      <c r="I28" s="205">
        <v>2023</v>
      </c>
      <c r="J28" s="199">
        <v>37.5</v>
      </c>
      <c r="K28" s="200">
        <v>100.2</v>
      </c>
      <c r="L28" s="202">
        <v>1347.0508552750939</v>
      </c>
      <c r="M28" s="202">
        <v>3599.3198852950509</v>
      </c>
      <c r="N28" s="201">
        <v>-2.7576431962357546</v>
      </c>
      <c r="O28" s="200">
        <v>-11.279554171335462</v>
      </c>
      <c r="P28" s="202">
        <v>-99.058283360877795</v>
      </c>
      <c r="Q28" s="203">
        <v>-405.17688249651155</v>
      </c>
      <c r="S28" s="198">
        <v>-1.3788215981178773</v>
      </c>
      <c r="T28" s="130"/>
      <c r="U28" t="s">
        <v>183</v>
      </c>
    </row>
    <row r="29" spans="2:21">
      <c r="B29" s="208" t="s">
        <v>38</v>
      </c>
      <c r="C29" s="124">
        <v>25</v>
      </c>
      <c r="D29" s="203">
        <v>163.81415599051689</v>
      </c>
      <c r="E29" s="202">
        <v>157.83087406828241</v>
      </c>
      <c r="F29" s="200">
        <v>416.21941902558842</v>
      </c>
      <c r="G29" s="202">
        <v>25854.931424741244</v>
      </c>
      <c r="H29" s="202">
        <v>68182.632834540054</v>
      </c>
      <c r="I29" s="205">
        <v>2023</v>
      </c>
      <c r="J29" s="199">
        <v>155.1</v>
      </c>
      <c r="K29" s="200">
        <v>431.7</v>
      </c>
      <c r="L29" s="202">
        <v>25407.575594129168</v>
      </c>
      <c r="M29" s="202">
        <v>70718.571141106135</v>
      </c>
      <c r="N29" s="201">
        <v>2.730874068282418</v>
      </c>
      <c r="O29" s="200">
        <v>-15.480580974411566</v>
      </c>
      <c r="P29" s="202">
        <v>447.35583061207581</v>
      </c>
      <c r="Q29" s="203">
        <v>-2535.9383065660804</v>
      </c>
      <c r="S29" s="198">
        <v>1.365437034141209</v>
      </c>
      <c r="T29" s="130"/>
      <c r="U29" t="s">
        <v>182</v>
      </c>
    </row>
    <row r="30" spans="2:21">
      <c r="B30" s="208" t="s">
        <v>38</v>
      </c>
      <c r="C30" s="124">
        <v>26</v>
      </c>
      <c r="D30" s="203">
        <v>30.740561844373286</v>
      </c>
      <c r="E30" s="202">
        <v>225.53641351831411</v>
      </c>
      <c r="F30" s="200">
        <v>664.2780596448647</v>
      </c>
      <c r="G30" s="202">
        <v>6933.116067917882</v>
      </c>
      <c r="H30" s="202">
        <v>20420.280774373248</v>
      </c>
      <c r="I30" s="205">
        <v>2023</v>
      </c>
      <c r="J30" s="199">
        <v>1.5</v>
      </c>
      <c r="K30" s="200">
        <v>3.5</v>
      </c>
      <c r="L30" s="202">
        <v>46.110842766559927</v>
      </c>
      <c r="M30" s="202">
        <v>107.5919664553065</v>
      </c>
      <c r="N30" s="201">
        <v>224.03641351831411</v>
      </c>
      <c r="O30" s="200">
        <v>660.7780596448647</v>
      </c>
      <c r="P30" s="202">
        <v>6887.0052251513225</v>
      </c>
      <c r="Q30" s="203">
        <v>20312.688807917941</v>
      </c>
      <c r="S30" s="198">
        <v>112.01820675915705</v>
      </c>
      <c r="T30" s="130"/>
      <c r="U30" s="241" t="s">
        <v>192</v>
      </c>
    </row>
    <row r="31" spans="2:21">
      <c r="B31" s="208" t="s">
        <v>38</v>
      </c>
      <c r="C31" s="124">
        <v>27</v>
      </c>
      <c r="D31" s="203">
        <v>115.92578097828016</v>
      </c>
      <c r="E31" s="202">
        <v>161.74800751430743</v>
      </c>
      <c r="F31" s="200">
        <v>431.70562829723741</v>
      </c>
      <c r="G31" s="202">
        <v>18750.764092776815</v>
      </c>
      <c r="H31" s="202">
        <v>50045.812113076368</v>
      </c>
      <c r="I31" s="205">
        <v>2023</v>
      </c>
      <c r="J31" s="199">
        <v>126.2</v>
      </c>
      <c r="K31" s="200">
        <v>349.8</v>
      </c>
      <c r="L31" s="202">
        <v>14629.833559458957</v>
      </c>
      <c r="M31" s="202">
        <v>40550.838186202403</v>
      </c>
      <c r="N31" s="201">
        <v>35.548007514307429</v>
      </c>
      <c r="O31" s="200">
        <v>81.905628297237399</v>
      </c>
      <c r="P31" s="202">
        <v>4120.9305333178581</v>
      </c>
      <c r="Q31" s="203">
        <v>9494.973926873965</v>
      </c>
      <c r="S31" s="198">
        <v>17.774003757153714</v>
      </c>
      <c r="T31" s="130"/>
      <c r="U31" t="s">
        <v>182</v>
      </c>
    </row>
    <row r="32" spans="2:21">
      <c r="B32" s="208" t="s">
        <v>38</v>
      </c>
      <c r="C32" s="124">
        <v>28</v>
      </c>
      <c r="D32" s="203">
        <v>38.9355576808344</v>
      </c>
      <c r="E32" s="202">
        <v>29.130774201455427</v>
      </c>
      <c r="F32" s="200">
        <v>86.593752853002783</v>
      </c>
      <c r="G32" s="202">
        <v>1134.2229392081304</v>
      </c>
      <c r="H32" s="202">
        <v>3371.5760590080081</v>
      </c>
      <c r="I32" s="205">
        <v>2023</v>
      </c>
      <c r="J32" s="199">
        <v>19.600000000000001</v>
      </c>
      <c r="K32" s="200">
        <v>56.2</v>
      </c>
      <c r="L32" s="202">
        <v>763.1369305443543</v>
      </c>
      <c r="M32" s="202">
        <v>2188.1783416628932</v>
      </c>
      <c r="N32" s="201">
        <v>9.5307742014554258</v>
      </c>
      <c r="O32" s="200">
        <v>30.393752853002781</v>
      </c>
      <c r="P32" s="202">
        <v>371.08600866377606</v>
      </c>
      <c r="Q32" s="203">
        <v>1183.3977173451149</v>
      </c>
      <c r="S32" s="198">
        <v>4.7653871007277129</v>
      </c>
      <c r="T32" s="130"/>
      <c r="U32" t="s">
        <v>182</v>
      </c>
    </row>
    <row r="33" spans="2:21">
      <c r="B33" s="208" t="s">
        <v>38</v>
      </c>
      <c r="C33" s="124">
        <v>29</v>
      </c>
      <c r="D33" s="203">
        <v>137.5334054095936</v>
      </c>
      <c r="E33" s="202">
        <v>140.77224299620971</v>
      </c>
      <c r="F33" s="200">
        <v>366.17616404206063</v>
      </c>
      <c r="G33" s="202">
        <v>19360.885966415532</v>
      </c>
      <c r="H33" s="202">
        <v>50361.454820526575</v>
      </c>
      <c r="I33" s="205">
        <v>2023</v>
      </c>
      <c r="J33" s="199">
        <v>142.19999999999999</v>
      </c>
      <c r="K33" s="200">
        <v>392.3</v>
      </c>
      <c r="L33" s="202">
        <v>19557.250249244207</v>
      </c>
      <c r="M33" s="202">
        <v>53954.354942183571</v>
      </c>
      <c r="N33" s="201">
        <v>-1.4277570037902763</v>
      </c>
      <c r="O33" s="200">
        <v>-26.123835957939377</v>
      </c>
      <c r="P33" s="202">
        <v>-196.36428282867564</v>
      </c>
      <c r="Q33" s="203">
        <v>-3592.9001216569959</v>
      </c>
      <c r="S33" s="198">
        <v>-0.71387850189513813</v>
      </c>
      <c r="T33" s="130"/>
      <c r="U33" t="s">
        <v>183</v>
      </c>
    </row>
    <row r="34" spans="2:21">
      <c r="B34" s="208" t="s">
        <v>38</v>
      </c>
      <c r="C34" s="124">
        <v>30</v>
      </c>
      <c r="D34" s="203">
        <v>10.962362172275121</v>
      </c>
      <c r="E34" s="202">
        <v>5.6751943302728201</v>
      </c>
      <c r="F34" s="200">
        <v>17.97579430372069</v>
      </c>
      <c r="G34" s="202">
        <v>62.213535646493</v>
      </c>
      <c r="H34" s="202">
        <v>197.05716749170628</v>
      </c>
      <c r="I34" s="205">
        <v>2023</v>
      </c>
      <c r="J34" s="199">
        <v>4.0999999999999996</v>
      </c>
      <c r="K34" s="200">
        <v>12.8</v>
      </c>
      <c r="L34" s="202">
        <v>44.94568490632799</v>
      </c>
      <c r="M34" s="202">
        <v>140.31823580512156</v>
      </c>
      <c r="N34" s="201">
        <v>1.5751943302728204</v>
      </c>
      <c r="O34" s="200">
        <v>5.1757943037206893</v>
      </c>
      <c r="P34" s="202">
        <v>17.267850740165009</v>
      </c>
      <c r="Q34" s="203">
        <v>56.738931686584721</v>
      </c>
      <c r="S34" s="198">
        <v>0.7875971651364102</v>
      </c>
      <c r="T34" s="130"/>
      <c r="U34" s="241" t="s">
        <v>189</v>
      </c>
    </row>
    <row r="35" spans="2:21">
      <c r="B35" s="208" t="s">
        <v>38</v>
      </c>
      <c r="C35" s="124">
        <v>31</v>
      </c>
      <c r="D35" s="203">
        <v>107.78544757218603</v>
      </c>
      <c r="E35" s="202">
        <v>112.13055555257597</v>
      </c>
      <c r="F35" s="200">
        <v>294.55263911785482</v>
      </c>
      <c r="G35" s="202">
        <v>12086.042116752271</v>
      </c>
      <c r="H35" s="202">
        <v>31748.488040886572</v>
      </c>
      <c r="I35" s="205">
        <v>2023</v>
      </c>
      <c r="J35" s="199">
        <v>129.4</v>
      </c>
      <c r="K35" s="200">
        <v>358.9</v>
      </c>
      <c r="L35" s="202">
        <v>13947.436915840874</v>
      </c>
      <c r="M35" s="202">
        <v>38684.197133657566</v>
      </c>
      <c r="N35" s="201">
        <v>-17.269444447424036</v>
      </c>
      <c r="O35" s="200">
        <v>-64.347360882145153</v>
      </c>
      <c r="P35" s="202">
        <v>-1861.3947990886027</v>
      </c>
      <c r="Q35" s="203">
        <v>-6935.7090927709942</v>
      </c>
      <c r="S35" s="198">
        <v>-8.6347222237120178</v>
      </c>
      <c r="T35" s="130"/>
      <c r="U35" t="s">
        <v>187</v>
      </c>
    </row>
    <row r="36" spans="2:21">
      <c r="B36" s="208" t="s">
        <v>38</v>
      </c>
      <c r="C36" s="124">
        <v>32</v>
      </c>
      <c r="D36" s="203">
        <v>11.278189900980534</v>
      </c>
      <c r="E36" s="202">
        <v>198.47007579389827</v>
      </c>
      <c r="F36" s="200">
        <v>399.73263087786142</v>
      </c>
      <c r="G36" s="202">
        <v>2238.3832044655846</v>
      </c>
      <c r="H36" s="202">
        <v>4508.2605206590761</v>
      </c>
      <c r="I36" s="205">
        <v>2023</v>
      </c>
      <c r="J36" s="199">
        <v>21.7</v>
      </c>
      <c r="K36" s="200">
        <v>45.1</v>
      </c>
      <c r="L36" s="202">
        <v>244.73672085127757</v>
      </c>
      <c r="M36" s="202">
        <v>508.64636453422207</v>
      </c>
      <c r="N36" s="201">
        <v>176.77007579389829</v>
      </c>
      <c r="O36" s="200">
        <v>354.6326308778614</v>
      </c>
      <c r="P36" s="202">
        <v>1993.646483614307</v>
      </c>
      <c r="Q36" s="203">
        <v>3999.6141561248542</v>
      </c>
      <c r="S36" s="198">
        <v>88.385037896949143</v>
      </c>
      <c r="T36" s="130"/>
      <c r="U36" s="241" t="s">
        <v>193</v>
      </c>
    </row>
    <row r="37" spans="2:21">
      <c r="B37" s="208" t="s">
        <v>89</v>
      </c>
      <c r="C37" s="124">
        <v>33</v>
      </c>
      <c r="D37" s="203">
        <v>32.6542011628</v>
      </c>
      <c r="E37" s="202">
        <v>74.542157489309744</v>
      </c>
      <c r="F37" s="200">
        <v>142.28338669792478</v>
      </c>
      <c r="G37" s="202">
        <v>2434.114605765039</v>
      </c>
      <c r="H37" s="202">
        <v>4646.1503313584972</v>
      </c>
      <c r="I37" s="205">
        <v>2019</v>
      </c>
      <c r="J37" s="199">
        <v>83.3</v>
      </c>
      <c r="K37" s="200">
        <v>172.39</v>
      </c>
      <c r="L37" s="202">
        <v>2720.09495686124</v>
      </c>
      <c r="M37" s="202">
        <v>5629.2577384550914</v>
      </c>
      <c r="N37" s="201">
        <v>-8.7578425106902529</v>
      </c>
      <c r="O37" s="200">
        <v>-30.106613302075203</v>
      </c>
      <c r="P37" s="202">
        <v>-285.98035109620105</v>
      </c>
      <c r="Q37" s="203">
        <v>-983.10740709659422</v>
      </c>
      <c r="S37" s="198">
        <v>-1.4596404184483756</v>
      </c>
      <c r="T37" s="130"/>
      <c r="U37" s="241" t="s">
        <v>194</v>
      </c>
    </row>
    <row r="38" spans="2:21">
      <c r="B38" s="208" t="s">
        <v>38</v>
      </c>
      <c r="C38" s="124">
        <v>34</v>
      </c>
      <c r="D38" s="203">
        <v>71.14489769907604</v>
      </c>
      <c r="E38" s="202">
        <v>100.38377708152538</v>
      </c>
      <c r="F38" s="200">
        <v>262.9294314905228</v>
      </c>
      <c r="G38" s="202">
        <v>7141.7935511119767</v>
      </c>
      <c r="H38" s="202">
        <v>18706.087505469466</v>
      </c>
      <c r="I38" s="205">
        <v>2023</v>
      </c>
      <c r="J38" s="199">
        <v>65.599999999999994</v>
      </c>
      <c r="K38" s="200">
        <v>181.6</v>
      </c>
      <c r="L38" s="202">
        <v>4667.1052890593883</v>
      </c>
      <c r="M38" s="202">
        <v>12919.913422152209</v>
      </c>
      <c r="N38" s="201">
        <v>34.783777081525386</v>
      </c>
      <c r="O38" s="200">
        <v>81.329431490522808</v>
      </c>
      <c r="P38" s="202">
        <v>2474.6882620525885</v>
      </c>
      <c r="Q38" s="203">
        <v>5786.1740833172571</v>
      </c>
      <c r="S38" s="198">
        <v>17.391888540762693</v>
      </c>
      <c r="T38" s="130"/>
      <c r="U38" t="s">
        <v>182</v>
      </c>
    </row>
    <row r="39" spans="2:21">
      <c r="B39" s="208" t="s">
        <v>38</v>
      </c>
      <c r="C39" s="124">
        <v>35</v>
      </c>
      <c r="D39" s="203">
        <v>19.812067713662273</v>
      </c>
      <c r="E39" s="202">
        <v>151.12085468433739</v>
      </c>
      <c r="F39" s="200">
        <v>363.03655294661939</v>
      </c>
      <c r="G39" s="202">
        <v>2994.0166059526086</v>
      </c>
      <c r="H39" s="202">
        <v>7192.5047695129624</v>
      </c>
      <c r="I39" s="205">
        <v>2023</v>
      </c>
      <c r="J39" s="199">
        <v>87.9</v>
      </c>
      <c r="K39" s="200">
        <v>213.3</v>
      </c>
      <c r="L39" s="202">
        <v>1741.4807520309139</v>
      </c>
      <c r="M39" s="202">
        <v>4225.9140433241628</v>
      </c>
      <c r="N39" s="201">
        <v>63.220854684337382</v>
      </c>
      <c r="O39" s="200">
        <v>149.73655294661938</v>
      </c>
      <c r="P39" s="202">
        <v>1252.5358539216948</v>
      </c>
      <c r="Q39" s="203">
        <v>2966.5907261887996</v>
      </c>
      <c r="S39" s="198">
        <v>31.610427342168691</v>
      </c>
      <c r="T39" s="130"/>
      <c r="U39" s="241" t="s">
        <v>195</v>
      </c>
    </row>
    <row r="40" spans="2:21">
      <c r="B40" s="208" t="s">
        <v>38</v>
      </c>
      <c r="C40" s="124">
        <v>36</v>
      </c>
      <c r="D40" s="203">
        <v>6.1566555639013618</v>
      </c>
      <c r="E40" s="202">
        <v>116.94786431482453</v>
      </c>
      <c r="F40" s="200">
        <v>293.16266121909786</v>
      </c>
      <c r="G40" s="202">
        <v>720.00771952024593</v>
      </c>
      <c r="H40" s="202">
        <v>1804.9015293226887</v>
      </c>
      <c r="I40" s="205">
        <v>2023</v>
      </c>
      <c r="J40" s="199">
        <v>102.3</v>
      </c>
      <c r="K40" s="200">
        <v>280.60000000000002</v>
      </c>
      <c r="L40" s="202">
        <v>629.82586418710935</v>
      </c>
      <c r="M40" s="202">
        <v>1727.5575512307223</v>
      </c>
      <c r="N40" s="201">
        <v>14.647864314824531</v>
      </c>
      <c r="O40" s="200">
        <v>12.562661219097834</v>
      </c>
      <c r="P40" s="202">
        <v>90.181855333136582</v>
      </c>
      <c r="Q40" s="203">
        <v>77.343978091966392</v>
      </c>
      <c r="S40" s="198">
        <v>7.3239321574122656</v>
      </c>
      <c r="T40" s="130"/>
      <c r="U40" t="s">
        <v>182</v>
      </c>
    </row>
    <row r="41" spans="2:21">
      <c r="B41" s="208" t="s">
        <v>38</v>
      </c>
      <c r="C41" s="124">
        <v>37</v>
      </c>
      <c r="D41" s="203">
        <v>25.798699191275063</v>
      </c>
      <c r="E41" s="202">
        <v>124.61862669760184</v>
      </c>
      <c r="F41" s="200">
        <v>298.87077662950509</v>
      </c>
      <c r="G41" s="202">
        <v>3214.9984638012297</v>
      </c>
      <c r="H41" s="202">
        <v>7710.4772633273624</v>
      </c>
      <c r="I41" s="205">
        <v>2023</v>
      </c>
      <c r="J41" s="199">
        <v>65.900000000000006</v>
      </c>
      <c r="K41" s="200">
        <v>173.6</v>
      </c>
      <c r="L41" s="202">
        <v>1700.1342767050269</v>
      </c>
      <c r="M41" s="202">
        <v>4478.6541796053507</v>
      </c>
      <c r="N41" s="201">
        <v>58.718626697601835</v>
      </c>
      <c r="O41" s="200">
        <v>125.27077662950509</v>
      </c>
      <c r="P41" s="202">
        <v>1514.8641870962028</v>
      </c>
      <c r="Q41" s="203">
        <v>3231.8230837220117</v>
      </c>
      <c r="S41" s="198">
        <v>29.359313348800917</v>
      </c>
      <c r="T41" s="130"/>
      <c r="U41" t="s">
        <v>182</v>
      </c>
    </row>
    <row r="42" spans="2:21">
      <c r="B42" s="208" t="s">
        <v>38</v>
      </c>
      <c r="C42" s="124">
        <v>38</v>
      </c>
      <c r="D42" s="203">
        <v>24.890760857366789</v>
      </c>
      <c r="E42" s="202">
        <v>2.6412449846790702</v>
      </c>
      <c r="F42" s="200">
        <v>6.2779572200305109</v>
      </c>
      <c r="G42" s="202">
        <v>65.742597279366151</v>
      </c>
      <c r="H42" s="202">
        <v>156.26313183655867</v>
      </c>
      <c r="I42" s="205">
        <v>2023</v>
      </c>
      <c r="J42" s="199">
        <v>3.7</v>
      </c>
      <c r="K42" s="200">
        <v>9</v>
      </c>
      <c r="L42" s="202">
        <v>92.095815172257119</v>
      </c>
      <c r="M42" s="202">
        <v>224.0168477163011</v>
      </c>
      <c r="N42" s="201">
        <v>-1.05875501532093</v>
      </c>
      <c r="O42" s="200">
        <v>-2.7220427799694891</v>
      </c>
      <c r="P42" s="202">
        <v>-26.353217892890967</v>
      </c>
      <c r="Q42" s="203">
        <v>-67.75371587974243</v>
      </c>
      <c r="S42" s="198">
        <v>-0.52937750766046499</v>
      </c>
      <c r="T42" s="130"/>
      <c r="U42" t="s">
        <v>183</v>
      </c>
    </row>
    <row r="43" spans="2:21">
      <c r="B43" s="208" t="s">
        <v>38</v>
      </c>
      <c r="C43" s="124">
        <v>39</v>
      </c>
      <c r="D43" s="203">
        <v>5.9638800501124932E-2</v>
      </c>
      <c r="E43" s="202">
        <v>0</v>
      </c>
      <c r="F43" s="200">
        <v>0</v>
      </c>
      <c r="G43" s="202">
        <v>0</v>
      </c>
      <c r="H43" s="202">
        <v>0</v>
      </c>
      <c r="I43" s="205">
        <v>2023</v>
      </c>
      <c r="J43" s="199">
        <v>0</v>
      </c>
      <c r="K43" s="200">
        <v>0</v>
      </c>
      <c r="L43" s="202">
        <v>0</v>
      </c>
      <c r="M43" s="202">
        <v>0</v>
      </c>
      <c r="N43" s="201">
        <v>0</v>
      </c>
      <c r="O43" s="200">
        <v>0</v>
      </c>
      <c r="P43" s="202">
        <v>0</v>
      </c>
      <c r="Q43" s="203">
        <v>0</v>
      </c>
      <c r="S43" s="198">
        <v>0</v>
      </c>
      <c r="T43" s="130"/>
      <c r="U43" s="4" t="s">
        <v>196</v>
      </c>
    </row>
    <row r="44" spans="2:21">
      <c r="B44" s="208" t="s">
        <v>38</v>
      </c>
      <c r="C44" s="124">
        <v>40</v>
      </c>
      <c r="D44" s="203">
        <v>52.139956136677135</v>
      </c>
      <c r="E44" s="202">
        <v>0</v>
      </c>
      <c r="F44" s="200">
        <v>24.375</v>
      </c>
      <c r="G44" s="202">
        <v>0</v>
      </c>
      <c r="H44" s="202">
        <v>1270.9114308315052</v>
      </c>
      <c r="I44" s="205">
        <v>2023</v>
      </c>
      <c r="J44" s="199">
        <v>0</v>
      </c>
      <c r="K44" s="200">
        <v>22.5</v>
      </c>
      <c r="L44" s="202">
        <v>0</v>
      </c>
      <c r="M44" s="202">
        <v>1173.1490130752356</v>
      </c>
      <c r="N44" s="201">
        <v>0</v>
      </c>
      <c r="O44" s="200">
        <v>1.875</v>
      </c>
      <c r="P44" s="202">
        <v>0</v>
      </c>
      <c r="Q44" s="203">
        <v>97.762417756269542</v>
      </c>
      <c r="S44" s="198">
        <v>0</v>
      </c>
      <c r="T44" s="130"/>
      <c r="U44" t="s">
        <v>197</v>
      </c>
    </row>
    <row r="45" spans="2:21">
      <c r="B45" s="208" t="s">
        <v>38</v>
      </c>
      <c r="C45" s="124">
        <v>41</v>
      </c>
      <c r="D45" s="203">
        <v>106.09058081845241</v>
      </c>
      <c r="E45" s="202">
        <v>0</v>
      </c>
      <c r="F45" s="200">
        <v>24.375</v>
      </c>
      <c r="G45" s="202">
        <v>0</v>
      </c>
      <c r="H45" s="202">
        <v>2585.9579074497774</v>
      </c>
      <c r="I45" s="205">
        <v>2023</v>
      </c>
      <c r="J45" s="199">
        <v>0</v>
      </c>
      <c r="K45" s="200">
        <v>20.6</v>
      </c>
      <c r="L45" s="202">
        <v>0</v>
      </c>
      <c r="M45" s="202">
        <v>2185.4659648601196</v>
      </c>
      <c r="N45" s="201">
        <v>0</v>
      </c>
      <c r="O45" s="200">
        <v>3.7749999999999986</v>
      </c>
      <c r="P45" s="202">
        <v>0</v>
      </c>
      <c r="Q45" s="203">
        <v>400.49194258965781</v>
      </c>
      <c r="S45" s="198">
        <v>0</v>
      </c>
      <c r="T45" s="130"/>
      <c r="U45" t="s">
        <v>197</v>
      </c>
    </row>
    <row r="46" spans="2:21">
      <c r="B46" s="208" t="s">
        <v>118</v>
      </c>
      <c r="C46" s="124">
        <v>42</v>
      </c>
      <c r="D46" s="203">
        <v>223.51055471767998</v>
      </c>
      <c r="E46" s="202">
        <v>191.16939356113988</v>
      </c>
      <c r="F46" s="200">
        <v>470.15608027306695</v>
      </c>
      <c r="G46" s="202">
        <v>42728.377199892857</v>
      </c>
      <c r="H46" s="202">
        <v>105084.84630572327</v>
      </c>
      <c r="I46" s="205">
        <v>2019</v>
      </c>
      <c r="J46" s="199">
        <v>192.3</v>
      </c>
      <c r="K46" s="200">
        <v>516.27</v>
      </c>
      <c r="L46" s="202">
        <v>42981.07967220986</v>
      </c>
      <c r="M46" s="202">
        <v>115391.79408409663</v>
      </c>
      <c r="N46" s="201">
        <v>-1.1306064388601271</v>
      </c>
      <c r="O46" s="200">
        <v>-46.113919726933034</v>
      </c>
      <c r="P46" s="202">
        <v>-252.70247231700341</v>
      </c>
      <c r="Q46" s="203">
        <v>-10306.94777837336</v>
      </c>
      <c r="S46" s="198">
        <v>-0.18843440647668785</v>
      </c>
      <c r="T46" s="130"/>
      <c r="U46" s="344" t="s">
        <v>198</v>
      </c>
    </row>
    <row r="47" spans="2:21">
      <c r="B47" s="208" t="s">
        <v>118</v>
      </c>
      <c r="C47" s="124">
        <v>43</v>
      </c>
      <c r="D47" s="203">
        <v>720.45259753963001</v>
      </c>
      <c r="E47" s="202">
        <v>236.06656596835765</v>
      </c>
      <c r="F47" s="200">
        <v>580.57479427903377</v>
      </c>
      <c r="G47" s="202">
        <v>170074.77064416368</v>
      </c>
      <c r="H47" s="202">
        <v>418276.6186043662</v>
      </c>
      <c r="I47" s="205">
        <v>2019</v>
      </c>
      <c r="J47" s="199">
        <v>180.76</v>
      </c>
      <c r="K47" s="200">
        <v>485.28</v>
      </c>
      <c r="L47" s="202">
        <v>130229.01153126352</v>
      </c>
      <c r="M47" s="202">
        <v>349621.23653403163</v>
      </c>
      <c r="N47" s="201">
        <v>55.30656596835766</v>
      </c>
      <c r="O47" s="200">
        <v>95.294794279033795</v>
      </c>
      <c r="P47" s="202">
        <v>39845.759112900167</v>
      </c>
      <c r="Q47" s="203">
        <v>68655.38207033457</v>
      </c>
      <c r="S47" s="198">
        <v>9.2177609947262766</v>
      </c>
      <c r="T47" s="130"/>
      <c r="U47" s="345"/>
    </row>
    <row r="48" spans="2:21">
      <c r="B48" s="208" t="s">
        <v>118</v>
      </c>
      <c r="C48" s="124">
        <v>44</v>
      </c>
      <c r="D48" s="203">
        <v>1327.8552459052287</v>
      </c>
      <c r="E48" s="202">
        <v>238.30527928173242</v>
      </c>
      <c r="F48" s="200">
        <v>586.08061640183507</v>
      </c>
      <c r="G48" s="202">
        <v>316434.915221159</v>
      </c>
      <c r="H48" s="202">
        <v>778230.22101254668</v>
      </c>
      <c r="I48" s="205">
        <v>2019</v>
      </c>
      <c r="J48" s="199">
        <v>154.06</v>
      </c>
      <c r="K48" s="200">
        <v>413.59</v>
      </c>
      <c r="L48" s="202">
        <v>204569.37918415954</v>
      </c>
      <c r="M48" s="202">
        <v>549187.6511539435</v>
      </c>
      <c r="N48" s="201">
        <v>84.245279281732422</v>
      </c>
      <c r="O48" s="200">
        <v>172.4906164018351</v>
      </c>
      <c r="P48" s="202">
        <v>111865.53603699946</v>
      </c>
      <c r="Q48" s="203">
        <v>229042.56985860318</v>
      </c>
      <c r="S48" s="198">
        <v>14.040879880288736</v>
      </c>
      <c r="T48" s="130"/>
      <c r="U48" s="345"/>
    </row>
    <row r="49" spans="2:21" ht="14.25" customHeight="1">
      <c r="B49" s="208" t="s">
        <v>118</v>
      </c>
      <c r="C49" s="124">
        <v>45</v>
      </c>
      <c r="D49" s="203">
        <v>1084.3627764485598</v>
      </c>
      <c r="E49" s="202">
        <v>168.45790303625913</v>
      </c>
      <c r="F49" s="200">
        <v>414.3001445323813</v>
      </c>
      <c r="G49" s="202">
        <v>182669.47945110023</v>
      </c>
      <c r="H49" s="202">
        <v>449251.65500817256</v>
      </c>
      <c r="I49" s="205">
        <v>2019</v>
      </c>
      <c r="J49" s="199">
        <v>164.55</v>
      </c>
      <c r="K49" s="200">
        <v>441.76</v>
      </c>
      <c r="L49" s="202">
        <v>178431.89486461051</v>
      </c>
      <c r="M49" s="202">
        <v>479028.10012391576</v>
      </c>
      <c r="N49" s="201">
        <v>3.9079030362591141</v>
      </c>
      <c r="O49" s="200">
        <v>-27.459855467618695</v>
      </c>
      <c r="P49" s="202">
        <v>4237.5845864897128</v>
      </c>
      <c r="Q49" s="203">
        <v>-29776.445115743205</v>
      </c>
      <c r="S49" s="198">
        <v>0.65131717270985234</v>
      </c>
      <c r="T49" s="130"/>
      <c r="U49" s="345"/>
    </row>
    <row r="50" spans="2:21" ht="14.25" customHeight="1">
      <c r="B50" s="208" t="s">
        <v>118</v>
      </c>
      <c r="C50" s="124">
        <v>46</v>
      </c>
      <c r="D50" s="203">
        <v>830.22980870725974</v>
      </c>
      <c r="E50" s="202">
        <v>181.0927299001541</v>
      </c>
      <c r="F50" s="200">
        <v>445.37384604181193</v>
      </c>
      <c r="G50" s="202">
        <v>150348.5825032804</v>
      </c>
      <c r="H50" s="202">
        <v>369762.64300251007</v>
      </c>
      <c r="I50" s="205">
        <v>2019</v>
      </c>
      <c r="J50" s="199">
        <v>151.1</v>
      </c>
      <c r="K50" s="200">
        <v>405.66</v>
      </c>
      <c r="L50" s="202">
        <v>125447.72409566694</v>
      </c>
      <c r="M50" s="202">
        <v>336791.02420018701</v>
      </c>
      <c r="N50" s="201">
        <v>29.992729900154103</v>
      </c>
      <c r="O50" s="200">
        <v>39.713846041811905</v>
      </c>
      <c r="P50" s="202">
        <v>24900.858407613458</v>
      </c>
      <c r="Q50" s="203">
        <v>32971.618802323064</v>
      </c>
      <c r="S50" s="198">
        <v>4.9987883166923508</v>
      </c>
      <c r="T50" s="130"/>
      <c r="U50" s="345"/>
    </row>
    <row r="51" spans="2:21" ht="14.25" customHeight="1">
      <c r="B51" s="208" t="s">
        <v>118</v>
      </c>
      <c r="C51" s="124">
        <v>47</v>
      </c>
      <c r="D51" s="203">
        <v>191.61309261346003</v>
      </c>
      <c r="E51" s="202">
        <v>149.58883831719095</v>
      </c>
      <c r="F51" s="200">
        <v>367.89415170331148</v>
      </c>
      <c r="G51" s="202">
        <v>28663.179930411807</v>
      </c>
      <c r="H51" s="202">
        <v>70493.33616227693</v>
      </c>
      <c r="I51" s="205">
        <v>2019</v>
      </c>
      <c r="J51" s="199">
        <v>152.13999999999999</v>
      </c>
      <c r="K51" s="200">
        <v>408.44</v>
      </c>
      <c r="L51" s="202">
        <v>29152.015910211805</v>
      </c>
      <c r="M51" s="202">
        <v>78262.451547041608</v>
      </c>
      <c r="N51" s="201">
        <v>-2.5511616828090382</v>
      </c>
      <c r="O51" s="200">
        <v>-40.545848296688519</v>
      </c>
      <c r="P51" s="202">
        <v>-488.83597979999831</v>
      </c>
      <c r="Q51" s="203">
        <v>-7769.1153847646783</v>
      </c>
      <c r="S51" s="198">
        <v>-0.42519361380150639</v>
      </c>
      <c r="T51" s="130"/>
      <c r="U51" s="345"/>
    </row>
    <row r="52" spans="2:21" ht="14.25" customHeight="1">
      <c r="B52" s="208" t="s">
        <v>118</v>
      </c>
      <c r="C52" s="124">
        <v>48</v>
      </c>
      <c r="D52" s="203">
        <v>178.13230762312</v>
      </c>
      <c r="E52" s="202">
        <v>157.59673343132948</v>
      </c>
      <c r="F52" s="200">
        <v>387.58852070227522</v>
      </c>
      <c r="G52" s="202">
        <v>28073.069799988421</v>
      </c>
      <c r="H52" s="202">
        <v>69042.03760092771</v>
      </c>
      <c r="I52" s="205">
        <v>2019</v>
      </c>
      <c r="J52" s="199">
        <v>140</v>
      </c>
      <c r="K52" s="200">
        <v>375.85</v>
      </c>
      <c r="L52" s="202">
        <v>24938.523067236802</v>
      </c>
      <c r="M52" s="202">
        <v>66951.027820149655</v>
      </c>
      <c r="N52" s="201">
        <v>17.596733431329483</v>
      </c>
      <c r="O52" s="200">
        <v>11.738520702275196</v>
      </c>
      <c r="P52" s="202">
        <v>3134.5467327516199</v>
      </c>
      <c r="Q52" s="203">
        <v>2091.0097807780548</v>
      </c>
      <c r="S52" s="198">
        <v>2.9327889052215803</v>
      </c>
      <c r="T52" s="130"/>
      <c r="U52" s="345"/>
    </row>
    <row r="53" spans="2:21" ht="14.25" customHeight="1">
      <c r="B53" s="208" t="s">
        <v>118</v>
      </c>
      <c r="C53" s="124">
        <v>49</v>
      </c>
      <c r="D53" s="203">
        <v>77.412031247179996</v>
      </c>
      <c r="E53" s="202">
        <v>199.76166026414711</v>
      </c>
      <c r="F53" s="200">
        <v>491.28763464217508</v>
      </c>
      <c r="G53" s="202">
        <v>15463.955886356711</v>
      </c>
      <c r="H53" s="202">
        <v>38031.573724273207</v>
      </c>
      <c r="I53" s="205">
        <v>2019</v>
      </c>
      <c r="J53" s="199">
        <v>120.13</v>
      </c>
      <c r="K53" s="200">
        <v>322.52</v>
      </c>
      <c r="L53" s="202">
        <v>9299.5073137237323</v>
      </c>
      <c r="M53" s="202">
        <v>24966.928317840491</v>
      </c>
      <c r="N53" s="201">
        <v>79.631660264147115</v>
      </c>
      <c r="O53" s="200">
        <v>168.7676346421751</v>
      </c>
      <c r="P53" s="202">
        <v>6164.4485726329785</v>
      </c>
      <c r="Q53" s="203">
        <v>13064.645406432715</v>
      </c>
      <c r="S53" s="198">
        <v>13.271943377357852</v>
      </c>
      <c r="T53" s="130"/>
      <c r="U53" s="345"/>
    </row>
    <row r="54" spans="2:21" ht="14.25" customHeight="1">
      <c r="B54" s="208" t="s">
        <v>118</v>
      </c>
      <c r="C54" s="124">
        <v>50</v>
      </c>
      <c r="D54" s="203">
        <v>74.225835003200004</v>
      </c>
      <c r="E54" s="202">
        <v>127.24194673153262</v>
      </c>
      <c r="F54" s="200">
        <v>312.9348992911826</v>
      </c>
      <c r="G54" s="202">
        <v>9444.6397435807048</v>
      </c>
      <c r="H54" s="202">
        <v>23227.854201530328</v>
      </c>
      <c r="I54" s="205">
        <v>2019</v>
      </c>
      <c r="J54" s="199">
        <v>131.43</v>
      </c>
      <c r="K54" s="200">
        <v>352.84</v>
      </c>
      <c r="L54" s="202">
        <v>9755.5014944705763</v>
      </c>
      <c r="M54" s="202">
        <v>26189.843622529086</v>
      </c>
      <c r="N54" s="201">
        <v>-4.1880532684673852</v>
      </c>
      <c r="O54" s="200">
        <v>-39.905100708817372</v>
      </c>
      <c r="P54" s="202">
        <v>-310.86175088987147</v>
      </c>
      <c r="Q54" s="203">
        <v>-2961.9894209987579</v>
      </c>
      <c r="S54" s="198">
        <v>-0.69800887807789758</v>
      </c>
      <c r="T54" s="130"/>
      <c r="U54" s="345"/>
    </row>
    <row r="55" spans="2:21">
      <c r="B55" s="208" t="s">
        <v>118</v>
      </c>
      <c r="C55" s="124">
        <v>51</v>
      </c>
      <c r="D55" s="203">
        <v>198.86910656152003</v>
      </c>
      <c r="E55" s="202">
        <v>67.029262974173761</v>
      </c>
      <c r="F55" s="200">
        <v>164.8496914515307</v>
      </c>
      <c r="G55" s="202">
        <v>13330.04964115111</v>
      </c>
      <c r="H55" s="202">
        <v>32783.510855908156</v>
      </c>
      <c r="I55" s="205">
        <v>2019</v>
      </c>
      <c r="J55" s="199">
        <v>45.66</v>
      </c>
      <c r="K55" s="200">
        <v>122.57</v>
      </c>
      <c r="L55" s="202">
        <v>9080.3634055990042</v>
      </c>
      <c r="M55" s="202">
        <v>24375.386391245509</v>
      </c>
      <c r="N55" s="201">
        <v>21.369262974173765</v>
      </c>
      <c r="O55" s="200">
        <v>42.279691451530709</v>
      </c>
      <c r="P55" s="202">
        <v>4249.6862355521062</v>
      </c>
      <c r="Q55" s="203">
        <v>8408.1244646626474</v>
      </c>
      <c r="S55" s="198">
        <v>3.5615438290289609</v>
      </c>
      <c r="T55" s="130"/>
      <c r="U55" s="345"/>
    </row>
    <row r="56" spans="2:21">
      <c r="B56" s="208" t="s">
        <v>118</v>
      </c>
      <c r="C56" s="124">
        <v>52</v>
      </c>
      <c r="D56" s="203">
        <v>134.17032459299</v>
      </c>
      <c r="E56" s="202">
        <v>130.4553774371702</v>
      </c>
      <c r="F56" s="200">
        <v>320.83791115227586</v>
      </c>
      <c r="G56" s="202">
        <v>17503.240335646151</v>
      </c>
      <c r="H56" s="202">
        <v>43046.926681037738</v>
      </c>
      <c r="I56" s="205">
        <v>2019</v>
      </c>
      <c r="J56" s="199">
        <v>30.75</v>
      </c>
      <c r="K56" s="200">
        <v>82.55</v>
      </c>
      <c r="L56" s="202">
        <v>4125.7374812344424</v>
      </c>
      <c r="M56" s="202">
        <v>11075.760295151324</v>
      </c>
      <c r="N56" s="201">
        <v>99.705377437170199</v>
      </c>
      <c r="O56" s="200">
        <v>238.28791115227585</v>
      </c>
      <c r="P56" s="202">
        <v>13377.502854411709</v>
      </c>
      <c r="Q56" s="203">
        <v>31971.166385886412</v>
      </c>
      <c r="S56" s="198">
        <v>16.617562906195033</v>
      </c>
      <c r="T56" s="130"/>
      <c r="U56" s="345"/>
    </row>
    <row r="57" spans="2:21">
      <c r="B57" s="208" t="s">
        <v>121</v>
      </c>
      <c r="C57" s="124">
        <v>53</v>
      </c>
      <c r="D57" s="203">
        <v>454.35</v>
      </c>
      <c r="E57" s="202">
        <v>106.38812165418491</v>
      </c>
      <c r="F57" s="200">
        <v>349.87756111965371</v>
      </c>
      <c r="G57" s="202">
        <v>48337.443073578921</v>
      </c>
      <c r="H57" s="202">
        <v>158966.86989471468</v>
      </c>
      <c r="I57" s="205">
        <v>2023</v>
      </c>
      <c r="J57" s="199">
        <v>77.099999999999994</v>
      </c>
      <c r="K57" s="200">
        <v>235</v>
      </c>
      <c r="L57" s="202">
        <v>35030.385000000002</v>
      </c>
      <c r="M57" s="202">
        <v>106772.25</v>
      </c>
      <c r="N57" s="201">
        <v>29.28812165418492</v>
      </c>
      <c r="O57" s="200">
        <v>114.87756111965371</v>
      </c>
      <c r="P57" s="202">
        <v>13307.058073578919</v>
      </c>
      <c r="Q57" s="203">
        <v>52194.619894714677</v>
      </c>
      <c r="S57" s="198">
        <v>14.64406082709246</v>
      </c>
      <c r="T57" s="130"/>
      <c r="U57" t="s">
        <v>182</v>
      </c>
    </row>
    <row r="58" spans="2:21">
      <c r="B58" s="208" t="s">
        <v>121</v>
      </c>
      <c r="C58" s="124">
        <v>54</v>
      </c>
      <c r="D58" s="203">
        <v>466.44</v>
      </c>
      <c r="E58" s="202">
        <v>100.28871107184544</v>
      </c>
      <c r="F58" s="200">
        <v>341.90615586366698</v>
      </c>
      <c r="G58" s="202">
        <v>46778.666392351588</v>
      </c>
      <c r="H58" s="202">
        <v>159478.70734104884</v>
      </c>
      <c r="I58" s="205">
        <v>2023</v>
      </c>
      <c r="J58" s="199">
        <v>70.900000000000006</v>
      </c>
      <c r="K58" s="200">
        <v>217.7</v>
      </c>
      <c r="L58" s="202">
        <v>33070.596000000005</v>
      </c>
      <c r="M58" s="202">
        <v>101543.988</v>
      </c>
      <c r="N58" s="201">
        <v>29.388711071845435</v>
      </c>
      <c r="O58" s="200">
        <v>124.20615586366699</v>
      </c>
      <c r="P58" s="202">
        <v>13708.070392351583</v>
      </c>
      <c r="Q58" s="203">
        <v>57934.71934104884</v>
      </c>
      <c r="S58" s="198">
        <v>14.694355535922718</v>
      </c>
      <c r="T58" s="130"/>
      <c r="U58" t="s">
        <v>182</v>
      </c>
    </row>
    <row r="59" spans="2:21">
      <c r="B59" s="208" t="s">
        <v>121</v>
      </c>
      <c r="C59" s="124">
        <v>55</v>
      </c>
      <c r="D59" s="203">
        <v>160</v>
      </c>
      <c r="E59" s="202">
        <v>25.0560097567644</v>
      </c>
      <c r="F59" s="200">
        <v>68.821279175042861</v>
      </c>
      <c r="G59" s="202">
        <v>4008.9615610823039</v>
      </c>
      <c r="H59" s="202">
        <v>11011.404668006857</v>
      </c>
      <c r="I59" s="205">
        <v>2023</v>
      </c>
      <c r="J59" s="199">
        <v>23.7</v>
      </c>
      <c r="K59" s="200">
        <v>72.3</v>
      </c>
      <c r="L59" s="202">
        <v>3792</v>
      </c>
      <c r="M59" s="202">
        <v>11568</v>
      </c>
      <c r="N59" s="201">
        <v>1.3560097567644007</v>
      </c>
      <c r="O59" s="200">
        <v>-3.4787208249571364</v>
      </c>
      <c r="P59" s="202">
        <v>216.96156108230389</v>
      </c>
      <c r="Q59" s="203">
        <v>-556.59533199314319</v>
      </c>
      <c r="S59" s="198">
        <v>0.67800487838220036</v>
      </c>
      <c r="T59" s="130"/>
      <c r="U59" t="s">
        <v>182</v>
      </c>
    </row>
    <row r="60" spans="2:21">
      <c r="B60" s="208" t="s">
        <v>89</v>
      </c>
      <c r="C60" s="124" t="s">
        <v>71</v>
      </c>
      <c r="D60" s="203">
        <v>16.0022943096</v>
      </c>
      <c r="E60" s="202">
        <v>274.761199116</v>
      </c>
      <c r="F60" s="200">
        <v>675.73917550871772</v>
      </c>
      <c r="G60" s="202">
        <v>4396.8095731128396</v>
      </c>
      <c r="H60" s="202">
        <v>10813.377163016949</v>
      </c>
      <c r="I60" s="205">
        <v>2019</v>
      </c>
      <c r="J60" s="199">
        <v>177.79</v>
      </c>
      <c r="K60" s="200">
        <v>480.51</v>
      </c>
      <c r="L60" s="202">
        <v>2845.0479053037839</v>
      </c>
      <c r="M60" s="202">
        <v>7689.2624387058959</v>
      </c>
      <c r="N60" s="201">
        <v>96.971199116000008</v>
      </c>
      <c r="O60" s="200">
        <v>195.22917550871773</v>
      </c>
      <c r="P60" s="202">
        <v>1551.7616678090558</v>
      </c>
      <c r="Q60" s="203">
        <v>3124.1147243110527</v>
      </c>
      <c r="S60" s="198">
        <v>16.161866519333334</v>
      </c>
      <c r="T60" s="130"/>
      <c r="U60" s="241" t="s">
        <v>189</v>
      </c>
    </row>
    <row r="61" spans="2:21">
      <c r="B61" s="208" t="s">
        <v>89</v>
      </c>
      <c r="C61" s="124" t="s">
        <v>73</v>
      </c>
      <c r="D61" s="203">
        <v>24.258528158499999</v>
      </c>
      <c r="E61" s="202">
        <v>235.09688635400002</v>
      </c>
      <c r="F61" s="200">
        <v>578.1899942955506</v>
      </c>
      <c r="G61" s="202">
        <v>5703.1044375941838</v>
      </c>
      <c r="H61" s="202">
        <v>14026.038257581567</v>
      </c>
      <c r="I61" s="205">
        <v>2019</v>
      </c>
      <c r="J61" s="199">
        <v>109.63</v>
      </c>
      <c r="K61" s="200">
        <v>286.19</v>
      </c>
      <c r="L61" s="202">
        <v>2659.462442016355</v>
      </c>
      <c r="M61" s="202">
        <v>6942.5481736811143</v>
      </c>
      <c r="N61" s="201">
        <v>125.46688635400002</v>
      </c>
      <c r="O61" s="200">
        <v>291.99999429555061</v>
      </c>
      <c r="P61" s="202">
        <v>3043.6419955778288</v>
      </c>
      <c r="Q61" s="203">
        <v>7083.4900839004531</v>
      </c>
      <c r="S61" s="198">
        <v>20.91114772566667</v>
      </c>
      <c r="T61" s="130"/>
      <c r="U61" s="241" t="s">
        <v>189</v>
      </c>
    </row>
    <row r="62" spans="2:21">
      <c r="B62" s="208" t="s">
        <v>89</v>
      </c>
      <c r="C62" s="124" t="s">
        <v>74</v>
      </c>
      <c r="D62" s="203">
        <v>84.129436341200005</v>
      </c>
      <c r="E62" s="202">
        <v>182.17763626558821</v>
      </c>
      <c r="F62" s="200">
        <v>448.04203112486334</v>
      </c>
      <c r="G62" s="202">
        <v>15326.501852996093</v>
      </c>
      <c r="H62" s="202">
        <v>37693.523535701141</v>
      </c>
      <c r="I62" s="205">
        <v>2019</v>
      </c>
      <c r="J62" s="199">
        <v>83.49</v>
      </c>
      <c r="K62" s="200">
        <v>234.43</v>
      </c>
      <c r="L62" s="202">
        <v>7023.9666401267878</v>
      </c>
      <c r="M62" s="202">
        <v>19722.463761467519</v>
      </c>
      <c r="N62" s="201">
        <v>98.68763626558821</v>
      </c>
      <c r="O62" s="200">
        <v>213.61203112486334</v>
      </c>
      <c r="P62" s="202">
        <v>8302.5352128693048</v>
      </c>
      <c r="Q62" s="203">
        <v>17971.059774233621</v>
      </c>
      <c r="S62" s="198">
        <v>16.447939377598036</v>
      </c>
      <c r="T62" s="130"/>
      <c r="U62" s="241" t="s">
        <v>189</v>
      </c>
    </row>
    <row r="63" spans="2:21">
      <c r="B63" s="208" t="s">
        <v>89</v>
      </c>
      <c r="C63" s="124" t="s">
        <v>75</v>
      </c>
      <c r="D63" s="203">
        <v>88.008027996199999</v>
      </c>
      <c r="E63" s="202">
        <v>205.68858624717942</v>
      </c>
      <c r="F63" s="200">
        <v>505.8641326701395</v>
      </c>
      <c r="G63" s="202">
        <v>18102.246856940565</v>
      </c>
      <c r="H63" s="202">
        <v>44520.104750307066</v>
      </c>
      <c r="I63" s="205">
        <v>2019</v>
      </c>
      <c r="J63" s="199">
        <v>122.8</v>
      </c>
      <c r="K63" s="200">
        <v>328.26</v>
      </c>
      <c r="L63" s="202">
        <v>10807.38583793336</v>
      </c>
      <c r="M63" s="202">
        <v>28889.515270032611</v>
      </c>
      <c r="N63" s="201">
        <v>82.888586247179418</v>
      </c>
      <c r="O63" s="200">
        <v>177.60413267013951</v>
      </c>
      <c r="P63" s="202">
        <v>7294.861019007205</v>
      </c>
      <c r="Q63" s="203">
        <v>15630.589480274455</v>
      </c>
      <c r="S63" s="198">
        <v>13.814764374529902</v>
      </c>
      <c r="T63" s="130"/>
      <c r="U63" s="241" t="s">
        <v>189</v>
      </c>
    </row>
    <row r="64" spans="2:21">
      <c r="B64" s="208" t="s">
        <v>89</v>
      </c>
      <c r="C64" s="124" t="s">
        <v>76</v>
      </c>
      <c r="D64" s="203">
        <v>21.0359674977</v>
      </c>
      <c r="E64" s="202">
        <v>151.96137847786162</v>
      </c>
      <c r="F64" s="200">
        <v>290.05840862891699</v>
      </c>
      <c r="G64" s="202">
        <v>3196.6546185659854</v>
      </c>
      <c r="H64" s="202">
        <v>6101.6592563524828</v>
      </c>
      <c r="I64" s="205">
        <v>2019</v>
      </c>
      <c r="J64" s="199">
        <v>32.69</v>
      </c>
      <c r="K64" s="200">
        <v>75.83</v>
      </c>
      <c r="L64" s="202">
        <v>687.66577749981298</v>
      </c>
      <c r="M64" s="202">
        <v>1595.157415350591</v>
      </c>
      <c r="N64" s="201">
        <v>119.27137847786162</v>
      </c>
      <c r="O64" s="200">
        <v>214.22840862891701</v>
      </c>
      <c r="P64" s="202">
        <v>2508.9888410661724</v>
      </c>
      <c r="Q64" s="203">
        <v>4506.501841001892</v>
      </c>
      <c r="S64" s="198">
        <v>19.878563079643602</v>
      </c>
      <c r="T64" s="130"/>
      <c r="U64" s="241" t="s">
        <v>189</v>
      </c>
    </row>
    <row r="65" spans="2:17" ht="45" customHeight="1">
      <c r="B65" s="214" t="s">
        <v>199</v>
      </c>
      <c r="C65" s="215">
        <v>1540</v>
      </c>
      <c r="D65" s="216">
        <v>8539.3969023779937</v>
      </c>
      <c r="E65" s="214">
        <v>8215.8364816939957</v>
      </c>
      <c r="F65" s="215">
        <v>20802.566536247257</v>
      </c>
      <c r="G65" s="215">
        <v>1415902.841696322</v>
      </c>
      <c r="H65" s="216">
        <v>3601741.6050169417</v>
      </c>
      <c r="I65" s="214">
        <v>121304</v>
      </c>
      <c r="J65" s="215">
        <v>6493.3600000000006</v>
      </c>
      <c r="K65" s="215">
        <v>17308.61</v>
      </c>
      <c r="L65" s="215">
        <v>1124661.474445933</v>
      </c>
      <c r="M65" s="217">
        <v>3053288.6332654329</v>
      </c>
      <c r="N65" s="218">
        <v>1722.4764816939964</v>
      </c>
      <c r="O65" s="215">
        <v>3493.9565362472536</v>
      </c>
      <c r="P65" s="215">
        <v>291241.36725038884</v>
      </c>
      <c r="Q65" s="219">
        <v>548452.9717515083</v>
      </c>
    </row>
  </sheetData>
  <mergeCells count="10">
    <mergeCell ref="U46:U56"/>
    <mergeCell ref="N2:Q2"/>
    <mergeCell ref="E2:H2"/>
    <mergeCell ref="E3:F3"/>
    <mergeCell ref="G3:H3"/>
    <mergeCell ref="J3:K3"/>
    <mergeCell ref="L3:M3"/>
    <mergeCell ref="N3:O3"/>
    <mergeCell ref="P3:Q3"/>
    <mergeCell ref="I2:M2"/>
  </mergeCells>
  <phoneticPr fontId="56" type="noConversion"/>
  <conditionalFormatting sqref="I4:I64">
    <cfRule type="cellIs" dxfId="5" priority="5" operator="equal">
      <formula>2019</formula>
    </cfRule>
    <cfRule type="cellIs" dxfId="4" priority="6" operator="equal">
      <formula>2023</formula>
    </cfRule>
  </conditionalFormatting>
  <conditionalFormatting sqref="S5:S64">
    <cfRule type="cellIs" dxfId="3" priority="1" operator="greaterThan">
      <formula>30</formula>
    </cfRule>
    <cfRule type="cellIs" dxfId="2" priority="2" operator="lessThan">
      <formula>0</formula>
    </cfRule>
  </conditionalFormatting>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4BDC8E-AF48-41EF-9107-F43BAB7F9EB1}">
  <sheetPr>
    <tabColor theme="9" tint="0.39997558519241921"/>
  </sheetPr>
  <dimension ref="B1:AR68"/>
  <sheetViews>
    <sheetView zoomScale="55" zoomScaleNormal="55" workbookViewId="0">
      <selection activeCell="V5" sqref="V5"/>
    </sheetView>
  </sheetViews>
  <sheetFormatPr defaultRowHeight="15"/>
  <cols>
    <col min="1" max="1" width="3.42578125" customWidth="1"/>
    <col min="3" max="3" width="11.42578125" customWidth="1"/>
    <col min="4" max="4" width="13.42578125" customWidth="1"/>
    <col min="5" max="5" width="15.5703125" customWidth="1"/>
    <col min="6" max="7" width="16" customWidth="1"/>
    <col min="8" max="8" width="2" customWidth="1"/>
    <col min="9" max="11" width="16" customWidth="1"/>
    <col min="12" max="12" width="2.42578125" customWidth="1"/>
    <col min="13" max="13" width="11.5703125" customWidth="1"/>
    <col min="14" max="14" width="13.5703125" bestFit="1" customWidth="1"/>
    <col min="15" max="18" width="9.5703125" bestFit="1" customWidth="1"/>
    <col min="19" max="27" width="10.5703125" bestFit="1" customWidth="1"/>
    <col min="28" max="40" width="11.5703125" bestFit="1" customWidth="1"/>
    <col min="41" max="44" width="12.5703125" bestFit="1" customWidth="1"/>
  </cols>
  <sheetData>
    <row r="1" spans="2:44">
      <c r="N1">
        <v>0</v>
      </c>
    </row>
    <row r="2" spans="2:44" ht="23.25">
      <c r="B2" s="136" t="s">
        <v>200</v>
      </c>
      <c r="I2" s="171" t="s">
        <v>201</v>
      </c>
      <c r="M2" s="136" t="s">
        <v>202</v>
      </c>
    </row>
    <row r="3" spans="2:44">
      <c r="M3" s="358" t="s">
        <v>203</v>
      </c>
      <c r="N3" s="266" t="s">
        <v>204</v>
      </c>
      <c r="O3" s="267">
        <v>1995</v>
      </c>
      <c r="P3" s="267">
        <v>1996</v>
      </c>
      <c r="Q3" s="267">
        <v>1997</v>
      </c>
      <c r="R3" s="267">
        <v>1998</v>
      </c>
      <c r="S3" s="267">
        <v>1999</v>
      </c>
      <c r="T3" s="267">
        <v>2000</v>
      </c>
      <c r="U3" s="267">
        <v>2001</v>
      </c>
      <c r="V3" s="267">
        <v>2002</v>
      </c>
      <c r="W3" s="267">
        <v>2003</v>
      </c>
      <c r="X3" s="267">
        <v>2004</v>
      </c>
      <c r="Y3" s="267">
        <v>2005</v>
      </c>
      <c r="Z3" s="267">
        <v>2006</v>
      </c>
      <c r="AA3" s="267">
        <v>2007</v>
      </c>
      <c r="AB3" s="267">
        <v>2008</v>
      </c>
      <c r="AC3" s="267">
        <v>2009</v>
      </c>
      <c r="AD3" s="267">
        <v>2010</v>
      </c>
      <c r="AE3" s="267">
        <v>2011</v>
      </c>
      <c r="AF3" s="267">
        <v>2012</v>
      </c>
      <c r="AG3" s="267">
        <v>2013</v>
      </c>
      <c r="AH3" s="267">
        <v>2014</v>
      </c>
      <c r="AI3" s="267">
        <v>2015</v>
      </c>
      <c r="AJ3" s="267">
        <v>2016</v>
      </c>
      <c r="AK3" s="267">
        <v>2017</v>
      </c>
      <c r="AL3" s="267">
        <v>2018</v>
      </c>
      <c r="AM3" s="267">
        <v>2019</v>
      </c>
      <c r="AN3" s="267">
        <v>2020</v>
      </c>
      <c r="AO3" s="267">
        <v>2021</v>
      </c>
      <c r="AP3" s="267">
        <v>2022</v>
      </c>
      <c r="AQ3" s="267">
        <v>2023</v>
      </c>
      <c r="AR3" s="268">
        <v>2024</v>
      </c>
    </row>
    <row r="4" spans="2:44" ht="60.75">
      <c r="B4" s="264" t="s">
        <v>29</v>
      </c>
      <c r="C4" s="269" t="s">
        <v>205</v>
      </c>
      <c r="D4" s="269" t="s">
        <v>206</v>
      </c>
      <c r="E4" s="270" t="s">
        <v>153</v>
      </c>
      <c r="F4" s="271" t="s">
        <v>207</v>
      </c>
      <c r="G4" s="272" t="s">
        <v>208</v>
      </c>
      <c r="H4" s="21"/>
      <c r="I4" s="273" t="s">
        <v>209</v>
      </c>
      <c r="J4" s="274" t="s">
        <v>210</v>
      </c>
      <c r="K4" s="275" t="s">
        <v>211</v>
      </c>
      <c r="M4" s="359"/>
      <c r="N4" s="163" t="s">
        <v>212</v>
      </c>
      <c r="O4" s="192">
        <v>1</v>
      </c>
      <c r="P4" s="192">
        <v>2</v>
      </c>
      <c r="Q4" s="192">
        <v>3</v>
      </c>
      <c r="R4" s="192">
        <v>4</v>
      </c>
      <c r="S4" s="192">
        <v>5</v>
      </c>
      <c r="T4" s="192">
        <v>6</v>
      </c>
      <c r="U4" s="192">
        <v>7</v>
      </c>
      <c r="V4" s="192">
        <v>8</v>
      </c>
      <c r="W4" s="192">
        <v>9</v>
      </c>
      <c r="X4" s="192">
        <v>10</v>
      </c>
      <c r="Y4" s="192">
        <v>11</v>
      </c>
      <c r="Z4" s="192">
        <v>12</v>
      </c>
      <c r="AA4" s="192">
        <v>13</v>
      </c>
      <c r="AB4" s="192">
        <v>14</v>
      </c>
      <c r="AC4" s="192">
        <v>15</v>
      </c>
      <c r="AD4" s="192">
        <v>16</v>
      </c>
      <c r="AE4" s="192">
        <v>17</v>
      </c>
      <c r="AF4" s="192">
        <v>18</v>
      </c>
      <c r="AG4" s="192">
        <v>19</v>
      </c>
      <c r="AH4" s="192">
        <v>20</v>
      </c>
      <c r="AI4" s="192">
        <v>21</v>
      </c>
      <c r="AJ4" s="192">
        <v>22</v>
      </c>
      <c r="AK4" s="192">
        <v>23</v>
      </c>
      <c r="AL4" s="192">
        <v>24</v>
      </c>
      <c r="AM4" s="192">
        <v>25</v>
      </c>
      <c r="AN4" s="192">
        <v>26</v>
      </c>
      <c r="AO4" s="192">
        <v>27</v>
      </c>
      <c r="AP4" s="192">
        <v>28</v>
      </c>
      <c r="AQ4" s="192">
        <v>29</v>
      </c>
      <c r="AR4" s="170">
        <v>30</v>
      </c>
    </row>
    <row r="5" spans="2:44">
      <c r="B5" s="160">
        <v>1</v>
      </c>
      <c r="C5" s="161">
        <v>1995</v>
      </c>
      <c r="D5" s="161">
        <v>29</v>
      </c>
      <c r="E5" s="162">
        <v>8.9579287914017733</v>
      </c>
      <c r="F5" s="158">
        <v>397.98696904921576</v>
      </c>
      <c r="G5" s="159">
        <v>13.723688587903991</v>
      </c>
      <c r="H5" s="130"/>
      <c r="I5" s="181">
        <v>20.170000000000002</v>
      </c>
      <c r="J5" s="172">
        <v>0</v>
      </c>
      <c r="K5" s="173">
        <v>3.3</v>
      </c>
      <c r="L5" s="130"/>
      <c r="M5" s="164">
        <v>1</v>
      </c>
      <c r="N5" s="276"/>
      <c r="O5" s="276">
        <v>-87.306763608382511</v>
      </c>
      <c r="P5" s="277">
        <v>35.629061517434607</v>
      </c>
      <c r="Q5" s="277">
        <v>158.56488664325173</v>
      </c>
      <c r="R5" s="277">
        <v>281.50071176906886</v>
      </c>
      <c r="S5" s="277">
        <v>404.43653689488599</v>
      </c>
      <c r="T5" s="277">
        <v>527.37236202070312</v>
      </c>
      <c r="U5" s="277">
        <v>650.30818714652025</v>
      </c>
      <c r="V5" s="277">
        <v>773.24401227233739</v>
      </c>
      <c r="W5" s="277">
        <v>896.17983739815452</v>
      </c>
      <c r="X5" s="277">
        <v>1019.1156625239717</v>
      </c>
      <c r="Y5" s="277">
        <v>1142.0514876497887</v>
      </c>
      <c r="Z5" s="277">
        <v>1264.9873127756057</v>
      </c>
      <c r="AA5" s="277">
        <v>1387.9231379014227</v>
      </c>
      <c r="AB5" s="277">
        <v>1510.8589630272397</v>
      </c>
      <c r="AC5" s="277">
        <v>1633.7947881530567</v>
      </c>
      <c r="AD5" s="277">
        <v>1756.7306132788738</v>
      </c>
      <c r="AE5" s="277">
        <v>1879.6664384046908</v>
      </c>
      <c r="AF5" s="277">
        <v>2002.6022635305078</v>
      </c>
      <c r="AG5" s="277">
        <v>2125.5380886563248</v>
      </c>
      <c r="AH5" s="277">
        <v>2248.4739137821421</v>
      </c>
      <c r="AI5" s="277">
        <v>2371.4097389079593</v>
      </c>
      <c r="AJ5" s="277">
        <v>2494.3455640337766</v>
      </c>
      <c r="AK5" s="277">
        <v>2617.2813891595938</v>
      </c>
      <c r="AL5" s="277">
        <v>2740.217214285411</v>
      </c>
      <c r="AM5" s="277">
        <v>2863.1530394112283</v>
      </c>
      <c r="AN5" s="277">
        <v>2986.0888645370455</v>
      </c>
      <c r="AO5" s="277">
        <v>3109.0246896628628</v>
      </c>
      <c r="AP5" s="277">
        <v>3231.96051478868</v>
      </c>
      <c r="AQ5" s="277">
        <v>3354.8963399144973</v>
      </c>
      <c r="AR5" s="277">
        <v>3477.8321650403145</v>
      </c>
    </row>
    <row r="6" spans="2:44">
      <c r="B6" s="160">
        <v>2</v>
      </c>
      <c r="C6" s="161">
        <v>1996</v>
      </c>
      <c r="D6" s="161">
        <v>28</v>
      </c>
      <c r="E6" s="162">
        <v>8.0634939555349661</v>
      </c>
      <c r="F6" s="158">
        <v>434.63732841174374</v>
      </c>
      <c r="G6" s="159">
        <v>15.522761728990847</v>
      </c>
      <c r="H6" s="130"/>
      <c r="I6" s="130"/>
      <c r="J6" s="130"/>
      <c r="K6" s="130"/>
      <c r="L6" s="130"/>
      <c r="M6" s="164">
        <v>2</v>
      </c>
      <c r="N6" s="146"/>
      <c r="O6" s="146">
        <v>0</v>
      </c>
      <c r="P6" s="130">
        <v>-64.082507761478468</v>
      </c>
      <c r="Q6" s="130">
        <v>61.085187613448724</v>
      </c>
      <c r="R6" s="130">
        <v>186.25288298837592</v>
      </c>
      <c r="S6" s="130">
        <v>311.42057836330309</v>
      </c>
      <c r="T6" s="130">
        <v>436.58827373823027</v>
      </c>
      <c r="U6" s="130">
        <v>561.75596911315745</v>
      </c>
      <c r="V6" s="130">
        <v>686.92366448808468</v>
      </c>
      <c r="W6" s="130">
        <v>812.09135986301192</v>
      </c>
      <c r="X6" s="130">
        <v>937.25905523793915</v>
      </c>
      <c r="Y6" s="130">
        <v>1062.4267506128663</v>
      </c>
      <c r="Z6" s="130">
        <v>1187.5944459877935</v>
      </c>
      <c r="AA6" s="130">
        <v>1312.7621413627207</v>
      </c>
      <c r="AB6" s="130">
        <v>1437.929836737648</v>
      </c>
      <c r="AC6" s="130">
        <v>1563.0975321125752</v>
      </c>
      <c r="AD6" s="130">
        <v>1688.2652274875024</v>
      </c>
      <c r="AE6" s="130">
        <v>1813.4329228624297</v>
      </c>
      <c r="AF6" s="130">
        <v>1938.6006182373569</v>
      </c>
      <c r="AG6" s="130">
        <v>2063.7683136122841</v>
      </c>
      <c r="AH6" s="130">
        <v>2188.9360089872112</v>
      </c>
      <c r="AI6" s="130">
        <v>2314.1037043621382</v>
      </c>
      <c r="AJ6" s="130">
        <v>2439.2713997370652</v>
      </c>
      <c r="AK6" s="130">
        <v>2564.4390951119922</v>
      </c>
      <c r="AL6" s="130">
        <v>2689.6067904869192</v>
      </c>
      <c r="AM6" s="130">
        <v>2814.7744858618462</v>
      </c>
      <c r="AN6" s="130">
        <v>2939.9421812367732</v>
      </c>
      <c r="AO6" s="130">
        <v>3065.1098766117002</v>
      </c>
      <c r="AP6" s="130">
        <v>3190.2775719866272</v>
      </c>
      <c r="AQ6" s="130">
        <v>3315.4452673615542</v>
      </c>
      <c r="AR6" s="147">
        <v>3440.6129627364812</v>
      </c>
    </row>
    <row r="7" spans="2:44">
      <c r="B7" s="160">
        <v>3</v>
      </c>
      <c r="C7" s="161">
        <v>1997</v>
      </c>
      <c r="D7" s="161">
        <v>27</v>
      </c>
      <c r="E7" s="162">
        <v>28.424306730382835</v>
      </c>
      <c r="F7" s="158">
        <v>279.36473945556435</v>
      </c>
      <c r="G7" s="159">
        <v>10.346842202057939</v>
      </c>
      <c r="H7" s="130"/>
      <c r="I7" s="130"/>
      <c r="J7" s="130"/>
      <c r="K7" s="130"/>
      <c r="L7" s="130"/>
      <c r="M7" s="164">
        <v>3</v>
      </c>
      <c r="N7" s="146"/>
      <c r="O7" s="146">
        <v>0</v>
      </c>
      <c r="P7" s="130">
        <v>0</v>
      </c>
      <c r="Q7" s="130">
        <v>-373.0166625199206</v>
      </c>
      <c r="R7" s="130">
        <v>-78.914846077755954</v>
      </c>
      <c r="S7" s="130">
        <v>215.18697036440869</v>
      </c>
      <c r="T7" s="130">
        <v>509.28878680657334</v>
      </c>
      <c r="U7" s="130">
        <v>803.39060324873799</v>
      </c>
      <c r="V7" s="130">
        <v>1097.4924196909026</v>
      </c>
      <c r="W7" s="130">
        <v>1391.5942361330672</v>
      </c>
      <c r="X7" s="130">
        <v>1685.6960525752318</v>
      </c>
      <c r="Y7" s="130">
        <v>1979.7978690173964</v>
      </c>
      <c r="Z7" s="130">
        <v>2273.8996854595612</v>
      </c>
      <c r="AA7" s="130">
        <v>2568.001501901726</v>
      </c>
      <c r="AB7" s="130">
        <v>2862.1033183438908</v>
      </c>
      <c r="AC7" s="130">
        <v>3156.2051347860556</v>
      </c>
      <c r="AD7" s="130">
        <v>3450.3069512282204</v>
      </c>
      <c r="AE7" s="130">
        <v>3744.4087676703853</v>
      </c>
      <c r="AF7" s="130">
        <v>4038.5105841125501</v>
      </c>
      <c r="AG7" s="130">
        <v>4332.6124005547144</v>
      </c>
      <c r="AH7" s="130">
        <v>4626.7142169968793</v>
      </c>
      <c r="AI7" s="130">
        <v>4920.8160334390441</v>
      </c>
      <c r="AJ7" s="130">
        <v>5214.9178498812089</v>
      </c>
      <c r="AK7" s="130">
        <v>5509.0196663233737</v>
      </c>
      <c r="AL7" s="130">
        <v>5803.1214827655385</v>
      </c>
      <c r="AM7" s="130">
        <v>6097.2232992077033</v>
      </c>
      <c r="AN7" s="130">
        <v>6391.3251156498682</v>
      </c>
      <c r="AO7" s="130">
        <v>6685.426932092033</v>
      </c>
      <c r="AP7" s="130">
        <v>6979.5287485341978</v>
      </c>
      <c r="AQ7" s="130">
        <v>7273.6305649763626</v>
      </c>
      <c r="AR7" s="147">
        <v>7567.7323814185274</v>
      </c>
    </row>
    <row r="8" spans="2:44">
      <c r="B8" s="160">
        <v>4</v>
      </c>
      <c r="C8" s="161">
        <v>1998</v>
      </c>
      <c r="D8" s="161">
        <v>26</v>
      </c>
      <c r="E8" s="162">
        <v>27.170808713477353</v>
      </c>
      <c r="F8" s="158">
        <v>387.05842929563363</v>
      </c>
      <c r="G8" s="159">
        <v>14.886862665216679</v>
      </c>
      <c r="H8" s="130"/>
      <c r="I8" s="130"/>
      <c r="J8" s="130"/>
      <c r="K8" s="130"/>
      <c r="L8" s="130"/>
      <c r="M8" s="164">
        <v>4</v>
      </c>
      <c r="N8" s="146"/>
      <c r="O8" s="146">
        <v>0</v>
      </c>
      <c r="P8" s="130">
        <v>0</v>
      </c>
      <c r="Q8" s="130">
        <v>0</v>
      </c>
      <c r="R8" s="130">
        <v>-233.21078268490351</v>
      </c>
      <c r="S8" s="130">
        <v>171.27731513550651</v>
      </c>
      <c r="T8" s="130">
        <v>575.76541295591653</v>
      </c>
      <c r="U8" s="130">
        <v>980.25351077632649</v>
      </c>
      <c r="V8" s="130">
        <v>1384.7416085967366</v>
      </c>
      <c r="W8" s="130">
        <v>1789.2297064171466</v>
      </c>
      <c r="X8" s="130">
        <v>2193.7178042375567</v>
      </c>
      <c r="Y8" s="130">
        <v>2598.2059020579668</v>
      </c>
      <c r="Z8" s="130">
        <v>3002.6939998783769</v>
      </c>
      <c r="AA8" s="130">
        <v>3407.1820976987869</v>
      </c>
      <c r="AB8" s="130">
        <v>3811.670195519197</v>
      </c>
      <c r="AC8" s="130">
        <v>4216.1582933396066</v>
      </c>
      <c r="AD8" s="130">
        <v>4620.6463911600167</v>
      </c>
      <c r="AE8" s="130">
        <v>5025.1344889804268</v>
      </c>
      <c r="AF8" s="130">
        <v>5429.6225868008369</v>
      </c>
      <c r="AG8" s="130">
        <v>5834.1106846212469</v>
      </c>
      <c r="AH8" s="130">
        <v>6238.598782441657</v>
      </c>
      <c r="AI8" s="130">
        <v>6643.0868802620671</v>
      </c>
      <c r="AJ8" s="130">
        <v>7047.5749780824772</v>
      </c>
      <c r="AK8" s="130">
        <v>7452.0630759028872</v>
      </c>
      <c r="AL8" s="130">
        <v>7856.5511737232973</v>
      </c>
      <c r="AM8" s="130">
        <v>8261.0392715437065</v>
      </c>
      <c r="AN8" s="130">
        <v>8665.5273693641157</v>
      </c>
      <c r="AO8" s="130">
        <v>9070.0154671845248</v>
      </c>
      <c r="AP8" s="130">
        <v>9474.503565004934</v>
      </c>
      <c r="AQ8" s="130">
        <v>9878.9916628253432</v>
      </c>
      <c r="AR8" s="147">
        <v>10283.479760645752</v>
      </c>
    </row>
    <row r="9" spans="2:44">
      <c r="B9" s="160">
        <v>5</v>
      </c>
      <c r="C9" s="161">
        <v>1999</v>
      </c>
      <c r="D9" s="161">
        <v>25</v>
      </c>
      <c r="E9" s="162">
        <v>17.544414396622798</v>
      </c>
      <c r="F9" s="158">
        <v>375.15240680630552</v>
      </c>
      <c r="G9" s="159">
        <v>15.00609627225222</v>
      </c>
      <c r="H9" s="130"/>
      <c r="I9" s="130"/>
      <c r="J9" s="130"/>
      <c r="K9" s="130"/>
      <c r="L9" s="130"/>
      <c r="M9" s="164">
        <v>5</v>
      </c>
      <c r="N9" s="146"/>
      <c r="O9" s="146">
        <v>0</v>
      </c>
      <c r="P9" s="130">
        <v>0</v>
      </c>
      <c r="Q9" s="130">
        <v>0</v>
      </c>
      <c r="R9" s="130">
        <v>0</v>
      </c>
      <c r="S9" s="130">
        <v>-148.49423441272754</v>
      </c>
      <c r="T9" s="130">
        <v>114.77893706328203</v>
      </c>
      <c r="U9" s="130">
        <v>378.05210853929157</v>
      </c>
      <c r="V9" s="130">
        <v>641.32528001530113</v>
      </c>
      <c r="W9" s="130">
        <v>904.5984514913107</v>
      </c>
      <c r="X9" s="130">
        <v>1167.8716229673203</v>
      </c>
      <c r="Y9" s="130">
        <v>1431.1447944433298</v>
      </c>
      <c r="Z9" s="130">
        <v>1694.4179659193394</v>
      </c>
      <c r="AA9" s="130">
        <v>1957.691137395349</v>
      </c>
      <c r="AB9" s="130">
        <v>2220.9643088713583</v>
      </c>
      <c r="AC9" s="130">
        <v>2484.2374803473676</v>
      </c>
      <c r="AD9" s="130">
        <v>2747.510651823377</v>
      </c>
      <c r="AE9" s="130">
        <v>3010.7838232993863</v>
      </c>
      <c r="AF9" s="130">
        <v>3274.0569947753957</v>
      </c>
      <c r="AG9" s="130">
        <v>3537.330166251405</v>
      </c>
      <c r="AH9" s="130">
        <v>3800.6033377274143</v>
      </c>
      <c r="AI9" s="130">
        <v>4063.8765092034237</v>
      </c>
      <c r="AJ9" s="130">
        <v>4327.149680679433</v>
      </c>
      <c r="AK9" s="130">
        <v>4590.4228521554423</v>
      </c>
      <c r="AL9" s="130">
        <v>4853.6960236314517</v>
      </c>
      <c r="AM9" s="130">
        <v>5116.969195107461</v>
      </c>
      <c r="AN9" s="130">
        <v>5380.2423665834704</v>
      </c>
      <c r="AO9" s="130">
        <v>5643.5155380594797</v>
      </c>
      <c r="AP9" s="130">
        <v>5906.788709535489</v>
      </c>
      <c r="AQ9" s="130">
        <v>6170.0618810114984</v>
      </c>
      <c r="AR9" s="147">
        <v>6433.3350524875077</v>
      </c>
    </row>
    <row r="10" spans="2:44">
      <c r="B10" s="160">
        <v>6</v>
      </c>
      <c r="C10" s="161">
        <v>2000</v>
      </c>
      <c r="D10" s="161">
        <v>24</v>
      </c>
      <c r="E10" s="162">
        <v>6.2169937522089542</v>
      </c>
      <c r="F10" s="158">
        <v>457.28181418816342</v>
      </c>
      <c r="G10" s="159">
        <v>19.053408924506808</v>
      </c>
      <c r="H10" s="130"/>
      <c r="I10" s="130"/>
      <c r="J10" s="130"/>
      <c r="K10" s="130"/>
      <c r="L10" s="130"/>
      <c r="M10" s="164">
        <v>6</v>
      </c>
      <c r="N10" s="146"/>
      <c r="O10" s="146">
        <v>0</v>
      </c>
      <c r="P10" s="130">
        <v>0</v>
      </c>
      <c r="Q10" s="130">
        <v>0</v>
      </c>
      <c r="R10" s="130">
        <v>0</v>
      </c>
      <c r="S10" s="130">
        <v>0</v>
      </c>
      <c r="T10" s="130">
        <v>-27.457919122403009</v>
      </c>
      <c r="U10" s="130">
        <v>90.997005119538144</v>
      </c>
      <c r="V10" s="130">
        <v>209.4519293614793</v>
      </c>
      <c r="W10" s="130">
        <v>327.90685360342047</v>
      </c>
      <c r="X10" s="130">
        <v>446.36177784536164</v>
      </c>
      <c r="Y10" s="130">
        <v>564.81670208730282</v>
      </c>
      <c r="Z10" s="130">
        <v>683.27162632924399</v>
      </c>
      <c r="AA10" s="130">
        <v>801.72655057118516</v>
      </c>
      <c r="AB10" s="130">
        <v>920.18147481312633</v>
      </c>
      <c r="AC10" s="130">
        <v>1038.6363990550674</v>
      </c>
      <c r="AD10" s="130">
        <v>1157.0913232970086</v>
      </c>
      <c r="AE10" s="130">
        <v>1275.5462475389497</v>
      </c>
      <c r="AF10" s="130">
        <v>1394.0011717808909</v>
      </c>
      <c r="AG10" s="130">
        <v>1512.4560960228321</v>
      </c>
      <c r="AH10" s="130">
        <v>1630.9110202647732</v>
      </c>
      <c r="AI10" s="130">
        <v>1749.3659445067144</v>
      </c>
      <c r="AJ10" s="130">
        <v>1867.8208687486556</v>
      </c>
      <c r="AK10" s="130">
        <v>1986.2757929905968</v>
      </c>
      <c r="AL10" s="130">
        <v>2104.7307172325377</v>
      </c>
      <c r="AM10" s="130">
        <v>2223.1856414744789</v>
      </c>
      <c r="AN10" s="130">
        <v>2341.64056571642</v>
      </c>
      <c r="AO10" s="130">
        <v>2460.0954899583612</v>
      </c>
      <c r="AP10" s="130">
        <v>2578.5504142003024</v>
      </c>
      <c r="AQ10" s="130">
        <v>2697.0053384422436</v>
      </c>
      <c r="AR10" s="147">
        <v>2815.4602626841847</v>
      </c>
    </row>
    <row r="11" spans="2:44">
      <c r="B11" s="160">
        <v>7</v>
      </c>
      <c r="C11" s="161">
        <v>2000</v>
      </c>
      <c r="D11" s="161">
        <v>24</v>
      </c>
      <c r="E11" s="162">
        <v>1.423476957510853</v>
      </c>
      <c r="F11" s="158">
        <v>24.641804547045229</v>
      </c>
      <c r="G11" s="159">
        <v>1.0267418561268846</v>
      </c>
      <c r="H11" s="130"/>
      <c r="I11" s="130"/>
      <c r="J11" s="130"/>
      <c r="K11" s="130"/>
      <c r="L11" s="130"/>
      <c r="M11" s="164">
        <v>6</v>
      </c>
      <c r="N11" s="146"/>
      <c r="O11" s="146">
        <v>0</v>
      </c>
      <c r="P11" s="130">
        <v>0</v>
      </c>
      <c r="Q11" s="130">
        <v>0</v>
      </c>
      <c r="R11" s="130">
        <v>0</v>
      </c>
      <c r="S11" s="130">
        <v>0</v>
      </c>
      <c r="T11" s="130">
        <v>-31.947460819271178</v>
      </c>
      <c r="U11" s="130">
        <v>-30.485917445762635</v>
      </c>
      <c r="V11" s="130">
        <v>-29.024374072254091</v>
      </c>
      <c r="W11" s="130">
        <v>-27.562830698745547</v>
      </c>
      <c r="X11" s="130">
        <v>-26.101287325237003</v>
      </c>
      <c r="Y11" s="130">
        <v>-24.639743951728459</v>
      </c>
      <c r="Z11" s="130">
        <v>-23.178200578219915</v>
      </c>
      <c r="AA11" s="130">
        <v>-21.716657204711371</v>
      </c>
      <c r="AB11" s="130">
        <v>-20.255113831202827</v>
      </c>
      <c r="AC11" s="130">
        <v>-18.793570457694283</v>
      </c>
      <c r="AD11" s="130">
        <v>-17.332027084185739</v>
      </c>
      <c r="AE11" s="130">
        <v>-15.870483710677195</v>
      </c>
      <c r="AF11" s="130">
        <v>-14.408940337168652</v>
      </c>
      <c r="AG11" s="130">
        <v>-12.947396963660108</v>
      </c>
      <c r="AH11" s="130">
        <v>-11.485853590151564</v>
      </c>
      <c r="AI11" s="130">
        <v>-10.02431021664302</v>
      </c>
      <c r="AJ11" s="130">
        <v>-8.5627668431344759</v>
      </c>
      <c r="AK11" s="130">
        <v>-7.101223469625932</v>
      </c>
      <c r="AL11" s="130">
        <v>-5.6396800961173881</v>
      </c>
      <c r="AM11" s="130">
        <v>-4.1781367226088442</v>
      </c>
      <c r="AN11" s="130">
        <v>-2.7165933491003003</v>
      </c>
      <c r="AO11" s="130">
        <v>-1.2550499755917566</v>
      </c>
      <c r="AP11" s="130">
        <v>0.20649339791678711</v>
      </c>
      <c r="AQ11" s="130">
        <v>1.6680367714253308</v>
      </c>
      <c r="AR11" s="147">
        <v>3.1295801449338745</v>
      </c>
    </row>
    <row r="12" spans="2:44">
      <c r="B12" s="160">
        <v>8</v>
      </c>
      <c r="C12" s="161">
        <v>2001</v>
      </c>
      <c r="D12" s="161">
        <v>23</v>
      </c>
      <c r="E12" s="162">
        <v>55.906364525782912</v>
      </c>
      <c r="F12" s="158">
        <v>359.2883072382034</v>
      </c>
      <c r="G12" s="159">
        <v>15.621230749487104</v>
      </c>
      <c r="H12" s="130"/>
      <c r="I12" s="130"/>
      <c r="J12" s="130"/>
      <c r="K12" s="130"/>
      <c r="L12" s="130"/>
      <c r="M12" s="164">
        <v>7</v>
      </c>
      <c r="N12" s="146"/>
      <c r="O12" s="146">
        <v>0</v>
      </c>
      <c r="P12" s="130">
        <v>0</v>
      </c>
      <c r="Q12" s="130">
        <v>0</v>
      </c>
      <c r="R12" s="130">
        <v>0</v>
      </c>
      <c r="S12" s="130">
        <v>0</v>
      </c>
      <c r="T12" s="130">
        <v>0</v>
      </c>
      <c r="U12" s="130">
        <v>-438.79615479793</v>
      </c>
      <c r="V12" s="130">
        <v>434.53006582426502</v>
      </c>
      <c r="W12" s="130">
        <v>1307.85628644646</v>
      </c>
      <c r="X12" s="130">
        <v>2181.182507068655</v>
      </c>
      <c r="Y12" s="130">
        <v>3054.5087276908498</v>
      </c>
      <c r="Z12" s="130">
        <v>3927.8349483130451</v>
      </c>
      <c r="AA12" s="130">
        <v>4801.1611689352403</v>
      </c>
      <c r="AB12" s="130">
        <v>5674.4873895574356</v>
      </c>
      <c r="AC12" s="130">
        <v>6547.8136101796308</v>
      </c>
      <c r="AD12" s="130">
        <v>7421.1398308018261</v>
      </c>
      <c r="AE12" s="130">
        <v>8294.4660514240204</v>
      </c>
      <c r="AF12" s="130">
        <v>9167.7922720462157</v>
      </c>
      <c r="AG12" s="130">
        <v>10041.118492668411</v>
      </c>
      <c r="AH12" s="130">
        <v>10914.444713290606</v>
      </c>
      <c r="AI12" s="130">
        <v>11787.770933912801</v>
      </c>
      <c r="AJ12" s="130">
        <v>12661.097154534997</v>
      </c>
      <c r="AK12" s="130">
        <v>13534.423375157192</v>
      </c>
      <c r="AL12" s="130">
        <v>14407.749595779387</v>
      </c>
      <c r="AM12" s="130">
        <v>15281.075816401582</v>
      </c>
      <c r="AN12" s="130">
        <v>16154.402037023778</v>
      </c>
      <c r="AO12" s="130">
        <v>17027.728257645973</v>
      </c>
      <c r="AP12" s="130">
        <v>17901.054478268168</v>
      </c>
      <c r="AQ12" s="130">
        <v>18774.380698890363</v>
      </c>
      <c r="AR12" s="147">
        <v>19647.706919512559</v>
      </c>
    </row>
    <row r="13" spans="2:44">
      <c r="B13" s="160">
        <v>9</v>
      </c>
      <c r="C13" s="161">
        <v>2002</v>
      </c>
      <c r="D13" s="161">
        <v>22</v>
      </c>
      <c r="E13" s="162">
        <v>13.633091409933957</v>
      </c>
      <c r="F13" s="158">
        <v>493.1173315309203</v>
      </c>
      <c r="G13" s="159">
        <v>22.414424160496377</v>
      </c>
      <c r="H13" s="130"/>
      <c r="I13" s="130"/>
      <c r="J13" s="130"/>
      <c r="K13" s="130"/>
      <c r="L13" s="130"/>
      <c r="M13" s="164">
        <v>8</v>
      </c>
      <c r="N13" s="146"/>
      <c r="O13" s="146">
        <v>0</v>
      </c>
      <c r="P13" s="130">
        <v>0</v>
      </c>
      <c r="Q13" s="130">
        <v>0</v>
      </c>
      <c r="R13" s="130">
        <v>0</v>
      </c>
      <c r="S13" s="130">
        <v>0</v>
      </c>
      <c r="T13" s="130">
        <v>0</v>
      </c>
      <c r="U13" s="130">
        <v>0</v>
      </c>
      <c r="V13" s="130">
        <v>-14.390761910070683</v>
      </c>
      <c r="W13" s="130">
        <v>291.18713157100865</v>
      </c>
      <c r="X13" s="130">
        <v>596.76502505208805</v>
      </c>
      <c r="Y13" s="130">
        <v>902.34291853316745</v>
      </c>
      <c r="Z13" s="130">
        <v>1207.9208120142468</v>
      </c>
      <c r="AA13" s="130">
        <v>1513.4987054953262</v>
      </c>
      <c r="AB13" s="130">
        <v>1819.0765989764056</v>
      </c>
      <c r="AC13" s="130">
        <v>2124.654492457485</v>
      </c>
      <c r="AD13" s="130">
        <v>2430.2323859385642</v>
      </c>
      <c r="AE13" s="130">
        <v>2735.8102794196434</v>
      </c>
      <c r="AF13" s="130">
        <v>3041.3881729007226</v>
      </c>
      <c r="AG13" s="130">
        <v>3346.9660663818017</v>
      </c>
      <c r="AH13" s="130">
        <v>3652.5439598628809</v>
      </c>
      <c r="AI13" s="130">
        <v>3958.1218533439601</v>
      </c>
      <c r="AJ13" s="130">
        <v>4263.6997468250393</v>
      </c>
      <c r="AK13" s="130">
        <v>4569.2776403061189</v>
      </c>
      <c r="AL13" s="130">
        <v>4874.8555337871985</v>
      </c>
      <c r="AM13" s="130">
        <v>5180.4334272682781</v>
      </c>
      <c r="AN13" s="130">
        <v>5486.0113207493578</v>
      </c>
      <c r="AO13" s="130">
        <v>5791.5892142304374</v>
      </c>
      <c r="AP13" s="130">
        <v>6097.167107711517</v>
      </c>
      <c r="AQ13" s="130">
        <v>6402.7450011925966</v>
      </c>
      <c r="AR13" s="147">
        <v>6708.3228946736763</v>
      </c>
    </row>
    <row r="14" spans="2:44">
      <c r="B14" s="160">
        <v>10</v>
      </c>
      <c r="C14" s="161">
        <v>2003</v>
      </c>
      <c r="D14" s="161">
        <v>21</v>
      </c>
      <c r="E14" s="162">
        <v>23.9636762165295</v>
      </c>
      <c r="F14" s="158">
        <v>262.82646204498832</v>
      </c>
      <c r="G14" s="159">
        <v>12.51554581166611</v>
      </c>
      <c r="H14" s="130"/>
      <c r="I14" s="130"/>
      <c r="J14" s="130"/>
      <c r="K14" s="130"/>
      <c r="L14" s="130"/>
      <c r="M14" s="164">
        <v>9</v>
      </c>
      <c r="N14" s="146"/>
      <c r="O14" s="146">
        <v>0</v>
      </c>
      <c r="P14" s="130">
        <v>0</v>
      </c>
      <c r="Q14" s="130">
        <v>0</v>
      </c>
      <c r="R14" s="130">
        <v>0</v>
      </c>
      <c r="S14" s="130">
        <v>0</v>
      </c>
      <c r="T14" s="130">
        <v>0</v>
      </c>
      <c r="U14" s="130">
        <v>0</v>
      </c>
      <c r="V14" s="130">
        <v>0</v>
      </c>
      <c r="W14" s="130">
        <v>-262.50899329803883</v>
      </c>
      <c r="X14" s="130">
        <v>37.409494205869692</v>
      </c>
      <c r="Y14" s="130">
        <v>337.32798170977821</v>
      </c>
      <c r="Z14" s="130">
        <v>637.24646921368674</v>
      </c>
      <c r="AA14" s="130">
        <v>937.16495671759526</v>
      </c>
      <c r="AB14" s="130">
        <v>1237.0834442215037</v>
      </c>
      <c r="AC14" s="130">
        <v>1537.0019317254123</v>
      </c>
      <c r="AD14" s="130">
        <v>1836.9204192293209</v>
      </c>
      <c r="AE14" s="130">
        <v>2136.8389067332296</v>
      </c>
      <c r="AF14" s="130">
        <v>2436.7573942371382</v>
      </c>
      <c r="AG14" s="130">
        <v>2736.6758817410469</v>
      </c>
      <c r="AH14" s="130">
        <v>3036.5943692449555</v>
      </c>
      <c r="AI14" s="130">
        <v>3336.5128567488641</v>
      </c>
      <c r="AJ14" s="130">
        <v>3636.4313442527728</v>
      </c>
      <c r="AK14" s="130">
        <v>3936.3498317566814</v>
      </c>
      <c r="AL14" s="130">
        <v>4236.26831926059</v>
      </c>
      <c r="AM14" s="130">
        <v>4536.1868067644982</v>
      </c>
      <c r="AN14" s="130">
        <v>4836.1052942684064</v>
      </c>
      <c r="AO14" s="130">
        <v>5136.0237817723146</v>
      </c>
      <c r="AP14" s="130">
        <v>5435.9422692762228</v>
      </c>
      <c r="AQ14" s="130">
        <v>5735.8607567801309</v>
      </c>
      <c r="AR14" s="147">
        <v>6035.7792442840391</v>
      </c>
    </row>
    <row r="15" spans="2:44">
      <c r="B15" s="160">
        <v>11</v>
      </c>
      <c r="C15" s="161">
        <v>2004</v>
      </c>
      <c r="D15" s="161">
        <v>20</v>
      </c>
      <c r="E15" s="162">
        <v>74.951727990387937</v>
      </c>
      <c r="F15" s="158">
        <v>241.37271073736053</v>
      </c>
      <c r="G15" s="159">
        <v>12.068635536868026</v>
      </c>
      <c r="H15" s="130"/>
      <c r="I15" s="130"/>
      <c r="J15" s="130"/>
      <c r="K15" s="130"/>
      <c r="L15" s="130"/>
      <c r="M15" s="164">
        <v>10</v>
      </c>
      <c r="N15" s="146"/>
      <c r="O15" s="146">
        <v>0</v>
      </c>
      <c r="P15" s="130">
        <v>0</v>
      </c>
      <c r="Q15" s="130">
        <v>0</v>
      </c>
      <c r="R15" s="130">
        <v>0</v>
      </c>
      <c r="S15" s="130">
        <v>0</v>
      </c>
      <c r="T15" s="130">
        <v>0</v>
      </c>
      <c r="U15" s="130">
        <v>0</v>
      </c>
      <c r="V15" s="130">
        <v>0</v>
      </c>
      <c r="W15" s="130">
        <v>0</v>
      </c>
      <c r="X15" s="130">
        <v>-854.55196795994334</v>
      </c>
      <c r="Y15" s="130">
        <v>50.013120014518449</v>
      </c>
      <c r="Z15" s="130">
        <v>954.57820798898024</v>
      </c>
      <c r="AA15" s="130">
        <v>1859.1432959634421</v>
      </c>
      <c r="AB15" s="130">
        <v>2763.7083839379038</v>
      </c>
      <c r="AC15" s="130">
        <v>3668.2734719123655</v>
      </c>
      <c r="AD15" s="130">
        <v>4572.8385598868272</v>
      </c>
      <c r="AE15" s="130">
        <v>5477.4036478612888</v>
      </c>
      <c r="AF15" s="130">
        <v>6381.9687358357505</v>
      </c>
      <c r="AG15" s="130">
        <v>7286.5338238102122</v>
      </c>
      <c r="AH15" s="130">
        <v>8191.0989117846739</v>
      </c>
      <c r="AI15" s="130">
        <v>9095.6639997591355</v>
      </c>
      <c r="AJ15" s="130">
        <v>10000.229087733598</v>
      </c>
      <c r="AK15" s="130">
        <v>10904.794175708061</v>
      </c>
      <c r="AL15" s="130">
        <v>11809.359263682523</v>
      </c>
      <c r="AM15" s="130">
        <v>12713.924351656986</v>
      </c>
      <c r="AN15" s="130">
        <v>13618.489439631448</v>
      </c>
      <c r="AO15" s="130">
        <v>14523.054527605911</v>
      </c>
      <c r="AP15" s="130">
        <v>15427.619615580374</v>
      </c>
      <c r="AQ15" s="130">
        <v>16332.184703554836</v>
      </c>
      <c r="AR15" s="147">
        <v>17236.749791529299</v>
      </c>
    </row>
    <row r="16" spans="2:44">
      <c r="B16" s="160">
        <v>12</v>
      </c>
      <c r="C16" s="161">
        <v>2005</v>
      </c>
      <c r="D16" s="161">
        <v>19</v>
      </c>
      <c r="E16" s="162">
        <v>13.156862276951156</v>
      </c>
      <c r="F16" s="158">
        <v>474.40227253652597</v>
      </c>
      <c r="G16" s="159">
        <v>24.968540659817155</v>
      </c>
      <c r="H16" s="130"/>
      <c r="I16" s="130"/>
      <c r="J16" s="130"/>
      <c r="K16" s="130"/>
      <c r="L16" s="130"/>
      <c r="M16" s="164">
        <v>11</v>
      </c>
      <c r="N16" s="146"/>
      <c r="O16" s="146">
        <v>0</v>
      </c>
      <c r="P16" s="130">
        <v>0</v>
      </c>
      <c r="Q16" s="130">
        <v>0</v>
      </c>
      <c r="R16" s="130">
        <v>0</v>
      </c>
      <c r="S16" s="130">
        <v>0</v>
      </c>
      <c r="T16" s="130">
        <v>0</v>
      </c>
      <c r="U16" s="130">
        <v>0</v>
      </c>
      <c r="V16" s="130">
        <v>0</v>
      </c>
      <c r="W16" s="130">
        <v>0</v>
      </c>
      <c r="X16" s="130">
        <v>0</v>
      </c>
      <c r="Y16" s="130">
        <v>19.716093077625796</v>
      </c>
      <c r="Z16" s="130">
        <v>348.22374379529521</v>
      </c>
      <c r="AA16" s="130">
        <v>676.7313945129647</v>
      </c>
      <c r="AB16" s="130">
        <v>1005.2390452306341</v>
      </c>
      <c r="AC16" s="130">
        <v>1333.7466959483036</v>
      </c>
      <c r="AD16" s="130">
        <v>1662.2543466659731</v>
      </c>
      <c r="AE16" s="130">
        <v>1990.7619973836427</v>
      </c>
      <c r="AF16" s="130">
        <v>2319.2696481013122</v>
      </c>
      <c r="AG16" s="130">
        <v>2647.7772988189818</v>
      </c>
      <c r="AH16" s="130">
        <v>2976.2849495366513</v>
      </c>
      <c r="AI16" s="130">
        <v>3304.7926002543209</v>
      </c>
      <c r="AJ16" s="130">
        <v>3633.3002509719904</v>
      </c>
      <c r="AK16" s="130">
        <v>3961.80790168966</v>
      </c>
      <c r="AL16" s="130">
        <v>4290.3155524073291</v>
      </c>
      <c r="AM16" s="130">
        <v>4618.8232031249981</v>
      </c>
      <c r="AN16" s="130">
        <v>4947.3308538426672</v>
      </c>
      <c r="AO16" s="130">
        <v>5275.8385045603363</v>
      </c>
      <c r="AP16" s="130">
        <v>5604.3461552780054</v>
      </c>
      <c r="AQ16" s="130">
        <v>5932.8538059956745</v>
      </c>
      <c r="AR16" s="147">
        <v>6261.3614567133436</v>
      </c>
    </row>
    <row r="17" spans="2:44">
      <c r="B17" s="160">
        <v>13</v>
      </c>
      <c r="C17" s="161">
        <v>2005</v>
      </c>
      <c r="D17" s="161">
        <v>19</v>
      </c>
      <c r="E17" s="162">
        <v>83.003085516222342</v>
      </c>
      <c r="F17" s="158">
        <v>557.09318937351554</v>
      </c>
      <c r="G17" s="159">
        <v>29.320694177553449</v>
      </c>
      <c r="H17" s="130"/>
      <c r="I17" s="130"/>
      <c r="J17" s="130"/>
      <c r="K17" s="130"/>
      <c r="L17" s="130"/>
      <c r="M17" s="164">
        <v>11</v>
      </c>
      <c r="N17" s="146"/>
      <c r="O17" s="146">
        <v>0</v>
      </c>
      <c r="P17" s="130">
        <v>0</v>
      </c>
      <c r="Q17" s="130">
        <v>0</v>
      </c>
      <c r="R17" s="130">
        <v>0</v>
      </c>
      <c r="S17" s="130">
        <v>0</v>
      </c>
      <c r="T17" s="130">
        <v>0</v>
      </c>
      <c r="U17" s="130">
        <v>0</v>
      </c>
      <c r="V17" s="130">
        <v>0</v>
      </c>
      <c r="W17" s="130">
        <v>0</v>
      </c>
      <c r="X17" s="130">
        <v>0</v>
      </c>
      <c r="Y17" s="130">
        <v>485.62566914873292</v>
      </c>
      <c r="Z17" s="130">
        <v>2919.3337553632041</v>
      </c>
      <c r="AA17" s="130">
        <v>5353.0418415776749</v>
      </c>
      <c r="AB17" s="130">
        <v>7786.7499277921461</v>
      </c>
      <c r="AC17" s="130">
        <v>10220.458014006617</v>
      </c>
      <c r="AD17" s="130">
        <v>12654.166100221089</v>
      </c>
      <c r="AE17" s="130">
        <v>15087.874186435562</v>
      </c>
      <c r="AF17" s="130">
        <v>17521.582272650034</v>
      </c>
      <c r="AG17" s="130">
        <v>19955.290358864506</v>
      </c>
      <c r="AH17" s="130">
        <v>22388.998445078978</v>
      </c>
      <c r="AI17" s="130">
        <v>24822.70653129345</v>
      </c>
      <c r="AJ17" s="130">
        <v>27256.414617507922</v>
      </c>
      <c r="AK17" s="130">
        <v>29690.122703722394</v>
      </c>
      <c r="AL17" s="130">
        <v>32123.830789936866</v>
      </c>
      <c r="AM17" s="130">
        <v>34557.538876151339</v>
      </c>
      <c r="AN17" s="130">
        <v>36991.246962365811</v>
      </c>
      <c r="AO17" s="130">
        <v>39424.955048580283</v>
      </c>
      <c r="AP17" s="130">
        <v>41858.663134794755</v>
      </c>
      <c r="AQ17" s="130">
        <v>44292.371221009227</v>
      </c>
      <c r="AR17" s="147">
        <v>46726.079307223699</v>
      </c>
    </row>
    <row r="18" spans="2:44">
      <c r="B18" s="160">
        <v>14</v>
      </c>
      <c r="C18" s="161">
        <v>2006</v>
      </c>
      <c r="D18" s="161">
        <v>18</v>
      </c>
      <c r="E18" s="162">
        <v>57.814608831999998</v>
      </c>
      <c r="F18" s="158">
        <v>509.43932876344451</v>
      </c>
      <c r="G18" s="159">
        <v>28.302184931302474</v>
      </c>
      <c r="H18" s="130"/>
      <c r="I18" s="130"/>
      <c r="J18" s="130"/>
      <c r="K18" s="130"/>
      <c r="L18" s="130"/>
      <c r="M18" s="164">
        <v>12</v>
      </c>
      <c r="N18" s="146"/>
      <c r="O18" s="146">
        <v>0</v>
      </c>
      <c r="P18" s="130">
        <v>0</v>
      </c>
      <c r="Q18" s="130">
        <v>0</v>
      </c>
      <c r="R18" s="130">
        <v>0</v>
      </c>
      <c r="S18" s="130">
        <v>0</v>
      </c>
      <c r="T18" s="130">
        <v>0</v>
      </c>
      <c r="U18" s="130">
        <v>0</v>
      </c>
      <c r="V18" s="130">
        <v>0</v>
      </c>
      <c r="W18" s="130">
        <v>0</v>
      </c>
      <c r="X18" s="130">
        <v>0</v>
      </c>
      <c r="Y18" s="130">
        <v>0</v>
      </c>
      <c r="Z18" s="130">
        <v>279.37088160713722</v>
      </c>
      <c r="AA18" s="130">
        <v>1915.6506325013142</v>
      </c>
      <c r="AB18" s="130">
        <v>3551.9303833954914</v>
      </c>
      <c r="AC18" s="130">
        <v>5188.2101342896685</v>
      </c>
      <c r="AD18" s="130">
        <v>6824.4898851838461</v>
      </c>
      <c r="AE18" s="130">
        <v>8460.7696360780228</v>
      </c>
      <c r="AF18" s="130">
        <v>10097.049386972199</v>
      </c>
      <c r="AG18" s="130">
        <v>11733.329137866376</v>
      </c>
      <c r="AH18" s="130">
        <v>13369.608888760553</v>
      </c>
      <c r="AI18" s="130">
        <v>15005.88863965473</v>
      </c>
      <c r="AJ18" s="130">
        <v>16642.168390548908</v>
      </c>
      <c r="AK18" s="130">
        <v>18278.448141443085</v>
      </c>
      <c r="AL18" s="130">
        <v>19914.727892337261</v>
      </c>
      <c r="AM18" s="130">
        <v>21551.007643231438</v>
      </c>
      <c r="AN18" s="130">
        <v>23187.287394125615</v>
      </c>
      <c r="AO18" s="130">
        <v>24823.567145019791</v>
      </c>
      <c r="AP18" s="130">
        <v>26459.846895913968</v>
      </c>
      <c r="AQ18" s="130">
        <v>28096.126646808145</v>
      </c>
      <c r="AR18" s="147">
        <v>29732.406397702322</v>
      </c>
    </row>
    <row r="19" spans="2:44">
      <c r="B19" s="160">
        <v>15</v>
      </c>
      <c r="C19" s="161">
        <v>2006</v>
      </c>
      <c r="D19" s="161">
        <v>18</v>
      </c>
      <c r="E19" s="162">
        <v>13.848390482985472</v>
      </c>
      <c r="F19" s="158">
        <v>526.89076842438283</v>
      </c>
      <c r="G19" s="159">
        <v>29.271709356910158</v>
      </c>
      <c r="H19" s="130"/>
      <c r="I19" s="130"/>
      <c r="J19" s="130"/>
      <c r="K19" s="130"/>
      <c r="L19" s="130"/>
      <c r="M19" s="164">
        <v>12</v>
      </c>
      <c r="N19" s="146"/>
      <c r="O19" s="146">
        <v>0</v>
      </c>
      <c r="P19" s="130">
        <v>0</v>
      </c>
      <c r="Q19" s="130">
        <v>0</v>
      </c>
      <c r="R19" s="130">
        <v>0</v>
      </c>
      <c r="S19" s="130">
        <v>0</v>
      </c>
      <c r="T19" s="130">
        <v>0</v>
      </c>
      <c r="U19" s="130">
        <v>0</v>
      </c>
      <c r="V19" s="130">
        <v>0</v>
      </c>
      <c r="W19" s="130">
        <v>0</v>
      </c>
      <c r="X19" s="130">
        <v>0</v>
      </c>
      <c r="Y19" s="130">
        <v>0</v>
      </c>
      <c r="Z19" s="130">
        <v>80.344336643282375</v>
      </c>
      <c r="AA19" s="130">
        <v>485.71039792223377</v>
      </c>
      <c r="AB19" s="130">
        <v>891.07645920118512</v>
      </c>
      <c r="AC19" s="130">
        <v>1296.4425204801364</v>
      </c>
      <c r="AD19" s="130">
        <v>1701.8085817590877</v>
      </c>
      <c r="AE19" s="130">
        <v>2107.174643038039</v>
      </c>
      <c r="AF19" s="130">
        <v>2512.5407043169903</v>
      </c>
      <c r="AG19" s="130">
        <v>2917.9067655959416</v>
      </c>
      <c r="AH19" s="130">
        <v>3323.2728268748929</v>
      </c>
      <c r="AI19" s="130">
        <v>3728.6388881538442</v>
      </c>
      <c r="AJ19" s="130">
        <v>4134.0049494327959</v>
      </c>
      <c r="AK19" s="130">
        <v>4539.3710107117477</v>
      </c>
      <c r="AL19" s="130">
        <v>4944.7370719906994</v>
      </c>
      <c r="AM19" s="130">
        <v>5350.1031332696512</v>
      </c>
      <c r="AN19" s="130">
        <v>5755.4691945486029</v>
      </c>
      <c r="AO19" s="130">
        <v>6160.8352558275546</v>
      </c>
      <c r="AP19" s="130">
        <v>6566.2013171065064</v>
      </c>
      <c r="AQ19" s="130">
        <v>6971.5673783854581</v>
      </c>
      <c r="AR19" s="147">
        <v>7376.9334396644099</v>
      </c>
    </row>
    <row r="20" spans="2:44">
      <c r="B20" s="160">
        <v>16</v>
      </c>
      <c r="C20" s="161">
        <v>2006</v>
      </c>
      <c r="D20" s="161">
        <v>18</v>
      </c>
      <c r="E20" s="162">
        <v>63.715652843686435</v>
      </c>
      <c r="F20" s="158">
        <v>507.52898149814774</v>
      </c>
      <c r="G20" s="159">
        <v>28.196054527674875</v>
      </c>
      <c r="H20" s="130"/>
      <c r="I20" s="130"/>
      <c r="J20" s="130"/>
      <c r="K20" s="130"/>
      <c r="L20" s="130"/>
      <c r="M20" s="164">
        <v>12</v>
      </c>
      <c r="N20" s="146"/>
      <c r="O20" s="146">
        <v>0</v>
      </c>
      <c r="P20" s="130">
        <v>0</v>
      </c>
      <c r="Q20" s="130">
        <v>0</v>
      </c>
      <c r="R20" s="130">
        <v>0</v>
      </c>
      <c r="S20" s="130">
        <v>0</v>
      </c>
      <c r="T20" s="130">
        <v>0</v>
      </c>
      <c r="U20" s="130">
        <v>0</v>
      </c>
      <c r="V20" s="130">
        <v>0</v>
      </c>
      <c r="W20" s="130">
        <v>0</v>
      </c>
      <c r="X20" s="130">
        <v>0</v>
      </c>
      <c r="Y20" s="130">
        <v>0</v>
      </c>
      <c r="Z20" s="130">
        <v>301.1236496056647</v>
      </c>
      <c r="AA20" s="130">
        <v>2097.6536714526501</v>
      </c>
      <c r="AB20" s="130">
        <v>3894.1836932996357</v>
      </c>
      <c r="AC20" s="130">
        <v>5690.7137151466213</v>
      </c>
      <c r="AD20" s="130">
        <v>7487.2437369936069</v>
      </c>
      <c r="AE20" s="130">
        <v>9283.7737588405926</v>
      </c>
      <c r="AF20" s="130">
        <v>11080.303780687578</v>
      </c>
      <c r="AG20" s="130">
        <v>12876.833802534564</v>
      </c>
      <c r="AH20" s="130">
        <v>14673.363824381549</v>
      </c>
      <c r="AI20" s="130">
        <v>16469.893846228533</v>
      </c>
      <c r="AJ20" s="130">
        <v>18266.423868075519</v>
      </c>
      <c r="AK20" s="130">
        <v>20062.953889922504</v>
      </c>
      <c r="AL20" s="130">
        <v>21859.48391176949</v>
      </c>
      <c r="AM20" s="130">
        <v>23656.013933616476</v>
      </c>
      <c r="AN20" s="130">
        <v>25452.543955463461</v>
      </c>
      <c r="AO20" s="130">
        <v>27249.073977310447</v>
      </c>
      <c r="AP20" s="130">
        <v>29045.603999157433</v>
      </c>
      <c r="AQ20" s="130">
        <v>30842.134021004418</v>
      </c>
      <c r="AR20" s="147">
        <v>32638.664042851404</v>
      </c>
    </row>
    <row r="21" spans="2:44">
      <c r="B21" s="160">
        <v>17</v>
      </c>
      <c r="C21" s="161">
        <v>2007</v>
      </c>
      <c r="D21" s="161">
        <v>17</v>
      </c>
      <c r="E21" s="162">
        <v>6.3596293469600003</v>
      </c>
      <c r="F21" s="158">
        <v>0</v>
      </c>
      <c r="G21" s="159">
        <v>0</v>
      </c>
      <c r="H21" s="130"/>
      <c r="I21" s="130"/>
      <c r="J21" s="130"/>
      <c r="K21" s="130"/>
      <c r="L21" s="130"/>
      <c r="M21" s="164">
        <v>13</v>
      </c>
      <c r="N21" s="146"/>
      <c r="O21" s="146">
        <v>0</v>
      </c>
      <c r="P21" s="130">
        <v>0</v>
      </c>
      <c r="Q21" s="130">
        <v>0</v>
      </c>
      <c r="R21" s="130">
        <v>0</v>
      </c>
      <c r="S21" s="130">
        <v>0</v>
      </c>
      <c r="T21" s="130">
        <v>0</v>
      </c>
      <c r="U21" s="130">
        <v>0</v>
      </c>
      <c r="V21" s="130">
        <v>0</v>
      </c>
      <c r="W21" s="130">
        <v>0</v>
      </c>
      <c r="X21" s="130">
        <v>0</v>
      </c>
      <c r="Y21" s="130">
        <v>0</v>
      </c>
      <c r="Z21" s="130">
        <v>0</v>
      </c>
      <c r="AA21" s="130">
        <v>-149.26050077315122</v>
      </c>
      <c r="AB21" s="130">
        <v>-149.26050077315122</v>
      </c>
      <c r="AC21" s="130">
        <v>-149.26050077315122</v>
      </c>
      <c r="AD21" s="130">
        <v>-149.26050077315122</v>
      </c>
      <c r="AE21" s="130">
        <v>-149.26050077315122</v>
      </c>
      <c r="AF21" s="130">
        <v>-149.26050077315122</v>
      </c>
      <c r="AG21" s="130">
        <v>-149.26050077315122</v>
      </c>
      <c r="AH21" s="130">
        <v>-149.26050077315122</v>
      </c>
      <c r="AI21" s="130">
        <v>-149.26050077315122</v>
      </c>
      <c r="AJ21" s="130">
        <v>-149.26050077315122</v>
      </c>
      <c r="AK21" s="130">
        <v>-149.26050077315122</v>
      </c>
      <c r="AL21" s="130">
        <v>-149.26050077315122</v>
      </c>
      <c r="AM21" s="130">
        <v>-149.26050077315122</v>
      </c>
      <c r="AN21" s="130">
        <v>-149.26050077315122</v>
      </c>
      <c r="AO21" s="130">
        <v>-149.26050077315122</v>
      </c>
      <c r="AP21" s="130">
        <v>-149.26050077315122</v>
      </c>
      <c r="AQ21" s="130">
        <v>-149.26050077315122</v>
      </c>
      <c r="AR21" s="147">
        <v>-149.26050077315122</v>
      </c>
    </row>
    <row r="22" spans="2:44">
      <c r="B22" s="160">
        <v>18</v>
      </c>
      <c r="C22" s="161">
        <v>2007</v>
      </c>
      <c r="D22" s="161">
        <v>17</v>
      </c>
      <c r="E22" s="162">
        <v>139.2208230897225</v>
      </c>
      <c r="F22" s="158">
        <v>407.19931101818463</v>
      </c>
      <c r="G22" s="159">
        <v>23.952900648128509</v>
      </c>
      <c r="H22" s="130"/>
      <c r="I22" s="130"/>
      <c r="J22" s="130"/>
      <c r="K22" s="130"/>
      <c r="L22" s="130"/>
      <c r="M22" s="164">
        <v>13</v>
      </c>
      <c r="N22" s="146"/>
      <c r="O22" s="146">
        <v>0</v>
      </c>
      <c r="P22" s="130">
        <v>0</v>
      </c>
      <c r="Q22" s="130">
        <v>0</v>
      </c>
      <c r="R22" s="130">
        <v>0</v>
      </c>
      <c r="S22" s="130">
        <v>0</v>
      </c>
      <c r="T22" s="130">
        <v>0</v>
      </c>
      <c r="U22" s="130">
        <v>0</v>
      </c>
      <c r="V22" s="130">
        <v>0</v>
      </c>
      <c r="W22" s="130">
        <v>0</v>
      </c>
      <c r="X22" s="130">
        <v>0</v>
      </c>
      <c r="Y22" s="130">
        <v>0</v>
      </c>
      <c r="Z22" s="130">
        <v>0</v>
      </c>
      <c r="AA22" s="130">
        <v>67.22982570301123</v>
      </c>
      <c r="AB22" s="130">
        <v>3401.9723693218098</v>
      </c>
      <c r="AC22" s="130">
        <v>6736.714912940608</v>
      </c>
      <c r="AD22" s="130">
        <v>10071.457456559407</v>
      </c>
      <c r="AE22" s="130">
        <v>13406.200000178205</v>
      </c>
      <c r="AF22" s="130">
        <v>16740.942543797006</v>
      </c>
      <c r="AG22" s="130">
        <v>20075.685087415804</v>
      </c>
      <c r="AH22" s="130">
        <v>23410.427631034603</v>
      </c>
      <c r="AI22" s="130">
        <v>26745.170174653402</v>
      </c>
      <c r="AJ22" s="130">
        <v>30079.9127182722</v>
      </c>
      <c r="AK22" s="130">
        <v>33414.655261890999</v>
      </c>
      <c r="AL22" s="130">
        <v>36749.397805509798</v>
      </c>
      <c r="AM22" s="130">
        <v>40084.140349128596</v>
      </c>
      <c r="AN22" s="130">
        <v>43418.882892747395</v>
      </c>
      <c r="AO22" s="130">
        <v>46753.625436366194</v>
      </c>
      <c r="AP22" s="130">
        <v>50088.367979984992</v>
      </c>
      <c r="AQ22" s="130">
        <v>53423.110523603791</v>
      </c>
      <c r="AR22" s="147">
        <v>56757.85306722259</v>
      </c>
    </row>
    <row r="23" spans="2:44">
      <c r="B23" s="160">
        <v>19</v>
      </c>
      <c r="C23" s="161">
        <v>2007</v>
      </c>
      <c r="D23" s="161">
        <v>17</v>
      </c>
      <c r="E23" s="162">
        <v>26.246407331389079</v>
      </c>
      <c r="F23" s="158">
        <v>453.25815394704358</v>
      </c>
      <c r="G23" s="159">
        <v>26.662244349826093</v>
      </c>
      <c r="H23" s="130"/>
      <c r="I23" s="130"/>
      <c r="J23" s="130"/>
      <c r="K23" s="130"/>
      <c r="L23" s="130"/>
      <c r="M23" s="164">
        <v>13</v>
      </c>
      <c r="N23" s="146"/>
      <c r="O23" s="146">
        <v>0</v>
      </c>
      <c r="P23" s="130">
        <v>0</v>
      </c>
      <c r="Q23" s="130">
        <v>0</v>
      </c>
      <c r="R23" s="130">
        <v>0</v>
      </c>
      <c r="S23" s="130">
        <v>0</v>
      </c>
      <c r="T23" s="130">
        <v>0</v>
      </c>
      <c r="U23" s="130">
        <v>0</v>
      </c>
      <c r="V23" s="130">
        <v>0</v>
      </c>
      <c r="W23" s="130">
        <v>0</v>
      </c>
      <c r="X23" s="130">
        <v>0</v>
      </c>
      <c r="Y23" s="130">
        <v>0</v>
      </c>
      <c r="Z23" s="130">
        <v>0</v>
      </c>
      <c r="AA23" s="130">
        <v>83.784945506860893</v>
      </c>
      <c r="AB23" s="130">
        <v>783.57307108142356</v>
      </c>
      <c r="AC23" s="130">
        <v>1483.3611966559861</v>
      </c>
      <c r="AD23" s="130">
        <v>2183.1493222305489</v>
      </c>
      <c r="AE23" s="130">
        <v>2882.9374478051113</v>
      </c>
      <c r="AF23" s="130">
        <v>3582.7255733796737</v>
      </c>
      <c r="AG23" s="130">
        <v>4282.5136989542361</v>
      </c>
      <c r="AH23" s="130">
        <v>4982.3018245287985</v>
      </c>
      <c r="AI23" s="130">
        <v>5682.0899501033609</v>
      </c>
      <c r="AJ23" s="130">
        <v>6381.8780756779233</v>
      </c>
      <c r="AK23" s="130">
        <v>7081.6662012524857</v>
      </c>
      <c r="AL23" s="130">
        <v>7781.4543268270481</v>
      </c>
      <c r="AM23" s="130">
        <v>8481.2424524016114</v>
      </c>
      <c r="AN23" s="130">
        <v>9181.0305779761748</v>
      </c>
      <c r="AO23" s="130">
        <v>9880.8187035507381</v>
      </c>
      <c r="AP23" s="130">
        <v>10580.606829125301</v>
      </c>
      <c r="AQ23" s="130">
        <v>11280.394954699865</v>
      </c>
      <c r="AR23" s="147">
        <v>11980.183080274428</v>
      </c>
    </row>
    <row r="24" spans="2:44">
      <c r="B24" s="160">
        <v>20</v>
      </c>
      <c r="C24" s="161">
        <v>2008</v>
      </c>
      <c r="D24" s="161">
        <v>16</v>
      </c>
      <c r="E24" s="162">
        <v>95.340123532638771</v>
      </c>
      <c r="F24" s="158">
        <v>425.19937826837293</v>
      </c>
      <c r="G24" s="159">
        <v>26.574961141773308</v>
      </c>
      <c r="H24" s="130"/>
      <c r="I24" s="130"/>
      <c r="J24" s="130"/>
      <c r="K24" s="130"/>
      <c r="L24" s="130"/>
      <c r="M24" s="164">
        <v>14</v>
      </c>
      <c r="N24" s="146"/>
      <c r="O24" s="146">
        <v>0</v>
      </c>
      <c r="P24" s="130">
        <v>0</v>
      </c>
      <c r="Q24" s="130">
        <v>0</v>
      </c>
      <c r="R24" s="130">
        <v>0</v>
      </c>
      <c r="S24" s="130">
        <v>0</v>
      </c>
      <c r="T24" s="130">
        <v>0</v>
      </c>
      <c r="U24" s="130">
        <v>0</v>
      </c>
      <c r="V24" s="130">
        <v>0</v>
      </c>
      <c r="W24" s="130">
        <v>0</v>
      </c>
      <c r="X24" s="130">
        <v>0</v>
      </c>
      <c r="Y24" s="130">
        <v>0</v>
      </c>
      <c r="Z24" s="130">
        <v>0</v>
      </c>
      <c r="AA24" s="130">
        <v>0</v>
      </c>
      <c r="AB24" s="130">
        <v>296.02737882071017</v>
      </c>
      <c r="AC24" s="130">
        <v>2829.6874569524521</v>
      </c>
      <c r="AD24" s="130">
        <v>5363.3475350841945</v>
      </c>
      <c r="AE24" s="130">
        <v>7897.0076132159365</v>
      </c>
      <c r="AF24" s="130">
        <v>10430.667691347679</v>
      </c>
      <c r="AG24" s="130">
        <v>12964.32776947942</v>
      </c>
      <c r="AH24" s="130">
        <v>15497.987847611163</v>
      </c>
      <c r="AI24" s="130">
        <v>18031.647925742905</v>
      </c>
      <c r="AJ24" s="130">
        <v>20565.308003874648</v>
      </c>
      <c r="AK24" s="130">
        <v>23098.968082006391</v>
      </c>
      <c r="AL24" s="130">
        <v>25632.628160138134</v>
      </c>
      <c r="AM24" s="130">
        <v>28166.288238269877</v>
      </c>
      <c r="AN24" s="130">
        <v>30699.94831640162</v>
      </c>
      <c r="AO24" s="130">
        <v>33233.608394533359</v>
      </c>
      <c r="AP24" s="130">
        <v>35767.268472665099</v>
      </c>
      <c r="AQ24" s="130">
        <v>38300.928550796838</v>
      </c>
      <c r="AR24" s="147">
        <v>40834.588628928577</v>
      </c>
    </row>
    <row r="25" spans="2:44">
      <c r="B25" s="160">
        <v>21</v>
      </c>
      <c r="C25" s="161">
        <v>2008</v>
      </c>
      <c r="D25" s="161">
        <v>16</v>
      </c>
      <c r="E25" s="162">
        <v>83.323723848529028</v>
      </c>
      <c r="F25" s="158">
        <v>477.60352334170454</v>
      </c>
      <c r="G25" s="159">
        <v>29.850220208856534</v>
      </c>
      <c r="H25" s="130"/>
      <c r="I25" s="130"/>
      <c r="J25" s="130"/>
      <c r="K25" s="130"/>
      <c r="L25" s="130"/>
      <c r="M25" s="164">
        <v>14</v>
      </c>
      <c r="N25" s="146"/>
      <c r="O25" s="146">
        <v>0</v>
      </c>
      <c r="P25" s="130">
        <v>0</v>
      </c>
      <c r="Q25" s="130">
        <v>0</v>
      </c>
      <c r="R25" s="130">
        <v>0</v>
      </c>
      <c r="S25" s="130">
        <v>0</v>
      </c>
      <c r="T25" s="130">
        <v>0</v>
      </c>
      <c r="U25" s="130">
        <v>0</v>
      </c>
      <c r="V25" s="130">
        <v>0</v>
      </c>
      <c r="W25" s="130">
        <v>0</v>
      </c>
      <c r="X25" s="130">
        <v>0</v>
      </c>
      <c r="Y25" s="130">
        <v>0</v>
      </c>
      <c r="Z25" s="130">
        <v>0</v>
      </c>
      <c r="AA25" s="130">
        <v>0</v>
      </c>
      <c r="AB25" s="130">
        <v>531.62370677556589</v>
      </c>
      <c r="AC25" s="130">
        <v>3018.8552122761084</v>
      </c>
      <c r="AD25" s="130">
        <v>5506.0867177766504</v>
      </c>
      <c r="AE25" s="130">
        <v>7993.3182232771924</v>
      </c>
      <c r="AF25" s="130">
        <v>10480.549728777734</v>
      </c>
      <c r="AG25" s="130">
        <v>12967.781234278276</v>
      </c>
      <c r="AH25" s="130">
        <v>15455.012739778818</v>
      </c>
      <c r="AI25" s="130">
        <v>17942.244245279362</v>
      </c>
      <c r="AJ25" s="130">
        <v>20429.475750779904</v>
      </c>
      <c r="AK25" s="130">
        <v>22916.707256280446</v>
      </c>
      <c r="AL25" s="130">
        <v>25403.938761780988</v>
      </c>
      <c r="AM25" s="130">
        <v>27891.17026728153</v>
      </c>
      <c r="AN25" s="130">
        <v>30378.401772782072</v>
      </c>
      <c r="AO25" s="130">
        <v>32865.633278282614</v>
      </c>
      <c r="AP25" s="130">
        <v>35352.86478378316</v>
      </c>
      <c r="AQ25" s="130">
        <v>37840.096289283705</v>
      </c>
      <c r="AR25" s="147">
        <v>40327.327794784251</v>
      </c>
    </row>
    <row r="26" spans="2:44">
      <c r="B26" s="160">
        <v>22</v>
      </c>
      <c r="C26" s="161">
        <v>2009</v>
      </c>
      <c r="D26" s="161">
        <v>15</v>
      </c>
      <c r="E26" s="162">
        <v>259.59231410837901</v>
      </c>
      <c r="F26" s="158">
        <v>365.39931442197025</v>
      </c>
      <c r="G26" s="159">
        <v>24.359954294798015</v>
      </c>
      <c r="H26" s="130"/>
      <c r="I26" s="130"/>
      <c r="J26" s="130"/>
      <c r="K26" s="130"/>
      <c r="L26" s="130"/>
      <c r="M26" s="164">
        <v>15</v>
      </c>
      <c r="N26" s="146"/>
      <c r="O26" s="146">
        <v>0</v>
      </c>
      <c r="P26" s="130">
        <v>0</v>
      </c>
      <c r="Q26" s="130">
        <v>0</v>
      </c>
      <c r="R26" s="130">
        <v>0</v>
      </c>
      <c r="S26" s="130">
        <v>0</v>
      </c>
      <c r="T26" s="130">
        <v>0</v>
      </c>
      <c r="U26" s="130">
        <v>0</v>
      </c>
      <c r="V26" s="130">
        <v>0</v>
      </c>
      <c r="W26" s="130">
        <v>0</v>
      </c>
      <c r="X26" s="130">
        <v>0</v>
      </c>
      <c r="Y26" s="130">
        <v>0</v>
      </c>
      <c r="Z26" s="130">
        <v>0</v>
      </c>
      <c r="AA26" s="130">
        <v>0</v>
      </c>
      <c r="AB26" s="130">
        <v>0</v>
      </c>
      <c r="AC26" s="130">
        <v>231.02529483730697</v>
      </c>
      <c r="AD26" s="130">
        <v>6554.6822017982704</v>
      </c>
      <c r="AE26" s="130">
        <v>12878.339108759234</v>
      </c>
      <c r="AF26" s="130">
        <v>19201.996015720197</v>
      </c>
      <c r="AG26" s="130">
        <v>25525.652922681162</v>
      </c>
      <c r="AH26" s="130">
        <v>31849.309829642123</v>
      </c>
      <c r="AI26" s="130">
        <v>38172.966736603084</v>
      </c>
      <c r="AJ26" s="130">
        <v>44496.623643564046</v>
      </c>
      <c r="AK26" s="130">
        <v>50820.280550525007</v>
      </c>
      <c r="AL26" s="130">
        <v>57143.937457485968</v>
      </c>
      <c r="AM26" s="130">
        <v>63467.59436444693</v>
      </c>
      <c r="AN26" s="130">
        <v>69791.251271407891</v>
      </c>
      <c r="AO26" s="130">
        <v>76114.90817836886</v>
      </c>
      <c r="AP26" s="130">
        <v>82438.565085329828</v>
      </c>
      <c r="AQ26" s="130">
        <v>88762.221992290797</v>
      </c>
      <c r="AR26" s="147">
        <v>95085.878899251766</v>
      </c>
    </row>
    <row r="27" spans="2:44">
      <c r="B27" s="160">
        <v>23</v>
      </c>
      <c r="C27" s="161">
        <v>2009</v>
      </c>
      <c r="D27" s="161">
        <v>15</v>
      </c>
      <c r="E27" s="162">
        <v>84.816786832307216</v>
      </c>
      <c r="F27" s="158">
        <v>403.98168229682955</v>
      </c>
      <c r="G27" s="159">
        <v>26.93211215312197</v>
      </c>
      <c r="H27" s="130"/>
      <c r="I27" s="130"/>
      <c r="J27" s="130"/>
      <c r="K27" s="130"/>
      <c r="L27" s="130"/>
      <c r="M27" s="164">
        <v>15</v>
      </c>
      <c r="N27" s="146"/>
      <c r="O27" s="146">
        <v>0</v>
      </c>
      <c r="P27" s="130">
        <v>0</v>
      </c>
      <c r="Q27" s="130">
        <v>0</v>
      </c>
      <c r="R27" s="130">
        <v>0</v>
      </c>
      <c r="S27" s="130">
        <v>0</v>
      </c>
      <c r="T27" s="130">
        <v>0</v>
      </c>
      <c r="U27" s="130">
        <v>0</v>
      </c>
      <c r="V27" s="130">
        <v>0</v>
      </c>
      <c r="W27" s="130">
        <v>0</v>
      </c>
      <c r="X27" s="130">
        <v>0</v>
      </c>
      <c r="Y27" s="130">
        <v>0</v>
      </c>
      <c r="Z27" s="130">
        <v>0</v>
      </c>
      <c r="AA27" s="130">
        <v>0</v>
      </c>
      <c r="AB27" s="130">
        <v>0</v>
      </c>
      <c r="AC27" s="130">
        <v>293.6452284808862</v>
      </c>
      <c r="AD27" s="130">
        <v>2577.9404439160226</v>
      </c>
      <c r="AE27" s="130">
        <v>4862.2356593511595</v>
      </c>
      <c r="AF27" s="130">
        <v>7146.5308747862964</v>
      </c>
      <c r="AG27" s="130">
        <v>9430.8260902214333</v>
      </c>
      <c r="AH27" s="130">
        <v>11715.12130565657</v>
      </c>
      <c r="AI27" s="130">
        <v>13999.416521091707</v>
      </c>
      <c r="AJ27" s="130">
        <v>16283.711736526844</v>
      </c>
      <c r="AK27" s="130">
        <v>18568.006951961979</v>
      </c>
      <c r="AL27" s="130">
        <v>20852.302167397116</v>
      </c>
      <c r="AM27" s="130">
        <v>23136.597382832253</v>
      </c>
      <c r="AN27" s="130">
        <v>25420.89259826739</v>
      </c>
      <c r="AO27" s="130">
        <v>27705.187813702527</v>
      </c>
      <c r="AP27" s="130">
        <v>29989.483029137664</v>
      </c>
      <c r="AQ27" s="130">
        <v>32273.778244572801</v>
      </c>
      <c r="AR27" s="147">
        <v>34558.073460007938</v>
      </c>
    </row>
    <row r="28" spans="2:44">
      <c r="B28" s="160">
        <v>24</v>
      </c>
      <c r="C28" s="161">
        <v>2010</v>
      </c>
      <c r="D28" s="161">
        <v>14</v>
      </c>
      <c r="E28" s="162">
        <v>35.921356140669168</v>
      </c>
      <c r="F28" s="158">
        <v>88.92044582866454</v>
      </c>
      <c r="G28" s="159">
        <v>6.3514604163331816</v>
      </c>
      <c r="H28" s="130"/>
      <c r="I28" s="130"/>
      <c r="J28" s="130"/>
      <c r="K28" s="130"/>
      <c r="L28" s="130"/>
      <c r="M28" s="164">
        <v>16</v>
      </c>
      <c r="N28" s="146"/>
      <c r="O28" s="146">
        <v>0</v>
      </c>
      <c r="P28" s="130">
        <v>0</v>
      </c>
      <c r="Q28" s="130">
        <v>0</v>
      </c>
      <c r="R28" s="130">
        <v>0</v>
      </c>
      <c r="S28" s="130">
        <v>0</v>
      </c>
      <c r="T28" s="130">
        <v>0</v>
      </c>
      <c r="U28" s="130">
        <v>0</v>
      </c>
      <c r="V28" s="130">
        <v>0</v>
      </c>
      <c r="W28" s="130">
        <v>0</v>
      </c>
      <c r="X28" s="130">
        <v>0</v>
      </c>
      <c r="Y28" s="130">
        <v>0</v>
      </c>
      <c r="Z28" s="130">
        <v>0</v>
      </c>
      <c r="AA28" s="130">
        <v>0</v>
      </c>
      <c r="AB28" s="130">
        <v>0</v>
      </c>
      <c r="AC28" s="130">
        <v>0</v>
      </c>
      <c r="AD28" s="130">
        <v>-614.92115699303838</v>
      </c>
      <c r="AE28" s="130">
        <v>-386.76808536457133</v>
      </c>
      <c r="AF28" s="130">
        <v>-158.61501373610426</v>
      </c>
      <c r="AG28" s="130">
        <v>69.538057892362815</v>
      </c>
      <c r="AH28" s="130">
        <v>297.69112952082992</v>
      </c>
      <c r="AI28" s="130">
        <v>525.84420114929696</v>
      </c>
      <c r="AJ28" s="130">
        <v>753.99727277776401</v>
      </c>
      <c r="AK28" s="130">
        <v>982.15034440623106</v>
      </c>
      <c r="AL28" s="130">
        <v>1210.3034160346981</v>
      </c>
      <c r="AM28" s="130">
        <v>1438.4564876631653</v>
      </c>
      <c r="AN28" s="130">
        <v>1666.6095592916324</v>
      </c>
      <c r="AO28" s="130">
        <v>1894.7626309200996</v>
      </c>
      <c r="AP28" s="130">
        <v>2122.9157025485665</v>
      </c>
      <c r="AQ28" s="130">
        <v>2351.0687741770334</v>
      </c>
      <c r="AR28" s="147">
        <v>2579.2218458055004</v>
      </c>
    </row>
    <row r="29" spans="2:44">
      <c r="B29" s="160">
        <v>25</v>
      </c>
      <c r="C29" s="161">
        <v>2010</v>
      </c>
      <c r="D29" s="161">
        <v>14</v>
      </c>
      <c r="E29" s="162">
        <v>163.81415599051689</v>
      </c>
      <c r="F29" s="158">
        <v>416.21941902558842</v>
      </c>
      <c r="G29" s="159">
        <v>29.729958501827745</v>
      </c>
      <c r="H29" s="130"/>
      <c r="I29" s="130"/>
      <c r="J29" s="130"/>
      <c r="K29" s="130"/>
      <c r="L29" s="130"/>
      <c r="M29" s="164">
        <v>16</v>
      </c>
      <c r="N29" s="146"/>
      <c r="O29" s="146">
        <v>0</v>
      </c>
      <c r="P29" s="130">
        <v>0</v>
      </c>
      <c r="Q29" s="130">
        <v>0</v>
      </c>
      <c r="R29" s="130">
        <v>0</v>
      </c>
      <c r="S29" s="130">
        <v>0</v>
      </c>
      <c r="T29" s="130">
        <v>0</v>
      </c>
      <c r="U29" s="130">
        <v>0</v>
      </c>
      <c r="V29" s="130">
        <v>0</v>
      </c>
      <c r="W29" s="130">
        <v>0</v>
      </c>
      <c r="X29" s="130">
        <v>0</v>
      </c>
      <c r="Y29" s="130">
        <v>0</v>
      </c>
      <c r="Z29" s="130">
        <v>0</v>
      </c>
      <c r="AA29" s="130">
        <v>0</v>
      </c>
      <c r="AB29" s="130">
        <v>0</v>
      </c>
      <c r="AC29" s="130">
        <v>0</v>
      </c>
      <c r="AD29" s="130">
        <v>1025.4698185125724</v>
      </c>
      <c r="AE29" s="130">
        <v>5895.6578781225771</v>
      </c>
      <c r="AF29" s="130">
        <v>10765.845937732582</v>
      </c>
      <c r="AG29" s="130">
        <v>15636.033997342587</v>
      </c>
      <c r="AH29" s="130">
        <v>20506.222056952593</v>
      </c>
      <c r="AI29" s="130">
        <v>25376.410116562598</v>
      </c>
      <c r="AJ29" s="130">
        <v>30246.598176172603</v>
      </c>
      <c r="AK29" s="130">
        <v>35116.786235782609</v>
      </c>
      <c r="AL29" s="130">
        <v>39986.974295392611</v>
      </c>
      <c r="AM29" s="130">
        <v>44857.162355002612</v>
      </c>
      <c r="AN29" s="130">
        <v>49727.350414612614</v>
      </c>
      <c r="AO29" s="130">
        <v>54597.538474222616</v>
      </c>
      <c r="AP29" s="130">
        <v>59467.726533832618</v>
      </c>
      <c r="AQ29" s="130">
        <v>64337.91459344262</v>
      </c>
      <c r="AR29" s="147">
        <v>69208.102653052629</v>
      </c>
    </row>
    <row r="30" spans="2:44">
      <c r="B30" s="160">
        <v>26</v>
      </c>
      <c r="C30" s="161">
        <v>2010</v>
      </c>
      <c r="D30" s="161">
        <v>14</v>
      </c>
      <c r="E30" s="162">
        <v>30.740561844373286</v>
      </c>
      <c r="F30" s="158">
        <v>664.2780596448647</v>
      </c>
      <c r="G30" s="159">
        <v>47.448432831776053</v>
      </c>
      <c r="H30" s="130"/>
      <c r="I30" s="130"/>
      <c r="J30" s="130"/>
      <c r="K30" s="130"/>
      <c r="L30" s="130"/>
      <c r="M30" s="164">
        <v>16</v>
      </c>
      <c r="N30" s="146"/>
      <c r="O30" s="146">
        <v>0</v>
      </c>
      <c r="P30" s="130">
        <v>0</v>
      </c>
      <c r="Q30" s="130">
        <v>0</v>
      </c>
      <c r="R30" s="130">
        <v>0</v>
      </c>
      <c r="S30" s="130">
        <v>0</v>
      </c>
      <c r="T30" s="130">
        <v>0</v>
      </c>
      <c r="U30" s="130">
        <v>0</v>
      </c>
      <c r="V30" s="130">
        <v>0</v>
      </c>
      <c r="W30" s="130">
        <v>0</v>
      </c>
      <c r="X30" s="130">
        <v>0</v>
      </c>
      <c r="Y30" s="130">
        <v>0</v>
      </c>
      <c r="Z30" s="130">
        <v>0</v>
      </c>
      <c r="AA30" s="130">
        <v>0</v>
      </c>
      <c r="AB30" s="130">
        <v>0</v>
      </c>
      <c r="AC30" s="130">
        <v>0</v>
      </c>
      <c r="AD30" s="130">
        <v>737.11049739636258</v>
      </c>
      <c r="AE30" s="130">
        <v>2195.7019812801664</v>
      </c>
      <c r="AF30" s="130">
        <v>3654.2934651639698</v>
      </c>
      <c r="AG30" s="130">
        <v>5112.8849490477733</v>
      </c>
      <c r="AH30" s="130">
        <v>6571.4764329315767</v>
      </c>
      <c r="AI30" s="130">
        <v>8030.0679168153802</v>
      </c>
      <c r="AJ30" s="130">
        <v>9488.6594006991836</v>
      </c>
      <c r="AK30" s="130">
        <v>10947.250884582987</v>
      </c>
      <c r="AL30" s="130">
        <v>12405.842368466791</v>
      </c>
      <c r="AM30" s="130">
        <v>13864.433852350594</v>
      </c>
      <c r="AN30" s="130">
        <v>15323.025336234397</v>
      </c>
      <c r="AO30" s="130">
        <v>16781.616820118201</v>
      </c>
      <c r="AP30" s="130">
        <v>18240.208304002004</v>
      </c>
      <c r="AQ30" s="130">
        <v>19698.799787885808</v>
      </c>
      <c r="AR30" s="147">
        <v>21157.391271769611</v>
      </c>
    </row>
    <row r="31" spans="2:44">
      <c r="B31" s="160">
        <v>27</v>
      </c>
      <c r="C31" s="161">
        <v>2011</v>
      </c>
      <c r="D31" s="161">
        <v>13</v>
      </c>
      <c r="E31" s="162">
        <v>115.92578097828016</v>
      </c>
      <c r="F31" s="158">
        <v>431.70562829723741</v>
      </c>
      <c r="G31" s="159">
        <v>33.208125253633646</v>
      </c>
      <c r="H31" s="130"/>
      <c r="I31" s="130"/>
      <c r="J31" s="130"/>
      <c r="K31" s="130"/>
      <c r="L31" s="130"/>
      <c r="M31" s="164">
        <v>17</v>
      </c>
      <c r="N31" s="146"/>
      <c r="O31" s="146">
        <v>0</v>
      </c>
      <c r="P31" s="130">
        <v>0</v>
      </c>
      <c r="Q31" s="130">
        <v>0</v>
      </c>
      <c r="R31" s="130">
        <v>0</v>
      </c>
      <c r="S31" s="130">
        <v>0</v>
      </c>
      <c r="T31" s="130">
        <v>0</v>
      </c>
      <c r="U31" s="130">
        <v>0</v>
      </c>
      <c r="V31" s="130">
        <v>0</v>
      </c>
      <c r="W31" s="130">
        <v>0</v>
      </c>
      <c r="X31" s="130">
        <v>0</v>
      </c>
      <c r="Y31" s="130">
        <v>0</v>
      </c>
      <c r="Z31" s="130">
        <v>0</v>
      </c>
      <c r="AA31" s="130">
        <v>0</v>
      </c>
      <c r="AB31" s="130">
        <v>0</v>
      </c>
      <c r="AC31" s="130">
        <v>0</v>
      </c>
      <c r="AD31" s="130">
        <v>0</v>
      </c>
      <c r="AE31" s="130">
        <v>1128.8997752917928</v>
      </c>
      <c r="AF31" s="130">
        <v>4978.5776301438209</v>
      </c>
      <c r="AG31" s="130">
        <v>8828.2554849958487</v>
      </c>
      <c r="AH31" s="130">
        <v>12677.933339847878</v>
      </c>
      <c r="AI31" s="130">
        <v>16527.611194699904</v>
      </c>
      <c r="AJ31" s="130">
        <v>20377.289049551931</v>
      </c>
      <c r="AK31" s="130">
        <v>24226.966904403958</v>
      </c>
      <c r="AL31" s="130">
        <v>28076.644759255985</v>
      </c>
      <c r="AM31" s="130">
        <v>31926.322614108012</v>
      </c>
      <c r="AN31" s="130">
        <v>35776.000468960039</v>
      </c>
      <c r="AO31" s="130">
        <v>39625.67832381207</v>
      </c>
      <c r="AP31" s="130">
        <v>43475.3561786641</v>
      </c>
      <c r="AQ31" s="130">
        <v>47325.034033516131</v>
      </c>
      <c r="AR31" s="147">
        <v>51174.711888368161</v>
      </c>
    </row>
    <row r="32" spans="2:44">
      <c r="B32" s="160">
        <v>28</v>
      </c>
      <c r="C32" s="161">
        <v>2012</v>
      </c>
      <c r="D32" s="161">
        <v>12</v>
      </c>
      <c r="E32" s="162">
        <v>38.9355576808344</v>
      </c>
      <c r="F32" s="158">
        <v>86.593752853002783</v>
      </c>
      <c r="G32" s="159">
        <v>7.216146071083565</v>
      </c>
      <c r="H32" s="130"/>
      <c r="I32" s="130"/>
      <c r="J32" s="130"/>
      <c r="K32" s="130"/>
      <c r="L32" s="130"/>
      <c r="M32" s="164">
        <v>18</v>
      </c>
      <c r="N32" s="146"/>
      <c r="O32" s="146">
        <v>0</v>
      </c>
      <c r="P32" s="130">
        <v>0</v>
      </c>
      <c r="Q32" s="130">
        <v>0</v>
      </c>
      <c r="R32" s="130">
        <v>0</v>
      </c>
      <c r="S32" s="130">
        <v>0</v>
      </c>
      <c r="T32" s="130">
        <v>0</v>
      </c>
      <c r="U32" s="130">
        <v>0</v>
      </c>
      <c r="V32" s="130">
        <v>0</v>
      </c>
      <c r="W32" s="130">
        <v>0</v>
      </c>
      <c r="X32" s="130">
        <v>0</v>
      </c>
      <c r="Y32" s="130">
        <v>0</v>
      </c>
      <c r="Z32" s="130">
        <v>0</v>
      </c>
      <c r="AA32" s="130">
        <v>0</v>
      </c>
      <c r="AB32" s="130">
        <v>0</v>
      </c>
      <c r="AC32" s="130">
        <v>0</v>
      </c>
      <c r="AD32" s="130">
        <v>0</v>
      </c>
      <c r="AE32" s="130">
        <v>0</v>
      </c>
      <c r="AF32" s="130">
        <v>-632.85286718518284</v>
      </c>
      <c r="AG32" s="130">
        <v>-351.88819560118219</v>
      </c>
      <c r="AH32" s="130">
        <v>-70.923524017181535</v>
      </c>
      <c r="AI32" s="130">
        <v>210.04114756681912</v>
      </c>
      <c r="AJ32" s="130">
        <v>491.00581915081978</v>
      </c>
      <c r="AK32" s="130">
        <v>771.97049073482049</v>
      </c>
      <c r="AL32" s="130">
        <v>1052.9351623188211</v>
      </c>
      <c r="AM32" s="130">
        <v>1333.8998339028217</v>
      </c>
      <c r="AN32" s="130">
        <v>1614.8645054868223</v>
      </c>
      <c r="AO32" s="130">
        <v>1895.8291770708229</v>
      </c>
      <c r="AP32" s="130">
        <v>2176.7938486548237</v>
      </c>
      <c r="AQ32" s="130">
        <v>2457.7585202388245</v>
      </c>
      <c r="AR32" s="147">
        <v>2738.7231918228254</v>
      </c>
    </row>
    <row r="33" spans="2:44">
      <c r="B33" s="160">
        <v>29</v>
      </c>
      <c r="C33" s="161">
        <v>2012</v>
      </c>
      <c r="D33" s="161">
        <v>12</v>
      </c>
      <c r="E33" s="162">
        <v>137.5334054095936</v>
      </c>
      <c r="F33" s="158">
        <v>366.17616404206063</v>
      </c>
      <c r="G33" s="159">
        <v>30.514680336838385</v>
      </c>
      <c r="H33" s="130"/>
      <c r="I33" s="130"/>
      <c r="J33" s="130"/>
      <c r="K33" s="130"/>
      <c r="L33" s="130"/>
      <c r="M33" s="164">
        <v>18</v>
      </c>
      <c r="N33" s="146"/>
      <c r="O33" s="146">
        <v>0</v>
      </c>
      <c r="P33" s="130">
        <v>0</v>
      </c>
      <c r="Q33" s="130">
        <v>0</v>
      </c>
      <c r="R33" s="130">
        <v>0</v>
      </c>
      <c r="S33" s="130">
        <v>0</v>
      </c>
      <c r="T33" s="130">
        <v>0</v>
      </c>
      <c r="U33" s="130">
        <v>0</v>
      </c>
      <c r="V33" s="130">
        <v>0</v>
      </c>
      <c r="W33" s="130">
        <v>0</v>
      </c>
      <c r="X33" s="130">
        <v>0</v>
      </c>
      <c r="Y33" s="130">
        <v>0</v>
      </c>
      <c r="Z33" s="130">
        <v>0</v>
      </c>
      <c r="AA33" s="130">
        <v>0</v>
      </c>
      <c r="AB33" s="130">
        <v>0</v>
      </c>
      <c r="AC33" s="130">
        <v>0</v>
      </c>
      <c r="AD33" s="130">
        <v>0</v>
      </c>
      <c r="AE33" s="130">
        <v>0</v>
      </c>
      <c r="AF33" s="130">
        <v>968.87887674738579</v>
      </c>
      <c r="AG33" s="130">
        <v>5165.666778457934</v>
      </c>
      <c r="AH33" s="130">
        <v>9362.454680168481</v>
      </c>
      <c r="AI33" s="130">
        <v>13559.242581879029</v>
      </c>
      <c r="AJ33" s="130">
        <v>17756.030483589577</v>
      </c>
      <c r="AK33" s="130">
        <v>21952.818385300125</v>
      </c>
      <c r="AL33" s="130">
        <v>26149.606287010673</v>
      </c>
      <c r="AM33" s="130">
        <v>30346.39418872122</v>
      </c>
      <c r="AN33" s="130">
        <v>34543.182090431772</v>
      </c>
      <c r="AO33" s="130">
        <v>38739.969992142316</v>
      </c>
      <c r="AP33" s="130">
        <v>42936.75789385286</v>
      </c>
      <c r="AQ33" s="130">
        <v>47133.545795563405</v>
      </c>
      <c r="AR33" s="147">
        <v>51330.333697273949</v>
      </c>
    </row>
    <row r="34" spans="2:44">
      <c r="B34" s="160">
        <v>30</v>
      </c>
      <c r="C34" s="161">
        <v>2013</v>
      </c>
      <c r="D34" s="161">
        <v>11</v>
      </c>
      <c r="E34" s="162">
        <v>10.962362172275121</v>
      </c>
      <c r="F34" s="158">
        <v>17.97579430372069</v>
      </c>
      <c r="G34" s="159">
        <v>1.6341631185200627</v>
      </c>
      <c r="H34" s="130"/>
      <c r="I34" s="130"/>
      <c r="J34" s="130"/>
      <c r="K34" s="130"/>
      <c r="L34" s="130"/>
      <c r="M34" s="164">
        <v>19</v>
      </c>
      <c r="N34" s="146"/>
      <c r="O34" s="146">
        <v>0</v>
      </c>
      <c r="P34" s="130">
        <v>0</v>
      </c>
      <c r="Q34" s="130">
        <v>0</v>
      </c>
      <c r="R34" s="130">
        <v>0</v>
      </c>
      <c r="S34" s="130">
        <v>0</v>
      </c>
      <c r="T34" s="130">
        <v>0</v>
      </c>
      <c r="U34" s="130">
        <v>0</v>
      </c>
      <c r="V34" s="130">
        <v>0</v>
      </c>
      <c r="W34" s="130">
        <v>0</v>
      </c>
      <c r="X34" s="130">
        <v>0</v>
      </c>
      <c r="Y34" s="130">
        <v>0</v>
      </c>
      <c r="Z34" s="130">
        <v>0</v>
      </c>
      <c r="AA34" s="130">
        <v>0</v>
      </c>
      <c r="AB34" s="130">
        <v>0</v>
      </c>
      <c r="AC34" s="130">
        <v>0</v>
      </c>
      <c r="AD34" s="130">
        <v>0</v>
      </c>
      <c r="AE34" s="130">
        <v>0</v>
      </c>
      <c r="AF34" s="130">
        <v>0</v>
      </c>
      <c r="AG34" s="130">
        <v>-239.37235222950562</v>
      </c>
      <c r="AH34" s="130">
        <v>-221.45806427571415</v>
      </c>
      <c r="AI34" s="130">
        <v>-203.54377632192268</v>
      </c>
      <c r="AJ34" s="130">
        <v>-185.62948836813121</v>
      </c>
      <c r="AK34" s="130">
        <v>-167.71520041433973</v>
      </c>
      <c r="AL34" s="130">
        <v>-149.80091246054826</v>
      </c>
      <c r="AM34" s="130">
        <v>-131.88662450675679</v>
      </c>
      <c r="AN34" s="130">
        <v>-113.97233655296532</v>
      </c>
      <c r="AO34" s="130">
        <v>-96.058048599173844</v>
      </c>
      <c r="AP34" s="130">
        <v>-78.143760645382372</v>
      </c>
      <c r="AQ34" s="130">
        <v>-60.229472691590892</v>
      </c>
      <c r="AR34" s="147">
        <v>-42.315184737799413</v>
      </c>
    </row>
    <row r="35" spans="2:44">
      <c r="B35" s="160">
        <v>31</v>
      </c>
      <c r="C35" s="161">
        <v>2013</v>
      </c>
      <c r="D35" s="161">
        <v>11</v>
      </c>
      <c r="E35" s="162">
        <v>107.78544757218603</v>
      </c>
      <c r="F35" s="158">
        <v>294.55263911785482</v>
      </c>
      <c r="G35" s="159">
        <v>26.77751264707771</v>
      </c>
      <c r="H35" s="130"/>
      <c r="I35" s="130"/>
      <c r="J35" s="130"/>
      <c r="K35" s="130"/>
      <c r="L35" s="130"/>
      <c r="M35" s="164">
        <v>19</v>
      </c>
      <c r="N35" s="146"/>
      <c r="O35" s="146">
        <v>0</v>
      </c>
      <c r="P35" s="130">
        <v>0</v>
      </c>
      <c r="Q35" s="130">
        <v>0</v>
      </c>
      <c r="R35" s="130">
        <v>0</v>
      </c>
      <c r="S35" s="130">
        <v>0</v>
      </c>
      <c r="T35" s="130">
        <v>0</v>
      </c>
      <c r="U35" s="130">
        <v>0</v>
      </c>
      <c r="V35" s="130">
        <v>0</v>
      </c>
      <c r="W35" s="130">
        <v>0</v>
      </c>
      <c r="X35" s="130">
        <v>0</v>
      </c>
      <c r="Y35" s="130">
        <v>0</v>
      </c>
      <c r="Z35" s="130">
        <v>0</v>
      </c>
      <c r="AA35" s="130">
        <v>0</v>
      </c>
      <c r="AB35" s="130">
        <v>0</v>
      </c>
      <c r="AC35" s="130">
        <v>0</v>
      </c>
      <c r="AD35" s="130">
        <v>0</v>
      </c>
      <c r="AE35" s="130">
        <v>0</v>
      </c>
      <c r="AF35" s="130">
        <v>0</v>
      </c>
      <c r="AG35" s="130">
        <v>356.50173101593663</v>
      </c>
      <c r="AH35" s="130">
        <v>3242.7279165510795</v>
      </c>
      <c r="AI35" s="130">
        <v>6128.9541020862225</v>
      </c>
      <c r="AJ35" s="130">
        <v>9015.180287621366</v>
      </c>
      <c r="AK35" s="130">
        <v>11901.406473156509</v>
      </c>
      <c r="AL35" s="130">
        <v>14787.632658691651</v>
      </c>
      <c r="AM35" s="130">
        <v>17673.858844226794</v>
      </c>
      <c r="AN35" s="130">
        <v>20560.085029761936</v>
      </c>
      <c r="AO35" s="130">
        <v>23446.311215297079</v>
      </c>
      <c r="AP35" s="130">
        <v>26332.537400832221</v>
      </c>
      <c r="AQ35" s="130">
        <v>29218.763586367364</v>
      </c>
      <c r="AR35" s="147">
        <v>32104.989771902507</v>
      </c>
    </row>
    <row r="36" spans="2:44">
      <c r="B36" s="160">
        <v>32</v>
      </c>
      <c r="C36" s="161">
        <v>2013</v>
      </c>
      <c r="D36" s="161">
        <v>11</v>
      </c>
      <c r="E36" s="162">
        <v>11.278189900980534</v>
      </c>
      <c r="F36" s="158">
        <v>399.73263087786142</v>
      </c>
      <c r="G36" s="159">
        <v>36.339330079805585</v>
      </c>
      <c r="H36" s="130"/>
      <c r="I36" s="130"/>
      <c r="J36" s="130"/>
      <c r="K36" s="130"/>
      <c r="L36" s="130"/>
      <c r="M36" s="164">
        <v>19</v>
      </c>
      <c r="N36" s="146"/>
      <c r="O36" s="146">
        <v>0</v>
      </c>
      <c r="P36" s="130">
        <v>0</v>
      </c>
      <c r="Q36" s="130">
        <v>0</v>
      </c>
      <c r="R36" s="130">
        <v>0</v>
      </c>
      <c r="S36" s="130">
        <v>0</v>
      </c>
      <c r="T36" s="130">
        <v>0</v>
      </c>
      <c r="U36" s="130">
        <v>0</v>
      </c>
      <c r="V36" s="130">
        <v>0</v>
      </c>
      <c r="W36" s="130">
        <v>0</v>
      </c>
      <c r="X36" s="130">
        <v>0</v>
      </c>
      <c r="Y36" s="130">
        <v>0</v>
      </c>
      <c r="Z36" s="130">
        <v>0</v>
      </c>
      <c r="AA36" s="130">
        <v>0</v>
      </c>
      <c r="AB36" s="130">
        <v>0</v>
      </c>
      <c r="AC36" s="130">
        <v>0</v>
      </c>
      <c r="AD36" s="130">
        <v>0</v>
      </c>
      <c r="AE36" s="130">
        <v>0</v>
      </c>
      <c r="AF36" s="130">
        <v>0</v>
      </c>
      <c r="AG36" s="130">
        <v>145.14274853844833</v>
      </c>
      <c r="AH36" s="130">
        <v>554.98461405290982</v>
      </c>
      <c r="AI36" s="130">
        <v>964.82647956737128</v>
      </c>
      <c r="AJ36" s="130">
        <v>1374.6683450818327</v>
      </c>
      <c r="AK36" s="130">
        <v>1784.5102105962942</v>
      </c>
      <c r="AL36" s="130">
        <v>2194.3520761107557</v>
      </c>
      <c r="AM36" s="130">
        <v>2604.1939416252171</v>
      </c>
      <c r="AN36" s="130">
        <v>3014.0358071396786</v>
      </c>
      <c r="AO36" s="130">
        <v>3423.87767265414</v>
      </c>
      <c r="AP36" s="130">
        <v>3833.7195381686015</v>
      </c>
      <c r="AQ36" s="130">
        <v>4243.561403683063</v>
      </c>
      <c r="AR36" s="147">
        <v>4653.4032691975244</v>
      </c>
    </row>
    <row r="37" spans="2:44">
      <c r="B37" s="160">
        <v>33</v>
      </c>
      <c r="C37" s="161">
        <v>2014</v>
      </c>
      <c r="D37" s="161">
        <v>10</v>
      </c>
      <c r="E37" s="162">
        <v>32.6542011628</v>
      </c>
      <c r="F37" s="158">
        <v>142.28338669792478</v>
      </c>
      <c r="G37" s="159">
        <v>14.228338669792478</v>
      </c>
      <c r="H37" s="130"/>
      <c r="I37" s="130"/>
      <c r="J37" s="130"/>
      <c r="K37" s="130"/>
      <c r="L37" s="130"/>
      <c r="M37" s="164">
        <v>20</v>
      </c>
      <c r="N37" s="146"/>
      <c r="O37" s="146">
        <v>0</v>
      </c>
      <c r="P37" s="130">
        <v>0</v>
      </c>
      <c r="Q37" s="130">
        <v>0</v>
      </c>
      <c r="R37" s="130">
        <v>0</v>
      </c>
      <c r="S37" s="130">
        <v>0</v>
      </c>
      <c r="T37" s="130">
        <v>0</v>
      </c>
      <c r="U37" s="130">
        <v>0</v>
      </c>
      <c r="V37" s="130">
        <v>0</v>
      </c>
      <c r="W37" s="130">
        <v>0</v>
      </c>
      <c r="X37" s="130">
        <v>0</v>
      </c>
      <c r="Y37" s="130">
        <v>0</v>
      </c>
      <c r="Z37" s="130">
        <v>0</v>
      </c>
      <c r="AA37" s="130">
        <v>0</v>
      </c>
      <c r="AB37" s="130">
        <v>0</v>
      </c>
      <c r="AC37" s="130">
        <v>0</v>
      </c>
      <c r="AD37" s="130">
        <v>0</v>
      </c>
      <c r="AE37" s="130">
        <v>0</v>
      </c>
      <c r="AF37" s="130">
        <v>0</v>
      </c>
      <c r="AG37" s="130">
        <v>0</v>
      </c>
      <c r="AH37" s="130">
        <v>-301.77906815506634</v>
      </c>
      <c r="AI37" s="130">
        <v>162.83596498078339</v>
      </c>
      <c r="AJ37" s="130">
        <v>627.45099811663317</v>
      </c>
      <c r="AK37" s="130">
        <v>1092.0660312524828</v>
      </c>
      <c r="AL37" s="130">
        <v>1556.6810643883325</v>
      </c>
      <c r="AM37" s="130">
        <v>2021.2960975241822</v>
      </c>
      <c r="AN37" s="130">
        <v>2485.9111306600321</v>
      </c>
      <c r="AO37" s="130">
        <v>2950.526163795882</v>
      </c>
      <c r="AP37" s="130">
        <v>3415.1411969317319</v>
      </c>
      <c r="AQ37" s="130">
        <v>3879.7562300675818</v>
      </c>
      <c r="AR37" s="147">
        <v>4344.3712632034312</v>
      </c>
    </row>
    <row r="38" spans="2:44">
      <c r="B38" s="160">
        <v>34</v>
      </c>
      <c r="C38" s="161">
        <v>2014</v>
      </c>
      <c r="D38" s="161">
        <v>10</v>
      </c>
      <c r="E38" s="162">
        <v>71.14489769907604</v>
      </c>
      <c r="F38" s="158">
        <v>262.9294314905228</v>
      </c>
      <c r="G38" s="159">
        <v>26.292943149052281</v>
      </c>
      <c r="H38" s="130"/>
      <c r="I38" s="130"/>
      <c r="J38" s="130"/>
      <c r="K38" s="130"/>
      <c r="L38" s="130"/>
      <c r="M38" s="164">
        <v>20</v>
      </c>
      <c r="N38" s="146"/>
      <c r="O38" s="146">
        <v>0</v>
      </c>
      <c r="P38" s="130">
        <v>0</v>
      </c>
      <c r="Q38" s="130">
        <v>0</v>
      </c>
      <c r="R38" s="130">
        <v>0</v>
      </c>
      <c r="S38" s="130">
        <v>0</v>
      </c>
      <c r="T38" s="130">
        <v>0</v>
      </c>
      <c r="U38" s="130">
        <v>0</v>
      </c>
      <c r="V38" s="130">
        <v>0</v>
      </c>
      <c r="W38" s="130">
        <v>0</v>
      </c>
      <c r="X38" s="130">
        <v>0</v>
      </c>
      <c r="Y38" s="130">
        <v>0</v>
      </c>
      <c r="Z38" s="130">
        <v>0</v>
      </c>
      <c r="AA38" s="130">
        <v>0</v>
      </c>
      <c r="AB38" s="130">
        <v>0</v>
      </c>
      <c r="AC38" s="130">
        <v>0</v>
      </c>
      <c r="AD38" s="130">
        <v>0</v>
      </c>
      <c r="AE38" s="130">
        <v>0</v>
      </c>
      <c r="AF38" s="130">
        <v>0</v>
      </c>
      <c r="AG38" s="130">
        <v>0</v>
      </c>
      <c r="AH38" s="130">
        <v>200.83800154963197</v>
      </c>
      <c r="AI38" s="130">
        <v>2071.4467520965786</v>
      </c>
      <c r="AJ38" s="130">
        <v>3942.0555026435254</v>
      </c>
      <c r="AK38" s="130">
        <v>5812.6642531904727</v>
      </c>
      <c r="AL38" s="130">
        <v>7683.2730037374195</v>
      </c>
      <c r="AM38" s="130">
        <v>9553.8817542843663</v>
      </c>
      <c r="AN38" s="130">
        <v>11424.490504831312</v>
      </c>
      <c r="AO38" s="130">
        <v>13295.09925537826</v>
      </c>
      <c r="AP38" s="130">
        <v>15165.708005925208</v>
      </c>
      <c r="AQ38" s="130">
        <v>17036.316756472155</v>
      </c>
      <c r="AR38" s="147">
        <v>18906.925507019103</v>
      </c>
    </row>
    <row r="39" spans="2:44">
      <c r="B39" s="160">
        <v>35</v>
      </c>
      <c r="C39" s="161">
        <v>2014</v>
      </c>
      <c r="D39" s="161">
        <v>10</v>
      </c>
      <c r="E39" s="162">
        <v>19.812067713662273</v>
      </c>
      <c r="F39" s="158">
        <v>363.03655294661939</v>
      </c>
      <c r="G39" s="159">
        <v>36.303655294661937</v>
      </c>
      <c r="H39" s="130"/>
      <c r="I39" s="130"/>
      <c r="J39" s="130"/>
      <c r="K39" s="130"/>
      <c r="L39" s="130"/>
      <c r="M39" s="164">
        <v>20</v>
      </c>
      <c r="N39" s="146"/>
      <c r="O39" s="146">
        <v>0</v>
      </c>
      <c r="P39" s="130">
        <v>0</v>
      </c>
      <c r="Q39" s="130">
        <v>0</v>
      </c>
      <c r="R39" s="130">
        <v>0</v>
      </c>
      <c r="S39" s="130">
        <v>0</v>
      </c>
      <c r="T39" s="130">
        <v>0</v>
      </c>
      <c r="U39" s="130">
        <v>0</v>
      </c>
      <c r="V39" s="130">
        <v>0</v>
      </c>
      <c r="W39" s="130">
        <v>0</v>
      </c>
      <c r="X39" s="130">
        <v>0</v>
      </c>
      <c r="Y39" s="130">
        <v>0</v>
      </c>
      <c r="Z39" s="130">
        <v>0</v>
      </c>
      <c r="AA39" s="130">
        <v>0</v>
      </c>
      <c r="AB39" s="130">
        <v>0</v>
      </c>
      <c r="AC39" s="130">
        <v>0</v>
      </c>
      <c r="AD39" s="130">
        <v>0</v>
      </c>
      <c r="AE39" s="130">
        <v>0</v>
      </c>
      <c r="AF39" s="130">
        <v>0</v>
      </c>
      <c r="AG39" s="130">
        <v>0</v>
      </c>
      <c r="AH39" s="130">
        <v>254.2612477116426</v>
      </c>
      <c r="AI39" s="130">
        <v>973.51172466293872</v>
      </c>
      <c r="AJ39" s="130">
        <v>1692.762201614235</v>
      </c>
      <c r="AK39" s="130">
        <v>2412.0126785655311</v>
      </c>
      <c r="AL39" s="130">
        <v>3131.2631555168273</v>
      </c>
      <c r="AM39" s="130">
        <v>3850.5136324681234</v>
      </c>
      <c r="AN39" s="130">
        <v>4569.7641094194196</v>
      </c>
      <c r="AO39" s="130">
        <v>5289.0145863707157</v>
      </c>
      <c r="AP39" s="130">
        <v>6008.2650633220119</v>
      </c>
      <c r="AQ39" s="130">
        <v>6727.515540273308</v>
      </c>
      <c r="AR39" s="147">
        <v>7446.7660172246042</v>
      </c>
    </row>
    <row r="40" spans="2:44">
      <c r="B40" s="160">
        <v>36</v>
      </c>
      <c r="C40" s="161">
        <v>2015</v>
      </c>
      <c r="D40" s="161">
        <v>9</v>
      </c>
      <c r="E40" s="162">
        <v>6.1566555639013618</v>
      </c>
      <c r="F40" s="158">
        <v>293.16266121909786</v>
      </c>
      <c r="G40" s="159">
        <v>32.573629024344207</v>
      </c>
      <c r="H40" s="130"/>
      <c r="I40" s="130"/>
      <c r="J40" s="130"/>
      <c r="K40" s="130"/>
      <c r="L40" s="130"/>
      <c r="M40" s="164">
        <v>21</v>
      </c>
      <c r="N40" s="146"/>
      <c r="O40" s="146">
        <v>0</v>
      </c>
      <c r="P40" s="130">
        <v>0</v>
      </c>
      <c r="Q40" s="130">
        <v>0</v>
      </c>
      <c r="R40" s="130">
        <v>0</v>
      </c>
      <c r="S40" s="130">
        <v>0</v>
      </c>
      <c r="T40" s="130">
        <v>0</v>
      </c>
      <c r="U40" s="130">
        <v>0</v>
      </c>
      <c r="V40" s="130">
        <v>0</v>
      </c>
      <c r="W40" s="130">
        <v>0</v>
      </c>
      <c r="X40" s="130">
        <v>0</v>
      </c>
      <c r="Y40" s="130">
        <v>0</v>
      </c>
      <c r="Z40" s="130">
        <v>0</v>
      </c>
      <c r="AA40" s="130">
        <v>0</v>
      </c>
      <c r="AB40" s="130">
        <v>0</v>
      </c>
      <c r="AC40" s="130">
        <v>0</v>
      </c>
      <c r="AD40" s="130">
        <v>0</v>
      </c>
      <c r="AE40" s="130">
        <v>0</v>
      </c>
      <c r="AF40" s="130">
        <v>0</v>
      </c>
      <c r="AG40" s="130">
        <v>0</v>
      </c>
      <c r="AH40" s="130">
        <v>0</v>
      </c>
      <c r="AI40" s="130">
        <v>56.047908284422675</v>
      </c>
      <c r="AJ40" s="130">
        <v>256.59252265361033</v>
      </c>
      <c r="AK40" s="130">
        <v>457.13713702279802</v>
      </c>
      <c r="AL40" s="130">
        <v>657.6817513919857</v>
      </c>
      <c r="AM40" s="130">
        <v>858.22636576117338</v>
      </c>
      <c r="AN40" s="130">
        <v>1058.7709801303611</v>
      </c>
      <c r="AO40" s="130">
        <v>1259.3155944995488</v>
      </c>
      <c r="AP40" s="130">
        <v>1459.8602088687364</v>
      </c>
      <c r="AQ40" s="130">
        <v>1660.4048232379241</v>
      </c>
      <c r="AR40" s="147">
        <v>1860.9494376071118</v>
      </c>
    </row>
    <row r="41" spans="2:44">
      <c r="B41" s="160">
        <v>37</v>
      </c>
      <c r="C41" s="161">
        <v>2015</v>
      </c>
      <c r="D41" s="161">
        <v>9</v>
      </c>
      <c r="E41" s="162">
        <v>25.798699191275063</v>
      </c>
      <c r="F41" s="158">
        <v>298.87077662950509</v>
      </c>
      <c r="G41" s="159">
        <v>33.20786406994501</v>
      </c>
      <c r="H41" s="130"/>
      <c r="I41" s="130"/>
      <c r="J41" s="130"/>
      <c r="K41" s="130"/>
      <c r="L41" s="130"/>
      <c r="M41" s="164">
        <v>21</v>
      </c>
      <c r="N41" s="146"/>
      <c r="O41" s="146">
        <v>0</v>
      </c>
      <c r="P41" s="130">
        <v>0</v>
      </c>
      <c r="Q41" s="130">
        <v>0</v>
      </c>
      <c r="R41" s="130">
        <v>0</v>
      </c>
      <c r="S41" s="130">
        <v>0</v>
      </c>
      <c r="T41" s="130">
        <v>0</v>
      </c>
      <c r="U41" s="130">
        <v>0</v>
      </c>
      <c r="V41" s="130">
        <v>0</v>
      </c>
      <c r="W41" s="130">
        <v>0</v>
      </c>
      <c r="X41" s="130">
        <v>0</v>
      </c>
      <c r="Y41" s="130">
        <v>0</v>
      </c>
      <c r="Z41" s="130">
        <v>0</v>
      </c>
      <c r="AA41" s="130">
        <v>0</v>
      </c>
      <c r="AB41" s="130">
        <v>0</v>
      </c>
      <c r="AC41" s="130">
        <v>0</v>
      </c>
      <c r="AD41" s="130">
        <v>0</v>
      </c>
      <c r="AE41" s="130">
        <v>0</v>
      </c>
      <c r="AF41" s="130">
        <v>0</v>
      </c>
      <c r="AG41" s="130">
        <v>0</v>
      </c>
      <c r="AH41" s="130">
        <v>0</v>
      </c>
      <c r="AI41" s="130">
        <v>251.22422590603676</v>
      </c>
      <c r="AJ41" s="130">
        <v>1107.9439218312993</v>
      </c>
      <c r="AK41" s="130">
        <v>1964.663617756562</v>
      </c>
      <c r="AL41" s="130">
        <v>2821.3833136818243</v>
      </c>
      <c r="AM41" s="130">
        <v>3678.1030096070867</v>
      </c>
      <c r="AN41" s="130">
        <v>4534.8227055323496</v>
      </c>
      <c r="AO41" s="130">
        <v>5391.542401457612</v>
      </c>
      <c r="AP41" s="130">
        <v>6248.2620973828743</v>
      </c>
      <c r="AQ41" s="130">
        <v>7104.9817933081367</v>
      </c>
      <c r="AR41" s="147">
        <v>7961.7014892333991</v>
      </c>
    </row>
    <row r="42" spans="2:44">
      <c r="B42" s="160">
        <v>38</v>
      </c>
      <c r="C42" s="161">
        <v>2016</v>
      </c>
      <c r="D42" s="161">
        <v>8</v>
      </c>
      <c r="E42" s="162">
        <v>24.890760857366789</v>
      </c>
      <c r="F42" s="158">
        <v>6.2779572200305109</v>
      </c>
      <c r="G42" s="159">
        <v>0.78474465250381387</v>
      </c>
      <c r="H42" s="130"/>
      <c r="I42" s="130"/>
      <c r="J42" s="130"/>
      <c r="K42" s="130"/>
      <c r="L42" s="130"/>
      <c r="M42" s="164">
        <v>22</v>
      </c>
      <c r="N42" s="146"/>
      <c r="O42" s="146">
        <v>0</v>
      </c>
      <c r="P42" s="130">
        <v>0</v>
      </c>
      <c r="Q42" s="130">
        <v>0</v>
      </c>
      <c r="R42" s="130">
        <v>0</v>
      </c>
      <c r="S42" s="130">
        <v>0</v>
      </c>
      <c r="T42" s="130">
        <v>0</v>
      </c>
      <c r="U42" s="130">
        <v>0</v>
      </c>
      <c r="V42" s="130">
        <v>0</v>
      </c>
      <c r="W42" s="130">
        <v>0</v>
      </c>
      <c r="X42" s="130">
        <v>0</v>
      </c>
      <c r="Y42" s="130">
        <v>0</v>
      </c>
      <c r="Z42" s="130">
        <v>0</v>
      </c>
      <c r="AA42" s="130">
        <v>0</v>
      </c>
      <c r="AB42" s="130">
        <v>0</v>
      </c>
      <c r="AC42" s="130">
        <v>0</v>
      </c>
      <c r="AD42" s="130">
        <v>0</v>
      </c>
      <c r="AE42" s="130">
        <v>0</v>
      </c>
      <c r="AF42" s="130">
        <v>0</v>
      </c>
      <c r="AG42" s="130">
        <v>0</v>
      </c>
      <c r="AH42" s="130">
        <v>0</v>
      </c>
      <c r="AI42" s="130">
        <v>0</v>
      </c>
      <c r="AJ42" s="130">
        <v>-564.65326584282877</v>
      </c>
      <c r="AK42" s="130">
        <v>-545.12037436325897</v>
      </c>
      <c r="AL42" s="130">
        <v>-525.58748288368918</v>
      </c>
      <c r="AM42" s="130">
        <v>-506.05459140411932</v>
      </c>
      <c r="AN42" s="130">
        <v>-486.52169992454947</v>
      </c>
      <c r="AO42" s="130">
        <v>-466.98880844497961</v>
      </c>
      <c r="AP42" s="130">
        <v>-447.45591696540976</v>
      </c>
      <c r="AQ42" s="130">
        <v>-427.9230254858399</v>
      </c>
      <c r="AR42" s="147">
        <v>-408.39013400627005</v>
      </c>
    </row>
    <row r="43" spans="2:44">
      <c r="B43" s="160">
        <v>39</v>
      </c>
      <c r="C43" s="161">
        <v>2017</v>
      </c>
      <c r="D43" s="161">
        <v>7</v>
      </c>
      <c r="E43" s="162">
        <v>5.9638800501124932E-2</v>
      </c>
      <c r="F43" s="158">
        <v>0</v>
      </c>
      <c r="G43" s="159">
        <v>0</v>
      </c>
      <c r="H43" s="130"/>
      <c r="I43" s="130"/>
      <c r="J43" s="130"/>
      <c r="K43" s="130"/>
      <c r="L43" s="130"/>
      <c r="M43" s="164">
        <v>23</v>
      </c>
      <c r="N43" s="146"/>
      <c r="O43" s="146">
        <v>0</v>
      </c>
      <c r="P43" s="130">
        <v>0</v>
      </c>
      <c r="Q43" s="130">
        <v>0</v>
      </c>
      <c r="R43" s="130">
        <v>0</v>
      </c>
      <c r="S43" s="130">
        <v>0</v>
      </c>
      <c r="T43" s="130">
        <v>0</v>
      </c>
      <c r="U43" s="130">
        <v>0</v>
      </c>
      <c r="V43" s="130">
        <v>0</v>
      </c>
      <c r="W43" s="130">
        <v>0</v>
      </c>
      <c r="X43" s="130">
        <v>0</v>
      </c>
      <c r="Y43" s="130">
        <v>0</v>
      </c>
      <c r="Z43" s="130">
        <v>0</v>
      </c>
      <c r="AA43" s="130">
        <v>0</v>
      </c>
      <c r="AB43" s="130">
        <v>0</v>
      </c>
      <c r="AC43" s="130">
        <v>0</v>
      </c>
      <c r="AD43" s="130">
        <v>0</v>
      </c>
      <c r="AE43" s="130">
        <v>0</v>
      </c>
      <c r="AF43" s="130">
        <v>0</v>
      </c>
      <c r="AG43" s="130">
        <v>0</v>
      </c>
      <c r="AH43" s="130">
        <v>0</v>
      </c>
      <c r="AI43" s="130">
        <v>0</v>
      </c>
      <c r="AJ43" s="130">
        <v>0</v>
      </c>
      <c r="AK43" s="130">
        <v>-1.3997226477614022</v>
      </c>
      <c r="AL43" s="130">
        <v>-1.3997226477614022</v>
      </c>
      <c r="AM43" s="130">
        <v>-1.3997226477614022</v>
      </c>
      <c r="AN43" s="130">
        <v>-1.3997226477614022</v>
      </c>
      <c r="AO43" s="130">
        <v>-1.3997226477614022</v>
      </c>
      <c r="AP43" s="130">
        <v>-1.3997226477614022</v>
      </c>
      <c r="AQ43" s="130">
        <v>-1.3997226477614022</v>
      </c>
      <c r="AR43" s="147">
        <v>-1.3997226477614022</v>
      </c>
    </row>
    <row r="44" spans="2:44">
      <c r="B44" s="160">
        <v>40</v>
      </c>
      <c r="C44" s="161">
        <v>2010</v>
      </c>
      <c r="D44" s="161">
        <v>14</v>
      </c>
      <c r="E44" s="162">
        <v>52.139956136677135</v>
      </c>
      <c r="F44" s="158">
        <v>24.375</v>
      </c>
      <c r="G44" s="159">
        <v>1.7410714285714286</v>
      </c>
      <c r="H44" s="130"/>
      <c r="I44" s="130"/>
      <c r="J44" s="130"/>
      <c r="K44" s="130"/>
      <c r="L44" s="130"/>
      <c r="M44" s="164">
        <v>16</v>
      </c>
      <c r="N44" s="146"/>
      <c r="O44" s="146">
        <v>0</v>
      </c>
      <c r="P44" s="130">
        <v>0</v>
      </c>
      <c r="Q44" s="130">
        <v>0</v>
      </c>
      <c r="R44" s="130">
        <v>0</v>
      </c>
      <c r="S44" s="130">
        <v>0</v>
      </c>
      <c r="T44" s="130">
        <v>0</v>
      </c>
      <c r="U44" s="130">
        <v>0</v>
      </c>
      <c r="V44" s="130">
        <v>0</v>
      </c>
      <c r="W44" s="130">
        <v>0</v>
      </c>
      <c r="X44" s="130">
        <v>0</v>
      </c>
      <c r="Y44" s="130">
        <v>0</v>
      </c>
      <c r="Z44" s="130">
        <v>0</v>
      </c>
      <c r="AA44" s="130">
        <v>0</v>
      </c>
      <c r="AB44" s="130">
        <v>0</v>
      </c>
      <c r="AC44" s="130">
        <v>0</v>
      </c>
      <c r="AD44" s="130">
        <v>-1132.9453826112765</v>
      </c>
      <c r="AE44" s="130">
        <v>-1042.1659946947404</v>
      </c>
      <c r="AF44" s="130">
        <v>-951.3866067782044</v>
      </c>
      <c r="AG44" s="130">
        <v>-860.60721886166834</v>
      </c>
      <c r="AH44" s="130">
        <v>-769.82783094513229</v>
      </c>
      <c r="AI44" s="130">
        <v>-679.04844302859624</v>
      </c>
      <c r="AJ44" s="130">
        <v>-588.26905511206019</v>
      </c>
      <c r="AK44" s="130">
        <v>-497.48966719552413</v>
      </c>
      <c r="AL44" s="130">
        <v>-406.71027927898808</v>
      </c>
      <c r="AM44" s="130">
        <v>-315.93089136245203</v>
      </c>
      <c r="AN44" s="130">
        <v>-225.15150344591595</v>
      </c>
      <c r="AO44" s="130">
        <v>-134.37211552937987</v>
      </c>
      <c r="AP44" s="130">
        <v>-43.592727612843788</v>
      </c>
      <c r="AQ44" s="130">
        <v>47.186660303692292</v>
      </c>
      <c r="AR44" s="147">
        <v>137.96604822022837</v>
      </c>
    </row>
    <row r="45" spans="2:44">
      <c r="B45" s="160">
        <v>41</v>
      </c>
      <c r="C45" s="161">
        <v>2011</v>
      </c>
      <c r="D45" s="161">
        <v>13</v>
      </c>
      <c r="E45" s="162">
        <v>106.09058081845241</v>
      </c>
      <c r="F45" s="158">
        <v>24.375</v>
      </c>
      <c r="G45" s="159">
        <v>1.875</v>
      </c>
      <c r="H45" s="130"/>
      <c r="I45" s="130"/>
      <c r="J45" s="130"/>
      <c r="K45" s="130"/>
      <c r="L45" s="130"/>
      <c r="M45" s="164">
        <v>17</v>
      </c>
      <c r="N45" s="146"/>
      <c r="O45" s="146">
        <v>0</v>
      </c>
      <c r="P45" s="130">
        <v>0</v>
      </c>
      <c r="Q45" s="130">
        <v>0</v>
      </c>
      <c r="R45" s="130">
        <v>0</v>
      </c>
      <c r="S45" s="130">
        <v>0</v>
      </c>
      <c r="T45" s="130">
        <v>0</v>
      </c>
      <c r="U45" s="130">
        <v>0</v>
      </c>
      <c r="V45" s="130">
        <v>0</v>
      </c>
      <c r="W45" s="130">
        <v>0</v>
      </c>
      <c r="X45" s="130">
        <v>0</v>
      </c>
      <c r="Y45" s="130">
        <v>0</v>
      </c>
      <c r="Z45" s="130">
        <v>0</v>
      </c>
      <c r="AA45" s="130">
        <v>0</v>
      </c>
      <c r="AB45" s="130">
        <v>0</v>
      </c>
      <c r="AC45" s="130">
        <v>0</v>
      </c>
      <c r="AD45" s="130">
        <v>0</v>
      </c>
      <c r="AE45" s="130">
        <v>-2291.0260927744798</v>
      </c>
      <c r="AF45" s="130">
        <v>-2092.1062537398816</v>
      </c>
      <c r="AG45" s="130">
        <v>-1893.1864147052834</v>
      </c>
      <c r="AH45" s="130">
        <v>-1694.2665756706851</v>
      </c>
      <c r="AI45" s="130">
        <v>-1495.3467366360869</v>
      </c>
      <c r="AJ45" s="130">
        <v>-1296.4268976014887</v>
      </c>
      <c r="AK45" s="130">
        <v>-1097.5070585668905</v>
      </c>
      <c r="AL45" s="130">
        <v>-898.58721953229224</v>
      </c>
      <c r="AM45" s="130">
        <v>-699.66738049769401</v>
      </c>
      <c r="AN45" s="130">
        <v>-500.74754146309579</v>
      </c>
      <c r="AO45" s="130">
        <v>-301.82770242849756</v>
      </c>
      <c r="AP45" s="130">
        <v>-102.90786339389931</v>
      </c>
      <c r="AQ45" s="130">
        <v>96.01197564069895</v>
      </c>
      <c r="AR45" s="147">
        <v>294.93181467529723</v>
      </c>
    </row>
    <row r="46" spans="2:44">
      <c r="B46" s="160">
        <v>42</v>
      </c>
      <c r="C46" s="161">
        <v>2005</v>
      </c>
      <c r="D46" s="161">
        <v>19</v>
      </c>
      <c r="E46" s="162">
        <v>223.51055471767998</v>
      </c>
      <c r="F46" s="158">
        <v>470.15608027306695</v>
      </c>
      <c r="G46" s="159">
        <v>24.745056856477209</v>
      </c>
      <c r="M46" s="164">
        <v>11</v>
      </c>
      <c r="N46" s="146"/>
      <c r="O46" s="146">
        <v>0</v>
      </c>
      <c r="P46" s="130">
        <v>0</v>
      </c>
      <c r="Q46" s="130">
        <v>0</v>
      </c>
      <c r="R46" s="130">
        <v>0</v>
      </c>
      <c r="S46" s="130">
        <v>0</v>
      </c>
      <c r="T46" s="130">
        <v>0</v>
      </c>
      <c r="U46" s="130">
        <v>0</v>
      </c>
      <c r="V46" s="130">
        <v>0</v>
      </c>
      <c r="W46" s="130">
        <v>0</v>
      </c>
      <c r="X46" s="130">
        <v>0</v>
      </c>
      <c r="Y46" s="130">
        <v>284.98866528780195</v>
      </c>
      <c r="Z46" s="130">
        <v>5815.7700497995538</v>
      </c>
      <c r="AA46" s="130">
        <v>11346.551434311306</v>
      </c>
      <c r="AB46" s="130">
        <v>16877.332818823059</v>
      </c>
      <c r="AC46" s="130">
        <v>22408.114203334811</v>
      </c>
      <c r="AD46" s="130">
        <v>27938.895587846564</v>
      </c>
      <c r="AE46" s="130">
        <v>33469.676972358313</v>
      </c>
      <c r="AF46" s="130">
        <v>39000.458356870062</v>
      </c>
      <c r="AG46" s="130">
        <v>44531.239741381811</v>
      </c>
      <c r="AH46" s="130">
        <v>50062.02112589356</v>
      </c>
      <c r="AI46" s="130">
        <v>55592.802510405309</v>
      </c>
      <c r="AJ46" s="130">
        <v>61123.583894917057</v>
      </c>
      <c r="AK46" s="130">
        <v>66654.365279428806</v>
      </c>
      <c r="AL46" s="130">
        <v>72185.146663940555</v>
      </c>
      <c r="AM46" s="130">
        <v>77715.928048452304</v>
      </c>
      <c r="AN46" s="130">
        <v>83246.709432964053</v>
      </c>
      <c r="AO46" s="130">
        <v>88777.490817475802</v>
      </c>
      <c r="AP46" s="130">
        <v>94308.272201987551</v>
      </c>
      <c r="AQ46" s="130">
        <v>99839.0535864993</v>
      </c>
      <c r="AR46" s="147">
        <v>105369.83497101105</v>
      </c>
    </row>
    <row r="47" spans="2:44">
      <c r="B47" s="160">
        <v>43</v>
      </c>
      <c r="C47" s="161">
        <v>2006</v>
      </c>
      <c r="D47" s="161">
        <v>18</v>
      </c>
      <c r="E47" s="162">
        <v>720.45259753963001</v>
      </c>
      <c r="F47" s="158">
        <v>580.57479427903377</v>
      </c>
      <c r="G47" s="159">
        <v>32.254155237724099</v>
      </c>
      <c r="M47" s="164">
        <v>12</v>
      </c>
      <c r="N47" s="146"/>
      <c r="O47" s="146">
        <v>0</v>
      </c>
      <c r="P47" s="130">
        <v>0</v>
      </c>
      <c r="Q47" s="130">
        <v>0</v>
      </c>
      <c r="R47" s="130">
        <v>0</v>
      </c>
      <c r="S47" s="130">
        <v>0</v>
      </c>
      <c r="T47" s="130">
        <v>0</v>
      </c>
      <c r="U47" s="130">
        <v>0</v>
      </c>
      <c r="V47" s="130">
        <v>0</v>
      </c>
      <c r="W47" s="130">
        <v>0</v>
      </c>
      <c r="X47" s="130">
        <v>0</v>
      </c>
      <c r="Y47" s="130">
        <v>0</v>
      </c>
      <c r="Z47" s="130">
        <v>6328.5674582096717</v>
      </c>
      <c r="AA47" s="130">
        <v>29566.157380674464</v>
      </c>
      <c r="AB47" s="130">
        <v>52803.747303139258</v>
      </c>
      <c r="AC47" s="130">
        <v>76041.337225604046</v>
      </c>
      <c r="AD47" s="130">
        <v>99278.927148068833</v>
      </c>
      <c r="AE47" s="130">
        <v>122516.51707053362</v>
      </c>
      <c r="AF47" s="130">
        <v>145754.10699299842</v>
      </c>
      <c r="AG47" s="130">
        <v>168991.69691546322</v>
      </c>
      <c r="AH47" s="130">
        <v>192229.28683792803</v>
      </c>
      <c r="AI47" s="130">
        <v>215466.87676039283</v>
      </c>
      <c r="AJ47" s="130">
        <v>238704.46668285763</v>
      </c>
      <c r="AK47" s="130">
        <v>261942.05660532243</v>
      </c>
      <c r="AL47" s="130">
        <v>285179.6465277872</v>
      </c>
      <c r="AM47" s="130">
        <v>308417.23645025201</v>
      </c>
      <c r="AN47" s="130">
        <v>331654.82637271681</v>
      </c>
      <c r="AO47" s="130">
        <v>354892.41629518161</v>
      </c>
      <c r="AP47" s="130">
        <v>378130.00621764641</v>
      </c>
      <c r="AQ47" s="130">
        <v>401367.59614011121</v>
      </c>
      <c r="AR47" s="147">
        <v>424605.18606257602</v>
      </c>
    </row>
    <row r="48" spans="2:44">
      <c r="B48" s="160">
        <v>44</v>
      </c>
      <c r="C48" s="161">
        <v>2007</v>
      </c>
      <c r="D48" s="161">
        <v>17</v>
      </c>
      <c r="E48" s="162">
        <v>1327.8552459052287</v>
      </c>
      <c r="F48" s="158">
        <v>586.08061640183507</v>
      </c>
      <c r="G48" s="159">
        <v>34.475330376578533</v>
      </c>
      <c r="M48" s="164">
        <v>13</v>
      </c>
      <c r="N48" s="146"/>
      <c r="O48" s="146">
        <v>0</v>
      </c>
      <c r="P48" s="130">
        <v>0</v>
      </c>
      <c r="Q48" s="130">
        <v>0</v>
      </c>
      <c r="R48" s="130">
        <v>0</v>
      </c>
      <c r="S48" s="130">
        <v>0</v>
      </c>
      <c r="T48" s="130">
        <v>0</v>
      </c>
      <c r="U48" s="130">
        <v>0</v>
      </c>
      <c r="V48" s="130">
        <v>0</v>
      </c>
      <c r="W48" s="130">
        <v>0</v>
      </c>
      <c r="X48" s="130">
        <v>0</v>
      </c>
      <c r="Y48" s="130">
        <v>0</v>
      </c>
      <c r="Z48" s="130">
        <v>0</v>
      </c>
      <c r="AA48" s="130">
        <v>14613.485673459969</v>
      </c>
      <c r="AB48" s="130">
        <v>60391.733968315653</v>
      </c>
      <c r="AC48" s="130">
        <v>106169.98226317135</v>
      </c>
      <c r="AD48" s="130">
        <v>151948.23055802705</v>
      </c>
      <c r="AE48" s="130">
        <v>197726.47885288275</v>
      </c>
      <c r="AF48" s="130">
        <v>243504.72714773845</v>
      </c>
      <c r="AG48" s="130">
        <v>289282.97544259415</v>
      </c>
      <c r="AH48" s="130">
        <v>335061.22373744985</v>
      </c>
      <c r="AI48" s="130">
        <v>380839.47203230555</v>
      </c>
      <c r="AJ48" s="130">
        <v>426617.72032716125</v>
      </c>
      <c r="AK48" s="130">
        <v>472395.96862201695</v>
      </c>
      <c r="AL48" s="130">
        <v>518174.21691687265</v>
      </c>
      <c r="AM48" s="130">
        <v>563952.46521172835</v>
      </c>
      <c r="AN48" s="130">
        <v>609730.71350658406</v>
      </c>
      <c r="AO48" s="130">
        <v>655508.96180143976</v>
      </c>
      <c r="AP48" s="130">
        <v>701287.21009629546</v>
      </c>
      <c r="AQ48" s="130">
        <v>747065.45839115116</v>
      </c>
      <c r="AR48" s="147">
        <v>792843.70668600686</v>
      </c>
    </row>
    <row r="49" spans="2:44">
      <c r="B49" s="160">
        <v>45</v>
      </c>
      <c r="C49" s="161">
        <v>2008</v>
      </c>
      <c r="D49" s="161">
        <v>16</v>
      </c>
      <c r="E49" s="162">
        <v>1084.3627764485598</v>
      </c>
      <c r="F49" s="158">
        <v>414.3001445323813</v>
      </c>
      <c r="G49" s="159">
        <v>25.893759033273831</v>
      </c>
      <c r="M49" s="164">
        <v>14</v>
      </c>
      <c r="N49" s="146"/>
      <c r="O49" s="146">
        <v>0</v>
      </c>
      <c r="P49" s="130">
        <v>0</v>
      </c>
      <c r="Q49" s="130">
        <v>0</v>
      </c>
      <c r="R49" s="130">
        <v>0</v>
      </c>
      <c r="S49" s="130">
        <v>0</v>
      </c>
      <c r="T49" s="130">
        <v>0</v>
      </c>
      <c r="U49" s="130">
        <v>0</v>
      </c>
      <c r="V49" s="130">
        <v>0</v>
      </c>
      <c r="W49" s="130">
        <v>0</v>
      </c>
      <c r="X49" s="130">
        <v>0</v>
      </c>
      <c r="Y49" s="130">
        <v>0</v>
      </c>
      <c r="Z49" s="130">
        <v>0</v>
      </c>
      <c r="AA49" s="130">
        <v>0</v>
      </c>
      <c r="AB49" s="130">
        <v>2628.2340747630869</v>
      </c>
      <c r="AC49" s="130">
        <v>30706.462512773873</v>
      </c>
      <c r="AD49" s="130">
        <v>58784.690950784658</v>
      </c>
      <c r="AE49" s="130">
        <v>86862.919388795446</v>
      </c>
      <c r="AF49" s="130">
        <v>114941.14782680623</v>
      </c>
      <c r="AG49" s="130">
        <v>143019.37626481702</v>
      </c>
      <c r="AH49" s="130">
        <v>171097.60470282781</v>
      </c>
      <c r="AI49" s="130">
        <v>199175.8331408386</v>
      </c>
      <c r="AJ49" s="130">
        <v>227254.06157884939</v>
      </c>
      <c r="AK49" s="130">
        <v>255332.29001686018</v>
      </c>
      <c r="AL49" s="130">
        <v>283410.51845487097</v>
      </c>
      <c r="AM49" s="130">
        <v>311488.74689288175</v>
      </c>
      <c r="AN49" s="130">
        <v>339566.97533089254</v>
      </c>
      <c r="AO49" s="130">
        <v>367645.20376890333</v>
      </c>
      <c r="AP49" s="130">
        <v>395723.43220691412</v>
      </c>
      <c r="AQ49" s="130">
        <v>423801.66064492491</v>
      </c>
      <c r="AR49" s="147">
        <v>451879.8890829357</v>
      </c>
    </row>
    <row r="50" spans="2:44">
      <c r="B50" s="160">
        <v>46</v>
      </c>
      <c r="C50" s="161">
        <v>2009</v>
      </c>
      <c r="D50" s="161">
        <v>15</v>
      </c>
      <c r="E50" s="162">
        <v>830.22980870725974</v>
      </c>
      <c r="F50" s="158">
        <v>445.37384604181193</v>
      </c>
      <c r="G50" s="159">
        <v>29.691589736120797</v>
      </c>
      <c r="M50" s="164">
        <v>15</v>
      </c>
      <c r="N50" s="146"/>
      <c r="O50" s="146">
        <v>0</v>
      </c>
      <c r="P50" s="130">
        <v>0</v>
      </c>
      <c r="Q50" s="130">
        <v>0</v>
      </c>
      <c r="R50" s="130">
        <v>0</v>
      </c>
      <c r="S50" s="130">
        <v>0</v>
      </c>
      <c r="T50" s="130">
        <v>0</v>
      </c>
      <c r="U50" s="130">
        <v>0</v>
      </c>
      <c r="V50" s="130">
        <v>0</v>
      </c>
      <c r="W50" s="130">
        <v>0</v>
      </c>
      <c r="X50" s="130">
        <v>0</v>
      </c>
      <c r="Y50" s="130">
        <v>0</v>
      </c>
      <c r="Z50" s="130">
        <v>0</v>
      </c>
      <c r="AA50" s="130">
        <v>0</v>
      </c>
      <c r="AB50" s="130">
        <v>0</v>
      </c>
      <c r="AC50" s="130">
        <v>5165.3492564746184</v>
      </c>
      <c r="AD50" s="130">
        <v>29816.192123308625</v>
      </c>
      <c r="AE50" s="130">
        <v>54467.034990142631</v>
      </c>
      <c r="AF50" s="130">
        <v>79117.877856976644</v>
      </c>
      <c r="AG50" s="130">
        <v>103768.72072381065</v>
      </c>
      <c r="AH50" s="130">
        <v>128419.56359064466</v>
      </c>
      <c r="AI50" s="130">
        <v>153070.40645747865</v>
      </c>
      <c r="AJ50" s="130">
        <v>177721.24932431267</v>
      </c>
      <c r="AK50" s="130">
        <v>202372.09219114669</v>
      </c>
      <c r="AL50" s="130">
        <v>227022.93505798071</v>
      </c>
      <c r="AM50" s="130">
        <v>251673.77792481473</v>
      </c>
      <c r="AN50" s="130">
        <v>276324.62079164875</v>
      </c>
      <c r="AO50" s="130">
        <v>300975.46365848277</v>
      </c>
      <c r="AP50" s="130">
        <v>325626.30652531679</v>
      </c>
      <c r="AQ50" s="130">
        <v>350277.14939215081</v>
      </c>
      <c r="AR50" s="147">
        <v>374927.99225898483</v>
      </c>
    </row>
    <row r="51" spans="2:44">
      <c r="B51" s="160">
        <v>47</v>
      </c>
      <c r="C51" s="161">
        <v>2010</v>
      </c>
      <c r="D51" s="161">
        <v>14</v>
      </c>
      <c r="E51" s="162">
        <v>191.61309261346003</v>
      </c>
      <c r="F51" s="158">
        <v>367.89415170331148</v>
      </c>
      <c r="G51" s="159">
        <v>26.278153693093678</v>
      </c>
      <c r="M51" s="164">
        <v>16</v>
      </c>
      <c r="N51" s="146"/>
      <c r="O51" s="146">
        <v>0</v>
      </c>
      <c r="P51" s="130">
        <v>0</v>
      </c>
      <c r="Q51" s="130">
        <v>0</v>
      </c>
      <c r="R51" s="130">
        <v>0</v>
      </c>
      <c r="S51" s="130">
        <v>0</v>
      </c>
      <c r="T51" s="130">
        <v>0</v>
      </c>
      <c r="U51" s="130">
        <v>0</v>
      </c>
      <c r="V51" s="130">
        <v>0</v>
      </c>
      <c r="W51" s="130">
        <v>0</v>
      </c>
      <c r="X51" s="130">
        <v>0</v>
      </c>
      <c r="Y51" s="130">
        <v>0</v>
      </c>
      <c r="Z51" s="130">
        <v>0</v>
      </c>
      <c r="AA51" s="130">
        <v>0</v>
      </c>
      <c r="AB51" s="130">
        <v>0</v>
      </c>
      <c r="AC51" s="130">
        <v>0</v>
      </c>
      <c r="AD51" s="130">
        <v>538.07901366758847</v>
      </c>
      <c r="AE51" s="130">
        <v>5573.3173109730842</v>
      </c>
      <c r="AF51" s="130">
        <v>10608.555608278581</v>
      </c>
      <c r="AG51" s="130">
        <v>15643.793905584076</v>
      </c>
      <c r="AH51" s="130">
        <v>20679.032202889572</v>
      </c>
      <c r="AI51" s="130">
        <v>25714.270500195067</v>
      </c>
      <c r="AJ51" s="130">
        <v>30749.508797500563</v>
      </c>
      <c r="AK51" s="130">
        <v>35784.747094806058</v>
      </c>
      <c r="AL51" s="130">
        <v>40819.985392111557</v>
      </c>
      <c r="AM51" s="130">
        <v>45855.223689417049</v>
      </c>
      <c r="AN51" s="130">
        <v>50890.461986722541</v>
      </c>
      <c r="AO51" s="130">
        <v>55925.700284028033</v>
      </c>
      <c r="AP51" s="130">
        <v>60960.938581333525</v>
      </c>
      <c r="AQ51" s="130">
        <v>65996.176878639017</v>
      </c>
      <c r="AR51" s="147">
        <v>71031.415175944509</v>
      </c>
    </row>
    <row r="52" spans="2:44">
      <c r="B52" s="160">
        <v>48</v>
      </c>
      <c r="C52" s="161">
        <v>2011</v>
      </c>
      <c r="D52" s="161">
        <v>13</v>
      </c>
      <c r="E52" s="162">
        <v>178.13230762312</v>
      </c>
      <c r="F52" s="158">
        <v>387.58852070227522</v>
      </c>
      <c r="G52" s="159">
        <v>29.81450159248271</v>
      </c>
      <c r="M52" s="164">
        <v>17</v>
      </c>
      <c r="N52" s="146"/>
      <c r="O52" s="146">
        <v>0</v>
      </c>
      <c r="P52" s="130">
        <v>0</v>
      </c>
      <c r="Q52" s="130">
        <v>0</v>
      </c>
      <c r="R52" s="130">
        <v>0</v>
      </c>
      <c r="S52" s="130">
        <v>0</v>
      </c>
      <c r="T52" s="130">
        <v>0</v>
      </c>
      <c r="U52" s="130">
        <v>0</v>
      </c>
      <c r="V52" s="130">
        <v>0</v>
      </c>
      <c r="W52" s="130">
        <v>0</v>
      </c>
      <c r="X52" s="130">
        <v>0</v>
      </c>
      <c r="Y52" s="130">
        <v>0</v>
      </c>
      <c r="Z52" s="130">
        <v>0</v>
      </c>
      <c r="AA52" s="130">
        <v>0</v>
      </c>
      <c r="AB52" s="130">
        <v>0</v>
      </c>
      <c r="AC52" s="130">
        <v>0</v>
      </c>
      <c r="AD52" s="130">
        <v>0</v>
      </c>
      <c r="AE52" s="130">
        <v>1130.1607093875045</v>
      </c>
      <c r="AF52" s="130">
        <v>6441.0866786896358</v>
      </c>
      <c r="AG52" s="130">
        <v>11752.012647991767</v>
      </c>
      <c r="AH52" s="130">
        <v>17062.938617293898</v>
      </c>
      <c r="AI52" s="130">
        <v>22373.864586596028</v>
      </c>
      <c r="AJ52" s="130">
        <v>27684.790555898158</v>
      </c>
      <c r="AK52" s="130">
        <v>32995.716525200289</v>
      </c>
      <c r="AL52" s="130">
        <v>38306.642494502419</v>
      </c>
      <c r="AM52" s="130">
        <v>43617.56846380455</v>
      </c>
      <c r="AN52" s="130">
        <v>48928.49443310668</v>
      </c>
      <c r="AO52" s="130">
        <v>54239.42040240881</v>
      </c>
      <c r="AP52" s="130">
        <v>59550.346371710941</v>
      </c>
      <c r="AQ52" s="130">
        <v>64861.272341013071</v>
      </c>
      <c r="AR52" s="147">
        <v>70172.198310315202</v>
      </c>
    </row>
    <row r="53" spans="2:44">
      <c r="B53" s="160">
        <v>49</v>
      </c>
      <c r="C53" s="161">
        <v>2012</v>
      </c>
      <c r="D53" s="161">
        <v>12</v>
      </c>
      <c r="E53" s="162">
        <v>77.412031247179996</v>
      </c>
      <c r="F53" s="158">
        <v>491.28763464217508</v>
      </c>
      <c r="G53" s="159">
        <v>40.940636220181254</v>
      </c>
      <c r="M53" s="164">
        <v>18</v>
      </c>
      <c r="N53" s="146"/>
      <c r="O53" s="146">
        <v>0</v>
      </c>
      <c r="P53" s="130">
        <v>0</v>
      </c>
      <c r="Q53" s="130">
        <v>0</v>
      </c>
      <c r="R53" s="130">
        <v>0</v>
      </c>
      <c r="S53" s="130">
        <v>0</v>
      </c>
      <c r="T53" s="130">
        <v>0</v>
      </c>
      <c r="U53" s="130">
        <v>0</v>
      </c>
      <c r="V53" s="130">
        <v>0</v>
      </c>
      <c r="W53" s="130">
        <v>0</v>
      </c>
      <c r="X53" s="130">
        <v>0</v>
      </c>
      <c r="Y53" s="130">
        <v>0</v>
      </c>
      <c r="Z53" s="130">
        <v>0</v>
      </c>
      <c r="AA53" s="130">
        <v>0</v>
      </c>
      <c r="AB53" s="130">
        <v>0</v>
      </c>
      <c r="AC53" s="130">
        <v>0</v>
      </c>
      <c r="AD53" s="130">
        <v>0</v>
      </c>
      <c r="AE53" s="130">
        <v>0</v>
      </c>
      <c r="AF53" s="130">
        <v>1352.4374369847858</v>
      </c>
      <c r="AG53" s="130">
        <v>4521.7352473408864</v>
      </c>
      <c r="AH53" s="130">
        <v>7691.0330576969864</v>
      </c>
      <c r="AI53" s="130">
        <v>10860.330868053086</v>
      </c>
      <c r="AJ53" s="130">
        <v>14029.628678409186</v>
      </c>
      <c r="AK53" s="130">
        <v>17198.926488765286</v>
      </c>
      <c r="AL53" s="130">
        <v>20368.224299121386</v>
      </c>
      <c r="AM53" s="130">
        <v>23537.522109477486</v>
      </c>
      <c r="AN53" s="130">
        <v>26706.819919833586</v>
      </c>
      <c r="AO53" s="130">
        <v>29876.117730189686</v>
      </c>
      <c r="AP53" s="130">
        <v>33045.415540545786</v>
      </c>
      <c r="AQ53" s="130">
        <v>36214.713350901889</v>
      </c>
      <c r="AR53" s="147">
        <v>39384.011161257993</v>
      </c>
    </row>
    <row r="54" spans="2:44">
      <c r="B54" s="160">
        <v>50</v>
      </c>
      <c r="C54" s="161">
        <v>2013</v>
      </c>
      <c r="D54" s="161">
        <v>11</v>
      </c>
      <c r="E54" s="162">
        <v>74.225835003200004</v>
      </c>
      <c r="F54" s="158">
        <v>312.9348992911826</v>
      </c>
      <c r="G54" s="159">
        <v>28.448627208289327</v>
      </c>
      <c r="M54" s="164">
        <v>19</v>
      </c>
      <c r="N54" s="146"/>
      <c r="O54" s="146">
        <v>0</v>
      </c>
      <c r="P54" s="130">
        <v>0</v>
      </c>
      <c r="Q54" s="130">
        <v>0</v>
      </c>
      <c r="R54" s="130">
        <v>0</v>
      </c>
      <c r="S54" s="130">
        <v>0</v>
      </c>
      <c r="T54" s="130">
        <v>0</v>
      </c>
      <c r="U54" s="130">
        <v>0</v>
      </c>
      <c r="V54" s="130">
        <v>0</v>
      </c>
      <c r="W54" s="130">
        <v>0</v>
      </c>
      <c r="X54" s="130">
        <v>0</v>
      </c>
      <c r="Y54" s="130">
        <v>0</v>
      </c>
      <c r="Z54" s="130">
        <v>0</v>
      </c>
      <c r="AA54" s="130">
        <v>0</v>
      </c>
      <c r="AB54" s="130">
        <v>0</v>
      </c>
      <c r="AC54" s="130">
        <v>0</v>
      </c>
      <c r="AD54" s="130">
        <v>0</v>
      </c>
      <c r="AE54" s="130">
        <v>0</v>
      </c>
      <c r="AF54" s="130">
        <v>0</v>
      </c>
      <c r="AG54" s="130">
        <v>369.54276170492574</v>
      </c>
      <c r="AH54" s="130">
        <v>2481.1658709349558</v>
      </c>
      <c r="AI54" s="130">
        <v>4592.7889801649853</v>
      </c>
      <c r="AJ54" s="130">
        <v>6704.4120893950148</v>
      </c>
      <c r="AK54" s="130">
        <v>8816.0351986250444</v>
      </c>
      <c r="AL54" s="130">
        <v>10927.658307855074</v>
      </c>
      <c r="AM54" s="130">
        <v>13039.281417085103</v>
      </c>
      <c r="AN54" s="130">
        <v>15150.904526315133</v>
      </c>
      <c r="AO54" s="130">
        <v>17262.527635545164</v>
      </c>
      <c r="AP54" s="130">
        <v>19374.150744775194</v>
      </c>
      <c r="AQ54" s="130">
        <v>21485.773854005223</v>
      </c>
      <c r="AR54" s="147">
        <v>23597.396963235253</v>
      </c>
    </row>
    <row r="55" spans="2:44">
      <c r="B55" s="160">
        <v>51</v>
      </c>
      <c r="C55" s="161">
        <v>2014</v>
      </c>
      <c r="D55" s="161">
        <v>10</v>
      </c>
      <c r="E55" s="162">
        <v>198.86910656152003</v>
      </c>
      <c r="F55" s="158">
        <v>164.8496914515307</v>
      </c>
      <c r="G55" s="159">
        <v>16.48496914515307</v>
      </c>
      <c r="M55" s="164">
        <v>20</v>
      </c>
      <c r="N55" s="146"/>
      <c r="O55" s="146">
        <v>0</v>
      </c>
      <c r="P55" s="130">
        <v>0</v>
      </c>
      <c r="Q55" s="130">
        <v>0</v>
      </c>
      <c r="R55" s="130">
        <v>0</v>
      </c>
      <c r="S55" s="130">
        <v>0</v>
      </c>
      <c r="T55" s="130">
        <v>0</v>
      </c>
      <c r="U55" s="130">
        <v>0</v>
      </c>
      <c r="V55" s="130">
        <v>0</v>
      </c>
      <c r="W55" s="130">
        <v>0</v>
      </c>
      <c r="X55" s="130">
        <v>0</v>
      </c>
      <c r="Y55" s="130">
        <v>0</v>
      </c>
      <c r="Z55" s="130">
        <v>0</v>
      </c>
      <c r="AA55" s="130">
        <v>0</v>
      </c>
      <c r="AB55" s="130">
        <v>0</v>
      </c>
      <c r="AC55" s="130">
        <v>0</v>
      </c>
      <c r="AD55" s="130">
        <v>0</v>
      </c>
      <c r="AE55" s="130">
        <v>0</v>
      </c>
      <c r="AF55" s="130">
        <v>0</v>
      </c>
      <c r="AG55" s="130">
        <v>0</v>
      </c>
      <c r="AH55" s="130">
        <v>-1389.1068454080598</v>
      </c>
      <c r="AI55" s="130">
        <v>1889.2442401827554</v>
      </c>
      <c r="AJ55" s="130">
        <v>5167.5953257735709</v>
      </c>
      <c r="AK55" s="130">
        <v>8445.9464113643862</v>
      </c>
      <c r="AL55" s="130">
        <v>11724.297496955201</v>
      </c>
      <c r="AM55" s="130">
        <v>15002.648582546017</v>
      </c>
      <c r="AN55" s="130">
        <v>18280.999668136832</v>
      </c>
      <c r="AO55" s="130">
        <v>21559.350753727645</v>
      </c>
      <c r="AP55" s="130">
        <v>24837.701839318463</v>
      </c>
      <c r="AQ55" s="130">
        <v>28116.05292490928</v>
      </c>
      <c r="AR55" s="147">
        <v>31394.404010500097</v>
      </c>
    </row>
    <row r="56" spans="2:44">
      <c r="B56" s="160">
        <v>52</v>
      </c>
      <c r="C56" s="161">
        <v>2015</v>
      </c>
      <c r="D56" s="161">
        <v>9</v>
      </c>
      <c r="E56" s="162">
        <v>134.17032459299</v>
      </c>
      <c r="F56" s="158">
        <v>320.83791115227586</v>
      </c>
      <c r="G56" s="159">
        <v>35.648656794697317</v>
      </c>
      <c r="M56" s="164">
        <v>21</v>
      </c>
      <c r="N56" s="146"/>
      <c r="O56" s="146">
        <v>0</v>
      </c>
      <c r="P56" s="130">
        <v>0</v>
      </c>
      <c r="Q56" s="130">
        <v>0</v>
      </c>
      <c r="R56" s="130">
        <v>0</v>
      </c>
      <c r="S56" s="130">
        <v>0</v>
      </c>
      <c r="T56" s="130">
        <v>0</v>
      </c>
      <c r="U56" s="130">
        <v>0</v>
      </c>
      <c r="V56" s="130">
        <v>0</v>
      </c>
      <c r="W56" s="130">
        <v>0</v>
      </c>
      <c r="X56" s="130">
        <v>0</v>
      </c>
      <c r="Y56" s="130">
        <v>0</v>
      </c>
      <c r="Z56" s="130">
        <v>0</v>
      </c>
      <c r="AA56" s="130">
        <v>0</v>
      </c>
      <c r="AB56" s="130">
        <v>0</v>
      </c>
      <c r="AC56" s="130">
        <v>0</v>
      </c>
      <c r="AD56" s="130">
        <v>0</v>
      </c>
      <c r="AE56" s="130">
        <v>0</v>
      </c>
      <c r="AF56" s="130">
        <v>0</v>
      </c>
      <c r="AG56" s="130">
        <v>0</v>
      </c>
      <c r="AH56" s="130">
        <v>0</v>
      </c>
      <c r="AI56" s="130">
        <v>1634.0143352511618</v>
      </c>
      <c r="AJ56" s="130">
        <v>6417.0061886997992</v>
      </c>
      <c r="AK56" s="130">
        <v>11199.998042148436</v>
      </c>
      <c r="AL56" s="130">
        <v>15982.989895597075</v>
      </c>
      <c r="AM56" s="130">
        <v>20765.981749045714</v>
      </c>
      <c r="AN56" s="130">
        <v>25548.973602494352</v>
      </c>
      <c r="AO56" s="130">
        <v>30331.965455942991</v>
      </c>
      <c r="AP56" s="130">
        <v>35114.957309391626</v>
      </c>
      <c r="AQ56" s="130">
        <v>39897.949162840261</v>
      </c>
      <c r="AR56" s="147">
        <v>44680.941016288896</v>
      </c>
    </row>
    <row r="57" spans="2:44">
      <c r="B57" s="160">
        <v>53</v>
      </c>
      <c r="C57" s="161">
        <v>2009</v>
      </c>
      <c r="D57" s="161">
        <v>15</v>
      </c>
      <c r="E57" s="162">
        <v>454.35</v>
      </c>
      <c r="F57" s="158">
        <v>349.87756111965371</v>
      </c>
      <c r="G57" s="159">
        <v>23.325170741310249</v>
      </c>
      <c r="M57" s="164">
        <v>15</v>
      </c>
      <c r="N57" s="146"/>
      <c r="O57" s="146">
        <v>0</v>
      </c>
      <c r="P57" s="130">
        <v>0</v>
      </c>
      <c r="Q57" s="130">
        <v>0</v>
      </c>
      <c r="R57" s="130">
        <v>0</v>
      </c>
      <c r="S57" s="130">
        <v>0</v>
      </c>
      <c r="T57" s="130">
        <v>0</v>
      </c>
      <c r="U57" s="130">
        <v>0</v>
      </c>
      <c r="V57" s="130">
        <v>0</v>
      </c>
      <c r="W57" s="130">
        <v>0</v>
      </c>
      <c r="X57" s="130">
        <v>0</v>
      </c>
      <c r="Y57" s="130">
        <v>0</v>
      </c>
      <c r="Z57" s="130">
        <v>0</v>
      </c>
      <c r="AA57" s="130">
        <v>0</v>
      </c>
      <c r="AB57" s="130">
        <v>0</v>
      </c>
      <c r="AC57" s="130">
        <v>-65.803173685689202</v>
      </c>
      <c r="AD57" s="130">
        <v>10531.988152628624</v>
      </c>
      <c r="AE57" s="130">
        <v>21129.779478942939</v>
      </c>
      <c r="AF57" s="130">
        <v>31727.570805257252</v>
      </c>
      <c r="AG57" s="130">
        <v>42325.362131571565</v>
      </c>
      <c r="AH57" s="130">
        <v>52923.153457885877</v>
      </c>
      <c r="AI57" s="130">
        <v>63520.94478420019</v>
      </c>
      <c r="AJ57" s="130">
        <v>74118.736110514496</v>
      </c>
      <c r="AK57" s="130">
        <v>84716.527436828808</v>
      </c>
      <c r="AL57" s="130">
        <v>95314.318763143121</v>
      </c>
      <c r="AM57" s="130">
        <v>105912.11008945743</v>
      </c>
      <c r="AN57" s="130">
        <v>116509.90141577175</v>
      </c>
      <c r="AO57" s="130">
        <v>127107.69274208606</v>
      </c>
      <c r="AP57" s="130">
        <v>137705.48406840037</v>
      </c>
      <c r="AQ57" s="130">
        <v>148303.27539471467</v>
      </c>
      <c r="AR57" s="147">
        <v>158901.066721029</v>
      </c>
    </row>
    <row r="58" spans="2:44">
      <c r="B58" s="160">
        <v>54</v>
      </c>
      <c r="C58" s="161">
        <v>2010</v>
      </c>
      <c r="D58" s="161">
        <v>14</v>
      </c>
      <c r="E58" s="162">
        <v>466.44</v>
      </c>
      <c r="F58" s="158">
        <v>341.90615586366698</v>
      </c>
      <c r="G58" s="159">
        <v>24.421868275976212</v>
      </c>
      <c r="M58" s="164">
        <v>16</v>
      </c>
      <c r="N58" s="146"/>
      <c r="O58" s="146">
        <v>0</v>
      </c>
      <c r="P58" s="130">
        <v>0</v>
      </c>
      <c r="Q58" s="130">
        <v>0</v>
      </c>
      <c r="R58" s="130">
        <v>0</v>
      </c>
      <c r="S58" s="130">
        <v>0</v>
      </c>
      <c r="T58" s="130">
        <v>0</v>
      </c>
      <c r="U58" s="130">
        <v>0</v>
      </c>
      <c r="V58" s="130">
        <v>0</v>
      </c>
      <c r="W58" s="130">
        <v>0</v>
      </c>
      <c r="X58" s="130">
        <v>0</v>
      </c>
      <c r="Y58" s="130">
        <v>0</v>
      </c>
      <c r="Z58" s="130">
        <v>0</v>
      </c>
      <c r="AA58" s="130">
        <v>0</v>
      </c>
      <c r="AB58" s="130">
        <v>0</v>
      </c>
      <c r="AC58" s="130">
        <v>0</v>
      </c>
      <c r="AD58" s="130">
        <v>443.98943864634384</v>
      </c>
      <c r="AE58" s="130">
        <v>11835.325677292689</v>
      </c>
      <c r="AF58" s="130">
        <v>23226.661915939032</v>
      </c>
      <c r="AG58" s="130">
        <v>34617.998154585381</v>
      </c>
      <c r="AH58" s="130">
        <v>46009.334393231722</v>
      </c>
      <c r="AI58" s="130">
        <v>57400.670631878063</v>
      </c>
      <c r="AJ58" s="130">
        <v>68792.006870524405</v>
      </c>
      <c r="AK58" s="130">
        <v>80183.343109170746</v>
      </c>
      <c r="AL58" s="130">
        <v>91574.679347817088</v>
      </c>
      <c r="AM58" s="130">
        <v>102966.01558646343</v>
      </c>
      <c r="AN58" s="130">
        <v>114357.35182510977</v>
      </c>
      <c r="AO58" s="130">
        <v>125748.68806375611</v>
      </c>
      <c r="AP58" s="130">
        <v>137140.02430240245</v>
      </c>
      <c r="AQ58" s="130">
        <v>148531.36054104881</v>
      </c>
      <c r="AR58" s="147">
        <v>159922.69677969516</v>
      </c>
    </row>
    <row r="59" spans="2:44">
      <c r="B59" s="160">
        <v>55</v>
      </c>
      <c r="C59" s="161">
        <v>2011</v>
      </c>
      <c r="D59" s="161">
        <v>13</v>
      </c>
      <c r="E59" s="162">
        <v>160</v>
      </c>
      <c r="F59" s="158">
        <v>68.821279175042861</v>
      </c>
      <c r="G59" s="159">
        <v>5.2939445519263737</v>
      </c>
      <c r="M59" s="164">
        <v>17</v>
      </c>
      <c r="N59" s="146"/>
      <c r="O59" s="146">
        <v>0</v>
      </c>
      <c r="P59" s="130">
        <v>0</v>
      </c>
      <c r="Q59" s="130">
        <v>0</v>
      </c>
      <c r="R59" s="130">
        <v>0</v>
      </c>
      <c r="S59" s="130">
        <v>0</v>
      </c>
      <c r="T59" s="130">
        <v>0</v>
      </c>
      <c r="U59" s="130">
        <v>0</v>
      </c>
      <c r="V59" s="130">
        <v>0</v>
      </c>
      <c r="W59" s="130">
        <v>0</v>
      </c>
      <c r="X59" s="130">
        <v>0</v>
      </c>
      <c r="Y59" s="130">
        <v>0</v>
      </c>
      <c r="Z59" s="130">
        <v>0</v>
      </c>
      <c r="AA59" s="130">
        <v>0</v>
      </c>
      <c r="AB59" s="130">
        <v>0</v>
      </c>
      <c r="AC59" s="130">
        <v>0</v>
      </c>
      <c r="AD59" s="130">
        <v>0</v>
      </c>
      <c r="AE59" s="130">
        <v>-2908.1688716917806</v>
      </c>
      <c r="AF59" s="130">
        <v>-2061.137743383561</v>
      </c>
      <c r="AG59" s="130">
        <v>-1214.1066150753413</v>
      </c>
      <c r="AH59" s="130">
        <v>-367.07548676712156</v>
      </c>
      <c r="AI59" s="130">
        <v>479.9556415410982</v>
      </c>
      <c r="AJ59" s="130">
        <v>1326.9867698493181</v>
      </c>
      <c r="AK59" s="130">
        <v>2174.0178981575377</v>
      </c>
      <c r="AL59" s="130">
        <v>3021.0490264657574</v>
      </c>
      <c r="AM59" s="130">
        <v>3868.080154773977</v>
      </c>
      <c r="AN59" s="130">
        <v>4715.1112830821967</v>
      </c>
      <c r="AO59" s="130">
        <v>5562.1424113904168</v>
      </c>
      <c r="AP59" s="130">
        <v>6409.1735396986369</v>
      </c>
      <c r="AQ59" s="130">
        <v>7256.204668006857</v>
      </c>
      <c r="AR59" s="147">
        <v>8103.2357963150771</v>
      </c>
    </row>
    <row r="60" spans="2:44">
      <c r="B60" s="160" t="s">
        <v>71</v>
      </c>
      <c r="C60" s="161">
        <v>1995</v>
      </c>
      <c r="D60" s="161">
        <v>29</v>
      </c>
      <c r="E60" s="162">
        <v>16.0022943096</v>
      </c>
      <c r="F60" s="158">
        <v>675.73917550871772</v>
      </c>
      <c r="G60" s="159">
        <v>23.301350879610958</v>
      </c>
      <c r="M60" s="164">
        <v>1</v>
      </c>
      <c r="N60" s="146"/>
      <c r="O60" s="146">
        <v>-2.6987728595206426</v>
      </c>
      <c r="P60" s="130">
        <v>370.1763017272707</v>
      </c>
      <c r="Q60" s="130">
        <v>743.05137631406205</v>
      </c>
      <c r="R60" s="130">
        <v>1115.9264509008535</v>
      </c>
      <c r="S60" s="130">
        <v>1488.801525487645</v>
      </c>
      <c r="T60" s="130">
        <v>1861.6766000744365</v>
      </c>
      <c r="U60" s="130">
        <v>2234.5516746612279</v>
      </c>
      <c r="V60" s="130">
        <v>2607.4267492480194</v>
      </c>
      <c r="W60" s="130">
        <v>2980.3018238348109</v>
      </c>
      <c r="X60" s="130">
        <v>3353.1768984216023</v>
      </c>
      <c r="Y60" s="130">
        <v>3726.0519730083938</v>
      </c>
      <c r="Z60" s="130">
        <v>4098.9270475951853</v>
      </c>
      <c r="AA60" s="130">
        <v>4471.8021221819763</v>
      </c>
      <c r="AB60" s="130">
        <v>4844.6771967687673</v>
      </c>
      <c r="AC60" s="130">
        <v>5217.5522713555583</v>
      </c>
      <c r="AD60" s="130">
        <v>5590.4273459423493</v>
      </c>
      <c r="AE60" s="130">
        <v>5963.3024205291404</v>
      </c>
      <c r="AF60" s="130">
        <v>6336.1774951159314</v>
      </c>
      <c r="AG60" s="130">
        <v>6709.0525697027224</v>
      </c>
      <c r="AH60" s="130">
        <v>7081.9276442895134</v>
      </c>
      <c r="AI60" s="130">
        <v>7454.8027188763044</v>
      </c>
      <c r="AJ60" s="130">
        <v>7827.6777934630954</v>
      </c>
      <c r="AK60" s="130">
        <v>8200.5528680498865</v>
      </c>
      <c r="AL60" s="130">
        <v>8573.4279426366775</v>
      </c>
      <c r="AM60" s="130">
        <v>8946.3030172234685</v>
      </c>
      <c r="AN60" s="130">
        <v>9319.1780918102595</v>
      </c>
      <c r="AO60" s="130">
        <v>9692.0531663970505</v>
      </c>
      <c r="AP60" s="130">
        <v>10064.928240983842</v>
      </c>
      <c r="AQ60" s="130">
        <v>10437.803315570633</v>
      </c>
      <c r="AR60" s="147">
        <v>10810.678390157424</v>
      </c>
    </row>
    <row r="61" spans="2:44">
      <c r="B61" s="160" t="s">
        <v>73</v>
      </c>
      <c r="C61" s="161">
        <v>2003</v>
      </c>
      <c r="D61" s="161">
        <v>21</v>
      </c>
      <c r="E61" s="162">
        <v>24.258528158499999</v>
      </c>
      <c r="F61" s="158">
        <v>578.1899942955506</v>
      </c>
      <c r="G61" s="159">
        <v>27.532856871216694</v>
      </c>
      <c r="M61" s="164">
        <v>9</v>
      </c>
      <c r="N61" s="146"/>
      <c r="O61" s="146">
        <v>0</v>
      </c>
      <c r="P61" s="130">
        <v>0</v>
      </c>
      <c r="Q61" s="130">
        <v>0</v>
      </c>
      <c r="R61" s="130">
        <v>0</v>
      </c>
      <c r="S61" s="130">
        <v>0</v>
      </c>
      <c r="T61" s="130">
        <v>0</v>
      </c>
      <c r="U61" s="130">
        <v>0</v>
      </c>
      <c r="V61" s="130">
        <v>0</v>
      </c>
      <c r="W61" s="130">
        <v>98.558927814365347</v>
      </c>
      <c r="X61" s="130">
        <v>766.46551150872574</v>
      </c>
      <c r="Y61" s="130">
        <v>1434.3720952030862</v>
      </c>
      <c r="Z61" s="130">
        <v>2102.2786788974468</v>
      </c>
      <c r="AA61" s="130">
        <v>2770.1852625918073</v>
      </c>
      <c r="AB61" s="130">
        <v>3438.0918462861678</v>
      </c>
      <c r="AC61" s="130">
        <v>4105.9984299805283</v>
      </c>
      <c r="AD61" s="130">
        <v>4773.9050136748883</v>
      </c>
      <c r="AE61" s="130">
        <v>5441.8115973692484</v>
      </c>
      <c r="AF61" s="130">
        <v>6109.7181810636084</v>
      </c>
      <c r="AG61" s="130">
        <v>6777.6247647579685</v>
      </c>
      <c r="AH61" s="130">
        <v>7445.5313484523285</v>
      </c>
      <c r="AI61" s="130">
        <v>8113.4379321466886</v>
      </c>
      <c r="AJ61" s="130">
        <v>8781.3445158410486</v>
      </c>
      <c r="AK61" s="130">
        <v>9449.2510995354096</v>
      </c>
      <c r="AL61" s="130">
        <v>10117.157683229771</v>
      </c>
      <c r="AM61" s="130">
        <v>10785.064266924132</v>
      </c>
      <c r="AN61" s="130">
        <v>11452.970850618492</v>
      </c>
      <c r="AO61" s="130">
        <v>12120.877434312853</v>
      </c>
      <c r="AP61" s="130">
        <v>12788.784018007214</v>
      </c>
      <c r="AQ61" s="130">
        <v>13456.690601701575</v>
      </c>
      <c r="AR61" s="147">
        <v>14124.597185395936</v>
      </c>
    </row>
    <row r="62" spans="2:44">
      <c r="B62" s="160" t="s">
        <v>74</v>
      </c>
      <c r="C62" s="161">
        <v>2004</v>
      </c>
      <c r="D62" s="161">
        <v>20</v>
      </c>
      <c r="E62" s="162">
        <v>84.129436341200005</v>
      </c>
      <c r="F62" s="158">
        <v>448.04203112486334</v>
      </c>
      <c r="G62" s="159">
        <v>22.402101556243167</v>
      </c>
      <c r="M62" s="164">
        <v>10</v>
      </c>
      <c r="N62" s="146"/>
      <c r="O62" s="146">
        <v>0</v>
      </c>
      <c r="P62" s="130">
        <v>0</v>
      </c>
      <c r="Q62" s="130">
        <v>0</v>
      </c>
      <c r="R62" s="130">
        <v>0</v>
      </c>
      <c r="S62" s="130">
        <v>0</v>
      </c>
      <c r="T62" s="130">
        <v>0</v>
      </c>
      <c r="U62" s="130">
        <v>0</v>
      </c>
      <c r="V62" s="130">
        <v>0</v>
      </c>
      <c r="W62" s="130">
        <v>0</v>
      </c>
      <c r="X62" s="130">
        <v>-89.841694142907158</v>
      </c>
      <c r="Y62" s="130">
        <v>1794.8344826421499</v>
      </c>
      <c r="Z62" s="130">
        <v>3679.510659427207</v>
      </c>
      <c r="AA62" s="130">
        <v>5564.1868362122641</v>
      </c>
      <c r="AB62" s="130">
        <v>7448.8630129973208</v>
      </c>
      <c r="AC62" s="130">
        <v>9333.5391897823774</v>
      </c>
      <c r="AD62" s="130">
        <v>11218.215366567434</v>
      </c>
      <c r="AE62" s="130">
        <v>13102.891543352491</v>
      </c>
      <c r="AF62" s="130">
        <v>14987.567720137547</v>
      </c>
      <c r="AG62" s="130">
        <v>16872.243896922606</v>
      </c>
      <c r="AH62" s="130">
        <v>18756.920073707664</v>
      </c>
      <c r="AI62" s="130">
        <v>20641.596250492723</v>
      </c>
      <c r="AJ62" s="130">
        <v>22526.272427277781</v>
      </c>
      <c r="AK62" s="130">
        <v>24410.94860406284</v>
      </c>
      <c r="AL62" s="130">
        <v>26295.624780847898</v>
      </c>
      <c r="AM62" s="130">
        <v>28180.300957632957</v>
      </c>
      <c r="AN62" s="130">
        <v>30064.977134418015</v>
      </c>
      <c r="AO62" s="130">
        <v>31949.653311203074</v>
      </c>
      <c r="AP62" s="130">
        <v>33834.329487988129</v>
      </c>
      <c r="AQ62" s="130">
        <v>35719.005664773184</v>
      </c>
      <c r="AR62" s="147">
        <v>37603.681841558238</v>
      </c>
    </row>
    <row r="63" spans="2:44">
      <c r="B63" s="160" t="s">
        <v>75</v>
      </c>
      <c r="C63" s="161">
        <v>2005</v>
      </c>
      <c r="D63" s="161">
        <v>19</v>
      </c>
      <c r="E63" s="162">
        <v>88.008027996199999</v>
      </c>
      <c r="F63" s="158">
        <v>505.8641326701395</v>
      </c>
      <c r="G63" s="159">
        <v>26.624428035270501</v>
      </c>
      <c r="M63" s="164">
        <v>11</v>
      </c>
      <c r="N63" s="146"/>
      <c r="O63" s="146">
        <v>0</v>
      </c>
      <c r="P63" s="130">
        <v>0</v>
      </c>
      <c r="Q63" s="130">
        <v>0</v>
      </c>
      <c r="R63" s="130">
        <v>0</v>
      </c>
      <c r="S63" s="130">
        <v>0</v>
      </c>
      <c r="T63" s="130">
        <v>0</v>
      </c>
      <c r="U63" s="130">
        <v>0</v>
      </c>
      <c r="V63" s="130">
        <v>0</v>
      </c>
      <c r="W63" s="130">
        <v>0</v>
      </c>
      <c r="X63" s="130">
        <v>0</v>
      </c>
      <c r="Y63" s="130">
        <v>277.61499084008432</v>
      </c>
      <c r="Z63" s="130">
        <v>2620.7783987509829</v>
      </c>
      <c r="AA63" s="130">
        <v>4963.9418066618819</v>
      </c>
      <c r="AB63" s="130">
        <v>7307.1052145727808</v>
      </c>
      <c r="AC63" s="130">
        <v>9650.2686224836798</v>
      </c>
      <c r="AD63" s="130">
        <v>11993.432030394579</v>
      </c>
      <c r="AE63" s="130">
        <v>14336.595438305478</v>
      </c>
      <c r="AF63" s="130">
        <v>16679.758846216377</v>
      </c>
      <c r="AG63" s="130">
        <v>19022.922254127276</v>
      </c>
      <c r="AH63" s="130">
        <v>21366.085662038175</v>
      </c>
      <c r="AI63" s="130">
        <v>23709.249069949074</v>
      </c>
      <c r="AJ63" s="130">
        <v>26052.412477859973</v>
      </c>
      <c r="AK63" s="130">
        <v>28395.575885770872</v>
      </c>
      <c r="AL63" s="130">
        <v>30738.739293681771</v>
      </c>
      <c r="AM63" s="130">
        <v>33081.902701592669</v>
      </c>
      <c r="AN63" s="130">
        <v>35425.066109503568</v>
      </c>
      <c r="AO63" s="130">
        <v>37768.229517414467</v>
      </c>
      <c r="AP63" s="130">
        <v>40111.392925325366</v>
      </c>
      <c r="AQ63" s="130">
        <v>42454.556333236265</v>
      </c>
      <c r="AR63" s="147">
        <v>44797.719741147164</v>
      </c>
    </row>
    <row r="64" spans="2:44">
      <c r="B64" s="160" t="s">
        <v>76</v>
      </c>
      <c r="C64" s="161">
        <v>2013</v>
      </c>
      <c r="D64" s="161">
        <v>11</v>
      </c>
      <c r="E64" s="162">
        <v>21.0359674977</v>
      </c>
      <c r="F64" s="158">
        <v>290.05840862891699</v>
      </c>
      <c r="G64" s="159">
        <v>26.368946238992454</v>
      </c>
      <c r="M64" s="165">
        <v>19</v>
      </c>
      <c r="N64" s="148"/>
      <c r="O64" s="148">
        <v>0</v>
      </c>
      <c r="P64" s="149">
        <v>0</v>
      </c>
      <c r="Q64" s="149">
        <v>0</v>
      </c>
      <c r="R64" s="149">
        <v>0</v>
      </c>
      <c r="S64" s="149">
        <v>0</v>
      </c>
      <c r="T64" s="149">
        <v>0</v>
      </c>
      <c r="U64" s="149">
        <v>0</v>
      </c>
      <c r="V64" s="149">
        <v>0</v>
      </c>
      <c r="W64" s="149">
        <v>0</v>
      </c>
      <c r="X64" s="149">
        <v>0</v>
      </c>
      <c r="Y64" s="149">
        <v>0</v>
      </c>
      <c r="Z64" s="149">
        <v>0</v>
      </c>
      <c r="AA64" s="149">
        <v>0</v>
      </c>
      <c r="AB64" s="149">
        <v>0</v>
      </c>
      <c r="AC64" s="149">
        <v>0</v>
      </c>
      <c r="AD64" s="149">
        <v>0</v>
      </c>
      <c r="AE64" s="149">
        <v>0</v>
      </c>
      <c r="AF64" s="149">
        <v>0</v>
      </c>
      <c r="AG64" s="149">
        <v>60.982138861024879</v>
      </c>
      <c r="AH64" s="149">
        <v>615.6784348930687</v>
      </c>
      <c r="AI64" s="149">
        <v>1170.3747309251125</v>
      </c>
      <c r="AJ64" s="149">
        <v>1725.0710269571564</v>
      </c>
      <c r="AK64" s="149">
        <v>2279.7673229892002</v>
      </c>
      <c r="AL64" s="149">
        <v>2834.4636190212441</v>
      </c>
      <c r="AM64" s="149">
        <v>3389.1599150532879</v>
      </c>
      <c r="AN64" s="149">
        <v>3943.8562110853318</v>
      </c>
      <c r="AO64" s="149">
        <v>4498.5525071173761</v>
      </c>
      <c r="AP64" s="149">
        <v>5053.2488031494195</v>
      </c>
      <c r="AQ64" s="149">
        <v>5607.9450991814629</v>
      </c>
      <c r="AR64" s="150">
        <v>6162.6413952135063</v>
      </c>
    </row>
    <row r="65" spans="5:44">
      <c r="E65" s="130">
        <v>8539.3969023779937</v>
      </c>
      <c r="F65" s="130">
        <v>346.70944227078763</v>
      </c>
      <c r="G65" s="130">
        <v>22.012516225595352</v>
      </c>
      <c r="O65" s="130">
        <v>-90.005536467903156</v>
      </c>
      <c r="P65" s="130">
        <v>341.72285548322685</v>
      </c>
      <c r="Q65" s="130">
        <v>589.68478805084192</v>
      </c>
      <c r="R65" s="130">
        <v>1271.554416895639</v>
      </c>
      <c r="S65" s="130">
        <v>2442.6286918330215</v>
      </c>
      <c r="T65" s="130">
        <v>3966.0649927174677</v>
      </c>
      <c r="U65" s="130">
        <v>5230.0269863611074</v>
      </c>
      <c r="V65" s="130">
        <v>7791.7205935148004</v>
      </c>
      <c r="W65" s="130">
        <v>10509.432790575971</v>
      </c>
      <c r="X65" s="130">
        <v>13414.526462216234</v>
      </c>
      <c r="Y65" s="130">
        <v>21121.200479073108</v>
      </c>
      <c r="Z65" s="130">
        <v>45385.495932996295</v>
      </c>
      <c r="AA65" s="130">
        <v>104351.39076123534</v>
      </c>
      <c r="AB65" s="130">
        <v>201970.70976998605</v>
      </c>
      <c r="AC65" s="130">
        <v>334857.4802461277</v>
      </c>
      <c r="AD65" s="130">
        <v>506973.40266032505</v>
      </c>
      <c r="AE65" s="130">
        <v>698226.69490510772</v>
      </c>
      <c r="AF65" s="130">
        <v>904315.13986772101</v>
      </c>
      <c r="AG65" s="130">
        <v>1117054.9687953286</v>
      </c>
      <c r="AH65" s="130">
        <v>1333846.5157750098</v>
      </c>
      <c r="AI65" s="130">
        <v>1560147.9612346592</v>
      </c>
      <c r="AJ65" s="130">
        <v>1789783.7231227669</v>
      </c>
      <c r="AK65" s="130">
        <v>2020002.2714455493</v>
      </c>
      <c r="AL65" s="130">
        <v>2250222.2194909798</v>
      </c>
      <c r="AM65" s="130">
        <v>2480442.16753641</v>
      </c>
      <c r="AN65" s="130">
        <v>2710662.1155818393</v>
      </c>
      <c r="AO65" s="130">
        <v>2940882.0636272701</v>
      </c>
      <c r="AP65" s="130">
        <v>3171102.0116727003</v>
      </c>
      <c r="AQ65" s="130">
        <v>3401321.9597181305</v>
      </c>
      <c r="AR65" s="130">
        <v>3631541.9077635622</v>
      </c>
    </row>
    <row r="67" spans="5:44">
      <c r="G67" s="130"/>
      <c r="AR67" s="130"/>
    </row>
    <row r="68" spans="5:44">
      <c r="AR68" s="240"/>
    </row>
  </sheetData>
  <mergeCells count="1">
    <mergeCell ref="M3:M4"/>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5EAAC0-9D47-43B2-9B06-74A01F34A258}">
  <sheetPr>
    <tabColor theme="9" tint="-0.249977111117893"/>
  </sheetPr>
  <dimension ref="B2:Q33"/>
  <sheetViews>
    <sheetView tabSelected="1" zoomScale="85" zoomScaleNormal="85" workbookViewId="0">
      <selection activeCell="F21" sqref="F21"/>
    </sheetView>
  </sheetViews>
  <sheetFormatPr defaultRowHeight="15"/>
  <cols>
    <col min="1" max="1" width="4.5703125" customWidth="1"/>
    <col min="2" max="2" width="5.140625" bestFit="1" customWidth="1"/>
    <col min="3" max="3" width="22.5703125" customWidth="1"/>
    <col min="4" max="4" width="7.7109375" customWidth="1"/>
    <col min="5" max="5" width="12.42578125" bestFit="1" customWidth="1"/>
    <col min="6" max="6" width="15.140625" bestFit="1" customWidth="1"/>
    <col min="7" max="7" width="24.7109375" customWidth="1"/>
    <col min="8" max="8" width="21.28515625" customWidth="1"/>
    <col min="9" max="9" width="15.42578125" customWidth="1"/>
    <col min="10" max="10" width="22.28515625" customWidth="1"/>
    <col min="11" max="11" width="25.85546875" customWidth="1"/>
    <col min="12" max="12" width="26.7109375" bestFit="1" customWidth="1"/>
    <col min="13" max="13" width="16.5703125" customWidth="1"/>
    <col min="14" max="14" width="14.5703125" customWidth="1"/>
    <col min="15" max="15" width="11.42578125" customWidth="1"/>
    <col min="16" max="16" width="12" bestFit="1" customWidth="1"/>
  </cols>
  <sheetData>
    <row r="2" spans="3:15" ht="23.25">
      <c r="C2" s="136" t="s">
        <v>213</v>
      </c>
      <c r="D2" s="136"/>
    </row>
    <row r="4" spans="3:15">
      <c r="C4" s="5"/>
      <c r="D4" s="5"/>
      <c r="E4" s="155"/>
      <c r="F4" s="363" t="s">
        <v>214</v>
      </c>
      <c r="G4" s="364"/>
      <c r="H4" s="365"/>
      <c r="I4" s="363" t="s">
        <v>215</v>
      </c>
      <c r="J4" s="364"/>
      <c r="K4" s="365"/>
      <c r="L4" s="278"/>
      <c r="M4" s="279" t="s">
        <v>84</v>
      </c>
      <c r="N4" s="280"/>
    </row>
    <row r="5" spans="3:15" ht="30.75">
      <c r="C5" s="5"/>
      <c r="D5" s="5"/>
      <c r="E5" s="155"/>
      <c r="F5" s="152" t="s">
        <v>216</v>
      </c>
      <c r="G5" s="153">
        <v>2024</v>
      </c>
      <c r="H5" s="154" t="s">
        <v>217</v>
      </c>
      <c r="I5" s="152" t="s">
        <v>216</v>
      </c>
      <c r="J5" s="153">
        <v>2024</v>
      </c>
      <c r="K5" s="153" t="s">
        <v>217</v>
      </c>
      <c r="L5" s="151" t="s">
        <v>218</v>
      </c>
      <c r="M5" s="153" t="s">
        <v>219</v>
      </c>
      <c r="N5" s="154" t="s">
        <v>220</v>
      </c>
    </row>
    <row r="6" spans="3:15">
      <c r="C6" s="156"/>
      <c r="D6" s="156"/>
      <c r="E6" s="174"/>
      <c r="F6" s="281">
        <v>3053288.6332654329</v>
      </c>
      <c r="G6" s="282">
        <v>3601741.6050169417</v>
      </c>
      <c r="H6" s="283">
        <v>548452.9717515083</v>
      </c>
      <c r="I6" s="282">
        <v>82496.951851492311</v>
      </c>
      <c r="J6" s="282">
        <v>106477.70618030963</v>
      </c>
      <c r="K6" s="282">
        <v>23980.754328817318</v>
      </c>
      <c r="L6" s="284">
        <v>572433.72608032566</v>
      </c>
      <c r="M6" s="285">
        <v>114486.74521606514</v>
      </c>
      <c r="N6" s="286">
        <v>457946.98086426052</v>
      </c>
    </row>
    <row r="7" spans="3:15">
      <c r="E7" s="124"/>
      <c r="F7" s="124"/>
      <c r="G7" s="124"/>
      <c r="H7" s="124"/>
      <c r="I7" s="124"/>
      <c r="J7" s="124"/>
      <c r="K7" s="124"/>
      <c r="L7" s="182"/>
      <c r="M7" s="124"/>
      <c r="N7" s="124"/>
    </row>
    <row r="8" spans="3:15" ht="23.25">
      <c r="C8" s="136" t="s">
        <v>221</v>
      </c>
      <c r="D8" s="136"/>
      <c r="E8" s="124"/>
      <c r="F8" s="124"/>
      <c r="G8" s="124"/>
      <c r="H8" s="124"/>
      <c r="I8" s="124"/>
      <c r="J8" s="124"/>
      <c r="K8" s="124"/>
      <c r="L8" s="124"/>
      <c r="M8" s="124"/>
      <c r="N8" s="124"/>
    </row>
    <row r="9" spans="3:15">
      <c r="E9" s="124"/>
      <c r="F9" s="124"/>
      <c r="G9" s="124"/>
      <c r="H9" s="124"/>
      <c r="I9" s="124"/>
      <c r="J9" s="124"/>
      <c r="K9" s="124"/>
      <c r="L9" s="124"/>
      <c r="M9" s="124"/>
      <c r="N9" s="124"/>
    </row>
    <row r="10" spans="3:15">
      <c r="C10" s="5"/>
      <c r="D10" s="5"/>
      <c r="E10" s="155"/>
      <c r="F10" s="363" t="s">
        <v>214</v>
      </c>
      <c r="G10" s="364"/>
      <c r="H10" s="365"/>
      <c r="I10" s="363" t="s">
        <v>215</v>
      </c>
      <c r="J10" s="364"/>
      <c r="K10" s="365"/>
      <c r="L10" s="278"/>
      <c r="M10" s="279" t="s">
        <v>84</v>
      </c>
      <c r="N10" s="280"/>
    </row>
    <row r="11" spans="3:15" ht="30.75">
      <c r="C11" s="290" t="s">
        <v>28</v>
      </c>
      <c r="D11" s="331" t="s">
        <v>222</v>
      </c>
      <c r="E11" s="332" t="s">
        <v>223</v>
      </c>
      <c r="F11" s="153" t="s">
        <v>216</v>
      </c>
      <c r="G11" s="153">
        <v>2024</v>
      </c>
      <c r="H11" s="154" t="s">
        <v>217</v>
      </c>
      <c r="I11" s="152" t="s">
        <v>216</v>
      </c>
      <c r="J11" s="153">
        <v>2024</v>
      </c>
      <c r="K11" s="154" t="s">
        <v>217</v>
      </c>
      <c r="L11" s="151" t="s">
        <v>218</v>
      </c>
      <c r="M11" s="153" t="s">
        <v>219</v>
      </c>
      <c r="N11" s="154" t="s">
        <v>220</v>
      </c>
    </row>
    <row r="12" spans="3:15">
      <c r="C12" s="333" t="s">
        <v>38</v>
      </c>
      <c r="D12" s="8">
        <v>2023</v>
      </c>
      <c r="E12" s="177">
        <v>2087.5105277732055</v>
      </c>
      <c r="F12" s="176">
        <v>685562.83773905935</v>
      </c>
      <c r="G12" s="176">
        <v>727799.51114348543</v>
      </c>
      <c r="H12" s="177">
        <v>42236.673404426081</v>
      </c>
      <c r="I12" s="175">
        <v>23617.001476214089</v>
      </c>
      <c r="J12" s="176">
        <v>25146.607627221987</v>
      </c>
      <c r="K12" s="177">
        <v>1529.606151007898</v>
      </c>
      <c r="L12" s="178">
        <v>43766.279555433983</v>
      </c>
      <c r="M12" s="179">
        <v>8753.2559110867969</v>
      </c>
      <c r="N12" s="180">
        <v>35013.023644347188</v>
      </c>
      <c r="O12" s="250">
        <v>7.6456500659244225E-2</v>
      </c>
    </row>
    <row r="13" spans="3:15">
      <c r="C13" s="333" t="s">
        <v>118</v>
      </c>
      <c r="D13" s="8">
        <v>2019</v>
      </c>
      <c r="E13" s="177">
        <v>5040.8336809598286</v>
      </c>
      <c r="F13" s="176">
        <v>2061841.2040901321</v>
      </c>
      <c r="G13" s="176">
        <v>2397231.2231592722</v>
      </c>
      <c r="H13" s="177">
        <v>335390.01906914008</v>
      </c>
      <c r="I13" s="175">
        <v>43824.123210343037</v>
      </c>
      <c r="J13" s="176">
        <v>64155.485723547696</v>
      </c>
      <c r="K13" s="177">
        <v>20331.362513204658</v>
      </c>
      <c r="L13" s="178">
        <v>355721.38158234477</v>
      </c>
      <c r="M13" s="179">
        <v>71144.276316468953</v>
      </c>
      <c r="N13" s="180">
        <v>284577.10526587581</v>
      </c>
      <c r="O13" s="250">
        <v>0.62141932834409785</v>
      </c>
    </row>
    <row r="14" spans="3:15">
      <c r="C14" s="333" t="s">
        <v>121</v>
      </c>
      <c r="D14" s="8">
        <v>2023</v>
      </c>
      <c r="E14" s="177">
        <v>1080.79</v>
      </c>
      <c r="F14" s="176">
        <v>219884.23800000001</v>
      </c>
      <c r="G14" s="176">
        <v>329456.98190377041</v>
      </c>
      <c r="H14" s="177">
        <v>109572.7439037704</v>
      </c>
      <c r="I14" s="175">
        <v>11571.326800000013</v>
      </c>
      <c r="J14" s="176">
        <v>12443.164066666681</v>
      </c>
      <c r="K14" s="177">
        <v>871.83726666666735</v>
      </c>
      <c r="L14" s="178">
        <v>110444.58117043707</v>
      </c>
      <c r="M14" s="179">
        <v>22088.916234087417</v>
      </c>
      <c r="N14" s="180">
        <v>88355.664936349654</v>
      </c>
      <c r="O14" s="250">
        <v>0.1929386340086805</v>
      </c>
    </row>
    <row r="15" spans="3:15">
      <c r="C15" s="334" t="s">
        <v>89</v>
      </c>
      <c r="D15" s="246">
        <v>2019</v>
      </c>
      <c r="E15" s="335">
        <v>330.26269364496</v>
      </c>
      <c r="F15" s="176">
        <v>86000.353436242018</v>
      </c>
      <c r="G15" s="176">
        <v>147253.8888104129</v>
      </c>
      <c r="H15" s="177">
        <v>61253.535374170882</v>
      </c>
      <c r="I15" s="175">
        <v>3484.5003649351697</v>
      </c>
      <c r="J15" s="176">
        <v>4732.4487628732668</v>
      </c>
      <c r="K15" s="177">
        <v>1247.9483979380971</v>
      </c>
      <c r="L15" s="178">
        <v>62501.483772108979</v>
      </c>
      <c r="M15" s="179">
        <v>12500.296754421797</v>
      </c>
      <c r="N15" s="180">
        <v>50001.187017687182</v>
      </c>
      <c r="O15" s="250">
        <v>0.1091855369879773</v>
      </c>
    </row>
    <row r="16" spans="3:15">
      <c r="C16" s="336" t="s">
        <v>224</v>
      </c>
      <c r="D16" s="337"/>
      <c r="E16" s="338">
        <v>8539.3969023779937</v>
      </c>
      <c r="F16" s="287">
        <v>3053288.6332654334</v>
      </c>
      <c r="G16" s="288">
        <v>3601741.6050169412</v>
      </c>
      <c r="H16" s="288">
        <v>548452.97175150749</v>
      </c>
      <c r="I16" s="287">
        <v>82496.951851492311</v>
      </c>
      <c r="J16" s="288">
        <v>106477.70618030963</v>
      </c>
      <c r="K16" s="289">
        <v>23980.754328817318</v>
      </c>
      <c r="L16" s="288">
        <v>572433.72608032485</v>
      </c>
      <c r="M16" s="288">
        <v>114486.74521606497</v>
      </c>
      <c r="N16" s="289">
        <v>457946.98086425988</v>
      </c>
    </row>
    <row r="18" spans="2:17" ht="13.5" hidden="1" customHeight="1">
      <c r="C18" s="129" t="s">
        <v>38</v>
      </c>
      <c r="F18" s="339"/>
      <c r="G18" s="339"/>
      <c r="H18" s="339"/>
      <c r="I18" s="339"/>
      <c r="J18" s="321"/>
      <c r="K18" s="8"/>
      <c r="L18" s="243"/>
      <c r="M18" s="243"/>
      <c r="N18" s="243"/>
      <c r="O18" s="244"/>
      <c r="P18" s="242"/>
    </row>
    <row r="19" spans="2:17" ht="13.5" hidden="1" customHeight="1">
      <c r="C19" s="129" t="s">
        <v>118</v>
      </c>
      <c r="F19" s="339"/>
      <c r="G19" s="339"/>
      <c r="H19" s="339"/>
      <c r="I19" s="339"/>
      <c r="J19" s="321"/>
      <c r="K19" s="8"/>
      <c r="L19" s="243"/>
      <c r="M19" s="243"/>
      <c r="N19" s="243"/>
      <c r="O19" s="244"/>
      <c r="P19" s="242"/>
    </row>
    <row r="20" spans="2:17" ht="13.5" hidden="1" customHeight="1">
      <c r="C20" s="129" t="s">
        <v>121</v>
      </c>
      <c r="F20" s="339"/>
      <c r="G20" s="339"/>
      <c r="H20" s="321"/>
      <c r="I20" s="321"/>
      <c r="J20" s="321"/>
      <c r="K20" s="8"/>
      <c r="L20" s="243"/>
      <c r="M20" s="243"/>
      <c r="N20" s="243"/>
      <c r="O20" s="244"/>
      <c r="P20" s="242"/>
    </row>
    <row r="21" spans="2:17" ht="13.5" hidden="1" customHeight="1">
      <c r="C21" s="193" t="s">
        <v>89</v>
      </c>
      <c r="F21" s="339"/>
      <c r="G21" s="339"/>
      <c r="H21" s="339"/>
      <c r="I21" s="339"/>
      <c r="J21" s="321"/>
      <c r="K21" s="8"/>
      <c r="L21" s="243"/>
      <c r="M21" s="243"/>
      <c r="N21" s="243"/>
      <c r="O21" s="244"/>
      <c r="P21" s="242"/>
    </row>
    <row r="22" spans="2:17" ht="13.5" customHeight="1">
      <c r="C22" s="5"/>
      <c r="D22" s="5"/>
      <c r="E22" s="21"/>
      <c r="F22" s="330"/>
      <c r="G22" s="330"/>
      <c r="H22" s="330"/>
      <c r="I22" s="330"/>
      <c r="J22" s="330"/>
      <c r="K22" s="254"/>
      <c r="L22" s="243"/>
      <c r="M22" s="243"/>
      <c r="N22" s="243"/>
      <c r="O22" s="244"/>
      <c r="P22" s="242"/>
    </row>
    <row r="23" spans="2:17" ht="20.25" customHeight="1">
      <c r="C23" s="135" t="s">
        <v>225</v>
      </c>
      <c r="D23" s="135"/>
      <c r="E23" s="21"/>
      <c r="F23" s="330"/>
      <c r="G23" s="330"/>
      <c r="H23" s="330"/>
      <c r="I23" s="330"/>
      <c r="J23" s="330"/>
      <c r="K23" s="254"/>
      <c r="L23" s="243"/>
      <c r="M23" s="243"/>
      <c r="N23" s="243"/>
      <c r="O23" s="244"/>
      <c r="P23" s="242"/>
    </row>
    <row r="24" spans="2:17" ht="13.5" customHeight="1">
      <c r="M24" s="245"/>
      <c r="N24" s="245"/>
      <c r="O24" s="245"/>
      <c r="P24" s="242"/>
      <c r="Q24" s="242"/>
    </row>
    <row r="25" spans="2:17" ht="13.5" customHeight="1">
      <c r="C25" s="360" t="s">
        <v>226</v>
      </c>
      <c r="D25" s="361"/>
      <c r="E25" s="361"/>
      <c r="F25" s="362"/>
      <c r="G25" s="360" t="s">
        <v>227</v>
      </c>
      <c r="H25" s="361"/>
      <c r="I25" s="361"/>
      <c r="J25" s="360" t="s">
        <v>228</v>
      </c>
      <c r="K25" s="361"/>
      <c r="L25" s="362"/>
      <c r="M25" s="242"/>
      <c r="N25" s="242"/>
      <c r="O25" s="242"/>
      <c r="P25" s="242"/>
      <c r="Q25" s="242"/>
    </row>
    <row r="26" spans="2:17" ht="13.5" customHeight="1">
      <c r="C26" s="178" t="s">
        <v>229</v>
      </c>
      <c r="D26" s="179"/>
      <c r="E26" s="179" t="s">
        <v>230</v>
      </c>
      <c r="F26" s="180" t="s">
        <v>199</v>
      </c>
      <c r="G26" s="178" t="s">
        <v>229</v>
      </c>
      <c r="H26" s="179" t="s">
        <v>230</v>
      </c>
      <c r="I26" s="179" t="s">
        <v>199</v>
      </c>
      <c r="J26" s="178" t="s">
        <v>229</v>
      </c>
      <c r="K26" s="325" t="s">
        <v>231</v>
      </c>
      <c r="L26" s="128" t="s">
        <v>232</v>
      </c>
      <c r="M26" s="242"/>
      <c r="N26" s="242"/>
      <c r="O26" s="242"/>
      <c r="P26" s="242"/>
      <c r="Q26" s="242"/>
    </row>
    <row r="27" spans="2:17" ht="13.5" customHeight="1">
      <c r="B27">
        <v>2019</v>
      </c>
      <c r="C27" s="178" t="s">
        <v>233</v>
      </c>
      <c r="D27" s="179"/>
      <c r="E27" s="179">
        <v>152</v>
      </c>
      <c r="F27" s="177">
        <v>36555.420088485895</v>
      </c>
      <c r="G27" s="178" t="s">
        <v>233</v>
      </c>
      <c r="J27" s="178" t="s">
        <v>233</v>
      </c>
      <c r="K27" s="328">
        <v>36555.420088485895</v>
      </c>
      <c r="L27" s="340">
        <v>36556</v>
      </c>
      <c r="M27" s="242"/>
      <c r="N27" s="242"/>
      <c r="O27" s="242"/>
      <c r="P27" s="242"/>
      <c r="Q27" s="242"/>
    </row>
    <row r="28" spans="2:17" ht="13.5" customHeight="1">
      <c r="B28">
        <v>2020</v>
      </c>
      <c r="C28" s="178" t="s">
        <v>234</v>
      </c>
      <c r="D28" s="179"/>
      <c r="E28" s="179">
        <v>365</v>
      </c>
      <c r="F28" s="177">
        <v>87781.107449324671</v>
      </c>
      <c r="G28" s="178" t="s">
        <v>234</v>
      </c>
      <c r="J28" s="178" t="s">
        <v>234</v>
      </c>
      <c r="K28" s="328">
        <v>87781.107449324671</v>
      </c>
      <c r="L28" s="340">
        <v>87781</v>
      </c>
    </row>
    <row r="29" spans="2:17" ht="13.5" customHeight="1">
      <c r="B29">
        <v>2021</v>
      </c>
      <c r="C29" s="178" t="s">
        <v>235</v>
      </c>
      <c r="D29" s="179"/>
      <c r="E29" s="179">
        <v>365</v>
      </c>
      <c r="F29" s="177">
        <v>87781.107449324671</v>
      </c>
      <c r="G29" s="178" t="s">
        <v>235</v>
      </c>
      <c r="J29" s="178" t="s">
        <v>235</v>
      </c>
      <c r="K29" s="328">
        <v>87781.107449324671</v>
      </c>
      <c r="L29" s="340">
        <v>87781</v>
      </c>
    </row>
    <row r="30" spans="2:17" ht="13.5" customHeight="1">
      <c r="B30">
        <v>2022</v>
      </c>
      <c r="C30" s="178" t="s">
        <v>236</v>
      </c>
      <c r="D30" s="179"/>
      <c r="E30" s="179">
        <v>365</v>
      </c>
      <c r="F30" s="177">
        <v>87781.107449324671</v>
      </c>
      <c r="G30" s="178" t="s">
        <v>236</v>
      </c>
      <c r="H30" s="179"/>
      <c r="J30" s="178" t="s">
        <v>236</v>
      </c>
      <c r="K30" s="328">
        <v>87781.107449324671</v>
      </c>
      <c r="L30" s="340">
        <v>87781</v>
      </c>
    </row>
    <row r="31" spans="2:17">
      <c r="B31">
        <v>2023</v>
      </c>
      <c r="C31" s="178" t="s">
        <v>237</v>
      </c>
      <c r="D31" s="179"/>
      <c r="E31" s="179">
        <v>365</v>
      </c>
      <c r="F31" s="177">
        <v>87781.107449324671</v>
      </c>
      <c r="G31" s="178" t="s">
        <v>238</v>
      </c>
      <c r="H31" s="179">
        <v>260</v>
      </c>
      <c r="I31" s="321">
        <v>103604.19583650252</v>
      </c>
      <c r="J31" s="178" t="s">
        <v>237</v>
      </c>
      <c r="K31" s="328">
        <v>191385.30328582719</v>
      </c>
      <c r="L31" s="340">
        <v>191385</v>
      </c>
    </row>
    <row r="32" spans="2:17">
      <c r="B32">
        <v>2024</v>
      </c>
      <c r="C32" s="178" t="s">
        <v>239</v>
      </c>
      <c r="D32" s="179"/>
      <c r="E32" s="179">
        <v>127</v>
      </c>
      <c r="F32" s="177">
        <v>30543.015468669135</v>
      </c>
      <c r="G32" s="178" t="s">
        <v>239</v>
      </c>
      <c r="H32" s="179">
        <v>127</v>
      </c>
      <c r="I32" s="321">
        <v>50606.664889368534</v>
      </c>
      <c r="J32" s="178" t="s">
        <v>239</v>
      </c>
      <c r="K32" s="328">
        <v>81149.680358037673</v>
      </c>
      <c r="L32" s="340">
        <v>81150</v>
      </c>
    </row>
    <row r="33" spans="3:12">
      <c r="C33" s="322"/>
      <c r="D33" s="323"/>
      <c r="E33" s="323">
        <v>1739</v>
      </c>
      <c r="F33" s="323">
        <v>418222.86535445374</v>
      </c>
      <c r="G33" s="193"/>
      <c r="H33" s="324">
        <v>387</v>
      </c>
      <c r="I33" s="327">
        <v>154210.86072587105</v>
      </c>
      <c r="J33" s="326" t="s">
        <v>199</v>
      </c>
      <c r="K33" s="329">
        <v>572433.72608032485</v>
      </c>
      <c r="L33" s="341">
        <v>572434</v>
      </c>
    </row>
  </sheetData>
  <mergeCells count="7">
    <mergeCell ref="C25:F25"/>
    <mergeCell ref="G25:I25"/>
    <mergeCell ref="J25:L25"/>
    <mergeCell ref="F10:H10"/>
    <mergeCell ref="F4:H4"/>
    <mergeCell ref="I4:K4"/>
    <mergeCell ref="I10:K10"/>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5BAFB9-9EC1-4054-B29D-68EA0F929346}">
  <dimension ref="B2:AA39"/>
  <sheetViews>
    <sheetView topLeftCell="B1" zoomScaleNormal="100" workbookViewId="0">
      <selection activeCell="B3" sqref="B3"/>
    </sheetView>
  </sheetViews>
  <sheetFormatPr defaultColWidth="8.5703125" defaultRowHeight="12.75"/>
  <cols>
    <col min="1" max="1" width="2.42578125" style="24" customWidth="1"/>
    <col min="2" max="2" width="15" style="24" customWidth="1"/>
    <col min="3" max="3" width="2.5703125" style="24" customWidth="1"/>
    <col min="4" max="8" width="8.5703125" style="24"/>
    <col min="9" max="9" width="2.5703125" style="24" customWidth="1"/>
    <col min="10" max="10" width="15" style="24" customWidth="1"/>
    <col min="11" max="11" width="2.5703125" style="24" customWidth="1"/>
    <col min="12" max="14" width="8.5703125" style="24"/>
    <col min="15" max="15" width="2.5703125" style="24" customWidth="1"/>
    <col min="16" max="16" width="15" style="24" customWidth="1"/>
    <col min="17" max="17" width="2.5703125" style="24" customWidth="1"/>
    <col min="18" max="20" width="8.5703125" style="24"/>
    <col min="21" max="21" width="2.5703125" style="24" customWidth="1"/>
    <col min="22" max="22" width="15" style="24" customWidth="1"/>
    <col min="23" max="23" width="2.5703125" style="24" customWidth="1"/>
    <col min="24" max="16384" width="8.5703125" style="24"/>
  </cols>
  <sheetData>
    <row r="2" spans="2:27" ht="15" customHeight="1">
      <c r="B2" s="368"/>
      <c r="C2" s="368"/>
      <c r="D2" s="368"/>
      <c r="E2" s="368"/>
      <c r="F2" s="368"/>
      <c r="G2" s="368"/>
      <c r="H2" s="368"/>
      <c r="I2" s="368"/>
      <c r="J2" s="368"/>
      <c r="K2" s="368"/>
      <c r="L2" s="368"/>
      <c r="M2" s="368"/>
      <c r="N2" s="369"/>
    </row>
    <row r="3" spans="2:27" ht="23.1" customHeight="1">
      <c r="B3" s="370" t="s">
        <v>240</v>
      </c>
      <c r="C3" s="370"/>
      <c r="D3" s="370"/>
      <c r="E3" s="370"/>
      <c r="F3" s="370"/>
      <c r="G3" s="370"/>
      <c r="H3" s="370"/>
      <c r="I3" s="370"/>
      <c r="J3" s="370"/>
      <c r="K3" s="370"/>
      <c r="L3" s="370"/>
      <c r="M3" s="370"/>
      <c r="N3" s="371"/>
    </row>
    <row r="4" spans="2:27" ht="43.35" customHeight="1">
      <c r="B4" s="372" t="s">
        <v>241</v>
      </c>
      <c r="C4" s="372"/>
      <c r="D4" s="372"/>
      <c r="E4" s="372"/>
      <c r="F4" s="372"/>
      <c r="G4" s="372"/>
      <c r="H4" s="372"/>
      <c r="I4" s="372"/>
      <c r="J4" s="372"/>
      <c r="K4" s="372"/>
      <c r="L4" s="372"/>
      <c r="M4" s="372"/>
      <c r="N4" s="373"/>
    </row>
    <row r="5" spans="2:27" ht="15.75">
      <c r="B5" s="84"/>
      <c r="C5" s="84"/>
      <c r="D5" s="84"/>
      <c r="E5" s="84"/>
      <c r="F5" s="84"/>
      <c r="G5" s="84"/>
      <c r="H5" s="84"/>
      <c r="I5" s="84"/>
      <c r="J5" s="84"/>
      <c r="K5" s="84"/>
      <c r="L5" s="84"/>
      <c r="M5" s="84"/>
      <c r="N5" s="85"/>
    </row>
    <row r="6" spans="2:27" ht="15.75">
      <c r="B6" s="374" t="s">
        <v>242</v>
      </c>
      <c r="C6" s="374"/>
      <c r="D6" s="374"/>
      <c r="E6" s="374"/>
      <c r="F6" s="374"/>
      <c r="G6" s="374"/>
      <c r="H6" s="374"/>
      <c r="I6" s="374"/>
      <c r="J6" s="374"/>
      <c r="K6" s="374"/>
      <c r="L6" s="374"/>
      <c r="M6" s="374"/>
      <c r="N6" s="375"/>
    </row>
    <row r="7" spans="2:27" ht="15.75">
      <c r="B7" s="86"/>
      <c r="C7" s="86"/>
      <c r="D7" s="86"/>
      <c r="E7" s="86"/>
      <c r="F7" s="86"/>
      <c r="G7" s="86"/>
      <c r="H7" s="86"/>
      <c r="I7" s="86"/>
      <c r="J7" s="86"/>
      <c r="K7" s="86"/>
      <c r="L7" s="86"/>
      <c r="M7" s="86"/>
      <c r="N7" s="87"/>
    </row>
    <row r="8" spans="2:27" ht="15.75">
      <c r="B8" s="376" t="s">
        <v>243</v>
      </c>
      <c r="C8" s="376"/>
      <c r="D8" s="376"/>
      <c r="E8" s="376"/>
      <c r="F8" s="376"/>
      <c r="G8" s="376"/>
      <c r="H8" s="376"/>
      <c r="I8" s="376"/>
      <c r="J8" s="376"/>
      <c r="K8" s="376"/>
      <c r="L8" s="376"/>
      <c r="M8" s="376"/>
      <c r="N8" s="377"/>
    </row>
    <row r="9" spans="2:27" ht="15.75">
      <c r="B9" s="88"/>
      <c r="C9" s="88"/>
      <c r="D9" s="88"/>
      <c r="E9" s="88"/>
      <c r="F9" s="88"/>
      <c r="G9" s="88"/>
      <c r="H9" s="88"/>
      <c r="I9" s="88"/>
      <c r="J9" s="88"/>
      <c r="K9" s="88"/>
      <c r="L9" s="88"/>
      <c r="M9" s="88"/>
      <c r="N9" s="89"/>
    </row>
    <row r="10" spans="2:27" ht="15" customHeight="1">
      <c r="B10" s="378" t="s">
        <v>244</v>
      </c>
      <c r="C10" s="378"/>
      <c r="D10" s="378"/>
      <c r="E10" s="378"/>
      <c r="F10" s="378"/>
      <c r="G10" s="378"/>
      <c r="H10" s="378"/>
      <c r="I10" s="378"/>
      <c r="J10" s="378"/>
      <c r="K10" s="378"/>
      <c r="L10" s="378"/>
      <c r="M10" s="378"/>
      <c r="N10" s="379"/>
    </row>
    <row r="11" spans="2:27" ht="15.75">
      <c r="B11" s="366"/>
      <c r="C11" s="366"/>
      <c r="D11" s="366"/>
      <c r="E11" s="366"/>
      <c r="F11" s="366"/>
      <c r="G11" s="366"/>
      <c r="H11" s="366"/>
      <c r="I11" s="366"/>
      <c r="J11" s="366"/>
      <c r="K11" s="366"/>
      <c r="L11" s="366"/>
      <c r="M11" s="366"/>
      <c r="N11" s="367"/>
    </row>
    <row r="15" spans="2:27" ht="21" thickBot="1">
      <c r="B15" s="90" t="s">
        <v>245</v>
      </c>
      <c r="C15" s="90"/>
      <c r="J15" s="90" t="s">
        <v>246</v>
      </c>
      <c r="P15" s="90" t="s">
        <v>247</v>
      </c>
      <c r="V15" s="90" t="s">
        <v>248</v>
      </c>
    </row>
    <row r="16" spans="2:27" ht="45" customHeight="1">
      <c r="B16" s="91" t="s">
        <v>249</v>
      </c>
      <c r="C16" s="92"/>
      <c r="D16" s="93" t="s">
        <v>250</v>
      </c>
      <c r="E16" s="93" t="s">
        <v>251</v>
      </c>
      <c r="F16" s="93" t="s">
        <v>252</v>
      </c>
      <c r="G16" s="93" t="s">
        <v>253</v>
      </c>
      <c r="H16" s="94" t="s">
        <v>254</v>
      </c>
      <c r="J16" s="91" t="s">
        <v>249</v>
      </c>
      <c r="K16" s="95"/>
      <c r="L16" s="93" t="s">
        <v>255</v>
      </c>
      <c r="M16" s="93" t="s">
        <v>256</v>
      </c>
      <c r="N16" s="94" t="s">
        <v>257</v>
      </c>
      <c r="P16" s="91" t="s">
        <v>249</v>
      </c>
      <c r="Q16" s="95"/>
      <c r="R16" s="93" t="s">
        <v>258</v>
      </c>
      <c r="S16" s="96" t="s">
        <v>259</v>
      </c>
      <c r="T16" s="97" t="s">
        <v>260</v>
      </c>
      <c r="V16" s="91" t="s">
        <v>249</v>
      </c>
      <c r="W16" s="95"/>
      <c r="X16" s="93" t="s">
        <v>261</v>
      </c>
      <c r="Y16" s="93" t="s">
        <v>262</v>
      </c>
      <c r="Z16" s="96" t="s">
        <v>263</v>
      </c>
      <c r="AA16" s="98" t="s">
        <v>264</v>
      </c>
    </row>
    <row r="18" spans="2:27">
      <c r="B18" s="103" t="s">
        <v>265</v>
      </c>
      <c r="C18" s="104"/>
      <c r="D18" s="105">
        <v>68</v>
      </c>
      <c r="E18" s="105"/>
      <c r="F18" s="105">
        <v>10</v>
      </c>
      <c r="G18" s="105">
        <v>117</v>
      </c>
      <c r="H18" s="106">
        <v>20</v>
      </c>
      <c r="J18" s="103" t="s">
        <v>265</v>
      </c>
      <c r="L18" s="107">
        <v>0.8</v>
      </c>
      <c r="M18" s="101">
        <v>0.82</v>
      </c>
      <c r="N18" s="108">
        <v>1</v>
      </c>
      <c r="P18" s="103" t="s">
        <v>265</v>
      </c>
      <c r="R18" s="109">
        <v>1</v>
      </c>
      <c r="S18" s="101">
        <v>1.08</v>
      </c>
      <c r="T18" s="102">
        <v>1.1499999999999999</v>
      </c>
      <c r="V18" s="103" t="s">
        <v>265</v>
      </c>
      <c r="X18" s="101">
        <v>1.1399999999999999</v>
      </c>
      <c r="Y18" s="109">
        <v>1</v>
      </c>
      <c r="Z18" s="101">
        <v>0.95</v>
      </c>
      <c r="AA18" s="102">
        <v>0.7</v>
      </c>
    </row>
    <row r="19" spans="2:27" ht="24">
      <c r="B19" s="103" t="s">
        <v>266</v>
      </c>
      <c r="C19" s="104"/>
      <c r="D19" s="105">
        <v>50</v>
      </c>
      <c r="E19" s="105">
        <v>33</v>
      </c>
      <c r="F19" s="105">
        <v>34</v>
      </c>
      <c r="G19" s="105"/>
      <c r="H19" s="106">
        <v>20</v>
      </c>
      <c r="J19" s="103" t="s">
        <v>266</v>
      </c>
      <c r="L19" s="107">
        <v>0.8</v>
      </c>
      <c r="M19" s="101">
        <v>0.93</v>
      </c>
      <c r="N19" s="108">
        <v>1</v>
      </c>
      <c r="P19" s="103" t="s">
        <v>266</v>
      </c>
      <c r="R19" s="109">
        <v>1</v>
      </c>
      <c r="S19" s="101">
        <v>1.02</v>
      </c>
      <c r="T19" s="110">
        <v>1.1000000000000001</v>
      </c>
      <c r="V19" s="103" t="s">
        <v>266</v>
      </c>
      <c r="X19" s="101">
        <v>1.1399999999999999</v>
      </c>
      <c r="Y19" s="109">
        <v>1</v>
      </c>
      <c r="Z19" s="101">
        <v>0.95</v>
      </c>
      <c r="AA19" s="102">
        <v>0.7</v>
      </c>
    </row>
    <row r="20" spans="2:27" ht="24">
      <c r="B20" s="103" t="s">
        <v>267</v>
      </c>
      <c r="C20" s="104"/>
      <c r="D20" s="105">
        <v>95</v>
      </c>
      <c r="E20" s="105">
        <v>85</v>
      </c>
      <c r="F20" s="105">
        <v>71</v>
      </c>
      <c r="G20" s="105">
        <v>115</v>
      </c>
      <c r="H20" s="106">
        <v>130</v>
      </c>
      <c r="J20" s="103" t="s">
        <v>267</v>
      </c>
      <c r="L20" s="107">
        <v>0.69</v>
      </c>
      <c r="M20" s="101">
        <v>0.82</v>
      </c>
      <c r="N20" s="108">
        <v>1</v>
      </c>
      <c r="P20" s="103" t="s">
        <v>267</v>
      </c>
      <c r="R20" s="109">
        <v>1</v>
      </c>
      <c r="S20" s="101">
        <v>1.08</v>
      </c>
      <c r="T20" s="102">
        <v>1.1499999999999999</v>
      </c>
      <c r="V20" s="103" t="s">
        <v>267</v>
      </c>
      <c r="X20" s="101">
        <v>1.1399999999999999</v>
      </c>
      <c r="Y20" s="109">
        <v>1</v>
      </c>
      <c r="Z20" s="101">
        <v>0.95</v>
      </c>
      <c r="AA20" s="102">
        <v>0.7</v>
      </c>
    </row>
    <row r="21" spans="2:27" ht="24">
      <c r="B21" s="103" t="s">
        <v>268</v>
      </c>
      <c r="C21" s="104"/>
      <c r="D21" s="105">
        <v>38</v>
      </c>
      <c r="E21" s="105">
        <v>24</v>
      </c>
      <c r="F21" s="105">
        <v>19</v>
      </c>
      <c r="G21" s="105"/>
      <c r="H21" s="106">
        <v>70</v>
      </c>
      <c r="J21" s="103" t="s">
        <v>268</v>
      </c>
      <c r="L21" s="107">
        <v>0.8</v>
      </c>
      <c r="M21" s="101">
        <v>0.93</v>
      </c>
      <c r="N21" s="108">
        <v>1</v>
      </c>
      <c r="P21" s="103" t="s">
        <v>268</v>
      </c>
      <c r="R21" s="109">
        <v>1</v>
      </c>
      <c r="S21" s="101">
        <v>1.02</v>
      </c>
      <c r="T21" s="110">
        <v>1.1000000000000001</v>
      </c>
      <c r="V21" s="103" t="s">
        <v>268</v>
      </c>
      <c r="X21" s="101">
        <v>1.1399999999999999</v>
      </c>
      <c r="Y21" s="109">
        <v>1</v>
      </c>
      <c r="Z21" s="101">
        <v>0.95</v>
      </c>
      <c r="AA21" s="102">
        <v>0.7</v>
      </c>
    </row>
    <row r="22" spans="2:27" ht="24">
      <c r="B22" s="103" t="s">
        <v>269</v>
      </c>
      <c r="C22" s="104"/>
      <c r="D22" s="105">
        <v>88</v>
      </c>
      <c r="E22" s="105">
        <v>63</v>
      </c>
      <c r="F22" s="105">
        <v>34</v>
      </c>
      <c r="G22" s="105"/>
      <c r="H22" s="106">
        <v>80</v>
      </c>
      <c r="J22" s="103" t="s">
        <v>270</v>
      </c>
      <c r="L22" s="107">
        <v>0.69</v>
      </c>
      <c r="M22" s="101">
        <v>0.82</v>
      </c>
      <c r="N22" s="108">
        <v>1</v>
      </c>
      <c r="P22" s="103" t="s">
        <v>270</v>
      </c>
      <c r="R22" s="109">
        <v>1</v>
      </c>
      <c r="S22" s="101">
        <v>1.08</v>
      </c>
      <c r="T22" s="102">
        <v>1.1499999999999999</v>
      </c>
      <c r="V22" s="103" t="s">
        <v>270</v>
      </c>
      <c r="X22" s="101">
        <v>1.1399999999999999</v>
      </c>
      <c r="Y22" s="109">
        <v>1</v>
      </c>
      <c r="Z22" s="101">
        <v>0.95</v>
      </c>
      <c r="AA22" s="102">
        <v>0.7</v>
      </c>
    </row>
    <row r="23" spans="2:27">
      <c r="B23" s="103" t="s">
        <v>271</v>
      </c>
      <c r="C23" s="104"/>
      <c r="D23" s="105">
        <v>38</v>
      </c>
      <c r="E23" s="105">
        <v>35</v>
      </c>
      <c r="F23" s="105">
        <v>31</v>
      </c>
      <c r="G23" s="105"/>
      <c r="H23" s="106">
        <v>50</v>
      </c>
      <c r="J23" s="103" t="s">
        <v>271</v>
      </c>
      <c r="L23" s="105">
        <v>0.57999999999999996</v>
      </c>
      <c r="M23" s="105">
        <v>0.93</v>
      </c>
      <c r="N23" s="108">
        <v>1</v>
      </c>
      <c r="P23" s="103" t="s">
        <v>271</v>
      </c>
      <c r="R23" s="109">
        <v>1</v>
      </c>
      <c r="S23" s="101">
        <v>1.0900000000000001</v>
      </c>
      <c r="T23" s="102">
        <v>1.17</v>
      </c>
      <c r="V23" s="103" t="s">
        <v>271</v>
      </c>
      <c r="X23" s="101">
        <v>1.17</v>
      </c>
      <c r="Y23" s="109">
        <v>1</v>
      </c>
      <c r="Z23" s="101">
        <v>0.97</v>
      </c>
      <c r="AA23" s="102">
        <v>0.7</v>
      </c>
    </row>
    <row r="24" spans="2:27">
      <c r="B24" s="103" t="s">
        <v>272</v>
      </c>
      <c r="C24" s="104"/>
      <c r="D24" s="105">
        <v>65</v>
      </c>
      <c r="E24" s="105">
        <v>47</v>
      </c>
      <c r="F24" s="105">
        <v>39</v>
      </c>
      <c r="G24" s="105"/>
      <c r="H24" s="106">
        <v>70</v>
      </c>
      <c r="J24" s="103" t="s">
        <v>272</v>
      </c>
      <c r="L24" s="105">
        <v>0.48</v>
      </c>
      <c r="M24" s="105">
        <v>0.82</v>
      </c>
      <c r="N24" s="108">
        <v>1</v>
      </c>
      <c r="P24" s="103" t="s">
        <v>272</v>
      </c>
      <c r="R24" s="109">
        <v>1</v>
      </c>
      <c r="S24" s="101">
        <v>1.1499999999999999</v>
      </c>
      <c r="T24" s="102">
        <v>1.22</v>
      </c>
      <c r="V24" s="103" t="s">
        <v>272</v>
      </c>
      <c r="X24" s="101">
        <v>1.17</v>
      </c>
      <c r="Y24" s="109">
        <v>1</v>
      </c>
      <c r="Z24" s="101">
        <v>0.97</v>
      </c>
      <c r="AA24" s="102">
        <v>0.7</v>
      </c>
    </row>
    <row r="25" spans="2:27">
      <c r="B25" s="103" t="s">
        <v>273</v>
      </c>
      <c r="C25" s="104"/>
      <c r="D25" s="105">
        <v>88</v>
      </c>
      <c r="E25" s="105">
        <v>63</v>
      </c>
      <c r="F25" s="105">
        <v>34</v>
      </c>
      <c r="G25" s="105"/>
      <c r="H25" s="106">
        <v>80</v>
      </c>
      <c r="J25" s="103" t="s">
        <v>273</v>
      </c>
      <c r="L25" s="105">
        <v>0.64</v>
      </c>
      <c r="M25" s="105">
        <v>0.88</v>
      </c>
      <c r="N25" s="108">
        <v>1</v>
      </c>
      <c r="P25" s="103" t="s">
        <v>273</v>
      </c>
      <c r="R25" s="109">
        <v>1</v>
      </c>
      <c r="S25" s="101">
        <v>1.0900000000000001</v>
      </c>
      <c r="T25" s="102">
        <v>1.1599999999999999</v>
      </c>
      <c r="V25" s="103" t="s">
        <v>273</v>
      </c>
      <c r="X25" s="101">
        <v>1.1599999999999999</v>
      </c>
      <c r="Y25" s="109">
        <v>1</v>
      </c>
      <c r="Z25" s="101">
        <v>0.96</v>
      </c>
      <c r="AA25" s="102">
        <v>0.7</v>
      </c>
    </row>
    <row r="26" spans="2:27" ht="13.5" thickBot="1">
      <c r="B26" s="111" t="s">
        <v>274</v>
      </c>
      <c r="C26" s="112"/>
      <c r="D26" s="113">
        <v>44</v>
      </c>
      <c r="E26" s="113">
        <v>60</v>
      </c>
      <c r="F26" s="113">
        <v>66</v>
      </c>
      <c r="G26" s="113"/>
      <c r="H26" s="114">
        <v>130</v>
      </c>
      <c r="J26" s="111" t="s">
        <v>274</v>
      </c>
      <c r="K26" s="115"/>
      <c r="L26" s="113">
        <v>0.48</v>
      </c>
      <c r="M26" s="113">
        <v>0.82</v>
      </c>
      <c r="N26" s="116">
        <v>1</v>
      </c>
      <c r="P26" s="111" t="s">
        <v>274</v>
      </c>
      <c r="Q26" s="115"/>
      <c r="R26" s="117">
        <v>1</v>
      </c>
      <c r="S26" s="118">
        <v>1.1499999999999999</v>
      </c>
      <c r="T26" s="119">
        <v>1.22</v>
      </c>
      <c r="V26" s="111" t="s">
        <v>274</v>
      </c>
      <c r="W26" s="115"/>
      <c r="X26" s="118">
        <v>1.17</v>
      </c>
      <c r="Y26" s="117">
        <v>1</v>
      </c>
      <c r="Z26" s="118">
        <v>0.97</v>
      </c>
      <c r="AA26" s="119">
        <v>0.7</v>
      </c>
    </row>
    <row r="27" spans="2:27">
      <c r="B27" s="104"/>
    </row>
    <row r="28" spans="2:27" ht="21" thickBot="1">
      <c r="B28" s="90" t="s">
        <v>275</v>
      </c>
      <c r="J28" s="90" t="s">
        <v>276</v>
      </c>
    </row>
    <row r="29" spans="2:27" ht="36">
      <c r="B29" s="91" t="s">
        <v>249</v>
      </c>
      <c r="C29" s="95"/>
      <c r="D29" s="93" t="s">
        <v>277</v>
      </c>
      <c r="E29" s="96" t="s">
        <v>278</v>
      </c>
      <c r="F29" s="96" t="s">
        <v>279</v>
      </c>
      <c r="G29" s="98" t="s">
        <v>280</v>
      </c>
      <c r="J29" s="91" t="s">
        <v>249</v>
      </c>
      <c r="K29" s="95"/>
      <c r="L29" s="93" t="s">
        <v>277</v>
      </c>
      <c r="M29" s="93" t="s">
        <v>278</v>
      </c>
      <c r="N29" s="98" t="s">
        <v>281</v>
      </c>
    </row>
    <row r="30" spans="2:27">
      <c r="B30" s="99"/>
      <c r="D30" s="101"/>
      <c r="E30" s="101"/>
      <c r="F30" s="101"/>
      <c r="G30" s="100"/>
      <c r="J30" s="99"/>
      <c r="M30" s="101"/>
      <c r="N30" s="102"/>
    </row>
    <row r="31" spans="2:27">
      <c r="B31" s="103" t="s">
        <v>265</v>
      </c>
      <c r="D31" s="107">
        <v>0.92</v>
      </c>
      <c r="E31" s="120">
        <v>1</v>
      </c>
      <c r="F31" s="101">
        <v>1.1100000000000001</v>
      </c>
      <c r="G31" s="102">
        <v>1.44</v>
      </c>
      <c r="J31" s="103" t="s">
        <v>265</v>
      </c>
      <c r="L31" s="120">
        <v>1</v>
      </c>
      <c r="M31" s="109">
        <v>1</v>
      </c>
      <c r="N31" s="102">
        <v>1.1100000000000001</v>
      </c>
    </row>
    <row r="32" spans="2:27" ht="24">
      <c r="B32" s="103" t="s">
        <v>266</v>
      </c>
      <c r="D32" s="107">
        <v>0.95</v>
      </c>
      <c r="E32" s="120">
        <v>1</v>
      </c>
      <c r="F32" s="121">
        <v>1.04</v>
      </c>
      <c r="G32" s="110">
        <v>1.37</v>
      </c>
      <c r="J32" s="103" t="s">
        <v>266</v>
      </c>
      <c r="L32" s="120">
        <v>1</v>
      </c>
      <c r="M32" s="109">
        <v>1</v>
      </c>
      <c r="N32" s="102">
        <v>1.1100000000000001</v>
      </c>
    </row>
    <row r="33" spans="2:14" ht="24">
      <c r="B33" s="103" t="s">
        <v>267</v>
      </c>
      <c r="D33" s="107">
        <v>0.92</v>
      </c>
      <c r="E33" s="120">
        <v>1</v>
      </c>
      <c r="F33" s="101">
        <v>1.1100000000000001</v>
      </c>
      <c r="G33" s="102">
        <v>1.44</v>
      </c>
      <c r="J33" s="103" t="s">
        <v>267</v>
      </c>
      <c r="L33" s="120">
        <v>1</v>
      </c>
      <c r="M33" s="109">
        <v>1</v>
      </c>
      <c r="N33" s="102">
        <v>1.1100000000000001</v>
      </c>
    </row>
    <row r="34" spans="2:14" ht="24">
      <c r="B34" s="103" t="s">
        <v>268</v>
      </c>
      <c r="D34" s="107">
        <v>0.95</v>
      </c>
      <c r="E34" s="120">
        <v>1</v>
      </c>
      <c r="F34" s="121">
        <v>1.04</v>
      </c>
      <c r="G34" s="110">
        <v>1.37</v>
      </c>
      <c r="J34" s="103" t="s">
        <v>268</v>
      </c>
      <c r="L34" s="120">
        <v>1</v>
      </c>
      <c r="M34" s="109">
        <v>1</v>
      </c>
      <c r="N34" s="102">
        <v>1.1100000000000001</v>
      </c>
    </row>
    <row r="35" spans="2:14" ht="24">
      <c r="B35" s="103" t="s">
        <v>270</v>
      </c>
      <c r="D35" s="107">
        <v>0.92</v>
      </c>
      <c r="E35" s="120">
        <v>1</v>
      </c>
      <c r="F35" s="101">
        <v>1.1100000000000001</v>
      </c>
      <c r="G35" s="102">
        <v>1.44</v>
      </c>
      <c r="J35" s="103" t="s">
        <v>270</v>
      </c>
      <c r="L35" s="120">
        <v>1</v>
      </c>
      <c r="M35" s="109">
        <v>1</v>
      </c>
      <c r="N35" s="102">
        <v>1.1100000000000001</v>
      </c>
    </row>
    <row r="36" spans="2:14">
      <c r="B36" s="103" t="s">
        <v>271</v>
      </c>
      <c r="D36" s="107">
        <v>0.95</v>
      </c>
      <c r="E36" s="120">
        <v>1</v>
      </c>
      <c r="F36" s="121">
        <v>1.04</v>
      </c>
      <c r="G36" s="110">
        <v>1.37</v>
      </c>
      <c r="J36" s="103" t="s">
        <v>271</v>
      </c>
      <c r="L36" s="120">
        <v>1</v>
      </c>
      <c r="M36" s="109">
        <v>1</v>
      </c>
      <c r="N36" s="102">
        <v>1.1100000000000001</v>
      </c>
    </row>
    <row r="37" spans="2:14">
      <c r="B37" s="103" t="s">
        <v>272</v>
      </c>
      <c r="D37" s="107">
        <v>0.92</v>
      </c>
      <c r="E37" s="120">
        <v>1</v>
      </c>
      <c r="F37" s="101">
        <v>1.1100000000000001</v>
      </c>
      <c r="G37" s="102">
        <v>1.44</v>
      </c>
      <c r="J37" s="103" t="s">
        <v>272</v>
      </c>
      <c r="L37" s="120">
        <v>1</v>
      </c>
      <c r="M37" s="109">
        <v>1</v>
      </c>
      <c r="N37" s="102">
        <v>1.1100000000000001</v>
      </c>
    </row>
    <row r="38" spans="2:14">
      <c r="B38" s="103" t="s">
        <v>273</v>
      </c>
      <c r="D38" s="107">
        <v>0.94</v>
      </c>
      <c r="E38" s="120">
        <v>1</v>
      </c>
      <c r="F38" s="101">
        <v>1.08</v>
      </c>
      <c r="G38" s="110">
        <v>1.41</v>
      </c>
      <c r="J38" s="103" t="s">
        <v>273</v>
      </c>
      <c r="L38" s="120">
        <v>1</v>
      </c>
      <c r="M38" s="109">
        <v>1</v>
      </c>
      <c r="N38" s="102">
        <v>1.1100000000000001</v>
      </c>
    </row>
    <row r="39" spans="2:14" ht="13.5" thickBot="1">
      <c r="B39" s="111" t="s">
        <v>274</v>
      </c>
      <c r="C39" s="115"/>
      <c r="D39" s="122">
        <v>0.92</v>
      </c>
      <c r="E39" s="123">
        <v>1</v>
      </c>
      <c r="F39" s="118">
        <v>1.1100000000000001</v>
      </c>
      <c r="G39" s="119">
        <v>1.44</v>
      </c>
      <c r="J39" s="111" t="s">
        <v>274</v>
      </c>
      <c r="K39" s="115"/>
      <c r="L39" s="123">
        <v>1</v>
      </c>
      <c r="M39" s="117">
        <v>1</v>
      </c>
      <c r="N39" s="119">
        <v>1.1100000000000001</v>
      </c>
    </row>
  </sheetData>
  <mergeCells count="7">
    <mergeCell ref="B11:N11"/>
    <mergeCell ref="B2:N2"/>
    <mergeCell ref="B3:N3"/>
    <mergeCell ref="B4:N4"/>
    <mergeCell ref="B6:N6"/>
    <mergeCell ref="B8:N8"/>
    <mergeCell ref="B10:N10"/>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2B2B25-31F2-4B24-9557-B4C3EF1A234E}">
  <dimension ref="B2:BV175"/>
  <sheetViews>
    <sheetView topLeftCell="A18" zoomScale="70" zoomScaleNormal="70" workbookViewId="0">
      <selection activeCell="BM37" sqref="BM37"/>
    </sheetView>
  </sheetViews>
  <sheetFormatPr defaultColWidth="9.42578125" defaultRowHeight="15.75" outlineLevelRow="1"/>
  <cols>
    <col min="1" max="1" width="3.42578125" style="11" customWidth="1"/>
    <col min="2" max="2" width="23.5703125" style="11" bestFit="1" customWidth="1"/>
    <col min="3" max="56" width="18" style="11" customWidth="1"/>
    <col min="57" max="57" width="18.42578125" style="11" customWidth="1"/>
    <col min="58" max="60" width="29.85546875" style="11" customWidth="1"/>
    <col min="61" max="62" width="18" style="11" customWidth="1"/>
    <col min="63" max="63" width="19.5703125" style="11" customWidth="1"/>
    <col min="64" max="64" width="21.42578125" style="11" customWidth="1"/>
    <col min="65" max="65" width="9.42578125" style="11"/>
    <col min="66" max="66" width="10.5703125" style="11" customWidth="1"/>
    <col min="67" max="73" width="9.42578125" style="11"/>
    <col min="74" max="74" width="0" style="11" hidden="1" customWidth="1"/>
    <col min="75" max="16384" width="9.42578125" style="11"/>
  </cols>
  <sheetData>
    <row r="2" spans="2:64" s="33" customFormat="1">
      <c r="B2" s="126" t="s">
        <v>282</v>
      </c>
      <c r="C2" s="127"/>
      <c r="D2" s="127"/>
      <c r="E2" s="127"/>
      <c r="F2" s="127"/>
      <c r="G2" s="127"/>
      <c r="H2" s="127"/>
      <c r="I2" s="127"/>
      <c r="J2" s="127"/>
      <c r="K2" s="127"/>
      <c r="L2" s="127"/>
      <c r="M2" s="127"/>
      <c r="N2" s="127"/>
      <c r="O2" s="127"/>
    </row>
    <row r="3" spans="2:64" s="33" customFormat="1">
      <c r="B3" s="137" t="s">
        <v>283</v>
      </c>
      <c r="C3" s="127"/>
      <c r="D3" s="127"/>
      <c r="E3" s="127"/>
      <c r="F3" s="127"/>
      <c r="G3" s="127"/>
      <c r="H3" s="127"/>
      <c r="I3" s="127"/>
      <c r="J3" s="127"/>
      <c r="K3" s="127"/>
      <c r="L3" s="127"/>
      <c r="M3" s="127"/>
      <c r="N3" s="127"/>
      <c r="O3" s="127"/>
      <c r="AB3" s="33" t="s">
        <v>284</v>
      </c>
    </row>
    <row r="4" spans="2:64" s="33" customFormat="1">
      <c r="B4" s="404" t="s">
        <v>285</v>
      </c>
      <c r="C4" s="404"/>
      <c r="D4" s="404"/>
      <c r="E4" s="404"/>
      <c r="F4" s="404"/>
      <c r="G4" s="404"/>
      <c r="H4" s="404"/>
      <c r="I4" s="404"/>
      <c r="J4" s="404"/>
      <c r="K4" s="404"/>
      <c r="L4" s="404"/>
      <c r="M4" s="404"/>
      <c r="N4" s="404"/>
      <c r="O4" s="404"/>
    </row>
    <row r="5" spans="2:64" s="33" customFormat="1">
      <c r="B5" s="404"/>
      <c r="C5" s="404"/>
      <c r="D5" s="404"/>
      <c r="E5" s="404"/>
      <c r="F5" s="404"/>
      <c r="G5" s="404"/>
      <c r="H5" s="404"/>
      <c r="I5" s="404"/>
      <c r="J5" s="404"/>
      <c r="K5" s="404"/>
      <c r="L5" s="404"/>
      <c r="M5" s="404"/>
      <c r="N5" s="404"/>
      <c r="O5" s="404"/>
    </row>
    <row r="7" spans="2:64" ht="23.25">
      <c r="B7" s="12" t="s">
        <v>286</v>
      </c>
      <c r="BK7" s="10"/>
      <c r="BL7" s="10"/>
    </row>
    <row r="8" spans="2:64" ht="27" customHeight="1">
      <c r="B8" s="6"/>
      <c r="BK8" s="10"/>
      <c r="BL8" s="10"/>
    </row>
    <row r="9" spans="2:64" ht="4.3499999999999996" customHeight="1">
      <c r="B9" s="291"/>
      <c r="C9" s="292"/>
      <c r="D9" s="292"/>
      <c r="E9" s="292"/>
      <c r="F9" s="292"/>
      <c r="G9" s="293"/>
      <c r="H9" s="294"/>
      <c r="I9" s="295"/>
      <c r="J9" s="9"/>
      <c r="K9" s="9"/>
      <c r="L9" s="9"/>
      <c r="M9" s="9"/>
      <c r="N9" s="9"/>
      <c r="O9" s="9"/>
      <c r="P9" s="9"/>
      <c r="Q9" s="9"/>
      <c r="R9" s="9"/>
      <c r="S9" s="9"/>
      <c r="T9" s="9"/>
      <c r="U9" s="9"/>
      <c r="V9" s="9"/>
      <c r="W9" s="9"/>
      <c r="X9" s="9"/>
      <c r="Y9" s="9"/>
      <c r="Z9" s="9"/>
      <c r="AA9" s="9"/>
      <c r="AB9" s="9"/>
      <c r="AC9" s="9"/>
      <c r="AD9" s="9"/>
      <c r="AE9" s="9"/>
      <c r="AF9" s="9"/>
      <c r="AG9" s="9"/>
      <c r="AH9" s="9"/>
      <c r="AI9" s="9"/>
      <c r="AJ9" s="9"/>
      <c r="AK9" s="9"/>
      <c r="AL9" s="9"/>
      <c r="AM9" s="9"/>
      <c r="AN9" s="9"/>
      <c r="AO9" s="9"/>
      <c r="AP9" s="9"/>
      <c r="AQ9" s="9"/>
      <c r="AR9" s="9"/>
      <c r="AS9" s="9"/>
      <c r="AT9" s="9"/>
      <c r="AU9" s="9"/>
      <c r="AV9" s="9"/>
      <c r="AW9" s="9"/>
      <c r="AX9" s="9"/>
      <c r="AY9" s="9"/>
      <c r="AZ9" s="9"/>
      <c r="BA9" s="9"/>
      <c r="BB9" s="9"/>
      <c r="BC9" s="9"/>
      <c r="BD9" s="9"/>
      <c r="BE9" s="9"/>
      <c r="BF9" s="9"/>
      <c r="BG9" s="9"/>
      <c r="BH9" s="9"/>
      <c r="BI9" s="9"/>
      <c r="BJ9" s="9"/>
      <c r="BK9" s="10"/>
      <c r="BL9" s="10"/>
    </row>
    <row r="10" spans="2:64" ht="40.35" customHeight="1">
      <c r="B10" s="23" t="s">
        <v>287</v>
      </c>
      <c r="C10" s="20"/>
      <c r="D10" s="20"/>
      <c r="E10" s="20"/>
      <c r="F10" s="20"/>
      <c r="G10" s="25"/>
      <c r="H10" s="405" t="s">
        <v>288</v>
      </c>
      <c r="I10" s="406"/>
      <c r="J10" s="22"/>
      <c r="K10" s="22"/>
      <c r="L10" s="22"/>
      <c r="M10" s="22"/>
      <c r="N10" s="22"/>
      <c r="O10" s="22"/>
      <c r="P10" s="22"/>
      <c r="Q10" s="22"/>
      <c r="R10" s="22"/>
      <c r="S10" s="22"/>
      <c r="T10" s="22"/>
      <c r="U10" s="22"/>
      <c r="V10" s="22"/>
      <c r="W10" s="22"/>
      <c r="X10" s="22"/>
      <c r="Y10" s="22"/>
      <c r="Z10" s="22"/>
      <c r="AA10" s="22"/>
      <c r="AB10" s="22"/>
      <c r="AC10" s="22"/>
      <c r="AD10" s="22"/>
      <c r="AE10" s="22"/>
      <c r="AF10" s="22"/>
      <c r="AG10" s="22"/>
      <c r="AH10" s="22"/>
      <c r="AI10" s="22"/>
      <c r="AJ10" s="22"/>
      <c r="AK10" s="22"/>
      <c r="AL10" s="22"/>
      <c r="AM10" s="22"/>
      <c r="AN10" s="22"/>
      <c r="AO10" s="22"/>
      <c r="AP10" s="22"/>
      <c r="AQ10" s="22"/>
      <c r="AR10" s="22"/>
      <c r="AS10" s="22"/>
      <c r="AT10" s="22"/>
      <c r="AU10" s="22"/>
      <c r="AV10" s="22"/>
      <c r="AW10" s="22"/>
      <c r="AX10" s="22"/>
      <c r="AY10" s="22"/>
      <c r="AZ10" s="22"/>
      <c r="BA10" s="22"/>
      <c r="BB10" s="22"/>
      <c r="BC10" s="22"/>
      <c r="BD10" s="22"/>
      <c r="BE10" s="22"/>
      <c r="BF10" s="22"/>
      <c r="BG10" s="22"/>
      <c r="BH10" s="22"/>
      <c r="BI10" s="22"/>
      <c r="BJ10" s="22"/>
      <c r="BK10" s="407"/>
      <c r="BL10" s="407"/>
    </row>
    <row r="11" spans="2:64">
      <c r="B11" s="26" t="s">
        <v>289</v>
      </c>
      <c r="C11" s="27"/>
      <c r="D11" s="27"/>
      <c r="E11" s="27"/>
      <c r="F11" s="20"/>
      <c r="G11" s="25"/>
      <c r="H11" s="9"/>
      <c r="I11" s="28"/>
      <c r="J11" s="9"/>
      <c r="K11" s="9"/>
      <c r="L11" s="9"/>
      <c r="M11" s="9"/>
      <c r="N11" s="9"/>
      <c r="O11" s="9"/>
      <c r="P11" s="9"/>
      <c r="Q11" s="9"/>
      <c r="R11" s="9"/>
      <c r="S11" s="9"/>
      <c r="T11" s="9"/>
      <c r="U11" s="9"/>
      <c r="V11" s="9"/>
      <c r="W11" s="9"/>
      <c r="X11" s="9"/>
      <c r="Y11" s="9"/>
      <c r="Z11" s="9"/>
      <c r="AA11" s="9"/>
      <c r="AB11" s="9"/>
      <c r="AC11" s="9"/>
      <c r="AD11" s="9"/>
      <c r="AE11" s="9"/>
      <c r="AF11" s="9"/>
      <c r="AG11" s="9"/>
      <c r="AH11" s="9"/>
      <c r="AI11" s="9"/>
      <c r="AJ11" s="9"/>
      <c r="AK11" s="9"/>
      <c r="AL11" s="9"/>
      <c r="AM11" s="9"/>
      <c r="AN11" s="9"/>
      <c r="AO11" s="9"/>
      <c r="AP11" s="9"/>
      <c r="AQ11" s="9"/>
      <c r="AR11" s="9"/>
      <c r="AS11" s="9"/>
      <c r="AT11" s="9"/>
      <c r="AU11" s="9"/>
      <c r="AV11" s="9"/>
      <c r="AW11" s="9"/>
      <c r="AX11" s="9"/>
      <c r="AY11" s="9"/>
      <c r="AZ11" s="9"/>
      <c r="BA11" s="9"/>
      <c r="BB11" s="9"/>
      <c r="BC11" s="9"/>
      <c r="BD11" s="9"/>
      <c r="BE11" s="9"/>
      <c r="BF11" s="9"/>
      <c r="BG11" s="9"/>
      <c r="BH11" s="9"/>
      <c r="BI11" s="9"/>
      <c r="BJ11" s="9"/>
      <c r="BK11" s="10"/>
      <c r="BL11" s="10"/>
    </row>
    <row r="12" spans="2:64">
      <c r="B12" s="29" t="s">
        <v>290</v>
      </c>
      <c r="C12" s="27"/>
      <c r="D12" s="27"/>
      <c r="E12" s="27"/>
      <c r="F12" s="20"/>
      <c r="G12" s="25"/>
      <c r="H12" s="9"/>
      <c r="I12" s="28"/>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row>
    <row r="13" spans="2:64">
      <c r="B13" s="29" t="s">
        <v>291</v>
      </c>
      <c r="C13" s="27"/>
      <c r="D13" s="27"/>
      <c r="E13" s="27"/>
      <c r="F13" s="20"/>
      <c r="G13" s="25"/>
      <c r="H13" s="9"/>
      <c r="I13" s="28"/>
      <c r="J13" s="9"/>
      <c r="K13" s="9"/>
      <c r="L13" s="9"/>
      <c r="M13" s="9"/>
      <c r="N13" s="9"/>
      <c r="O13" s="9"/>
      <c r="P13" s="9"/>
      <c r="Q13" s="9"/>
      <c r="R13" s="9"/>
      <c r="S13" s="9"/>
      <c r="T13" s="9"/>
      <c r="U13" s="9"/>
      <c r="V13" s="9"/>
      <c r="W13" s="9"/>
      <c r="X13" s="9"/>
      <c r="Y13" s="9"/>
      <c r="Z13" s="9"/>
      <c r="AA13" s="9"/>
      <c r="AB13" s="9"/>
      <c r="AC13" s="9"/>
      <c r="AD13" s="9"/>
      <c r="AE13" s="9"/>
      <c r="AF13" s="9"/>
      <c r="AG13" s="9"/>
      <c r="AH13" s="9"/>
      <c r="AI13" s="9"/>
      <c r="AJ13" s="9"/>
      <c r="AK13" s="9"/>
      <c r="AL13" s="9"/>
      <c r="AM13" s="9"/>
      <c r="AN13" s="9"/>
      <c r="AO13" s="9"/>
      <c r="AP13" s="9"/>
      <c r="AQ13" s="9"/>
      <c r="AR13" s="9"/>
      <c r="AS13" s="9"/>
      <c r="AT13" s="9"/>
      <c r="AU13" s="9"/>
      <c r="AV13" s="9"/>
      <c r="AW13" s="9"/>
      <c r="AX13" s="9"/>
      <c r="AY13" s="9"/>
      <c r="AZ13" s="9"/>
      <c r="BA13" s="9"/>
      <c r="BB13" s="9"/>
      <c r="BC13" s="9"/>
      <c r="BD13" s="9"/>
      <c r="BE13" s="9"/>
      <c r="BF13" s="9"/>
      <c r="BG13" s="9"/>
      <c r="BH13" s="9"/>
      <c r="BI13" s="9"/>
      <c r="BJ13" s="9"/>
    </row>
    <row r="14" spans="2:64" ht="15" customHeight="1">
      <c r="B14" s="30" t="s">
        <v>292</v>
      </c>
      <c r="C14" s="31"/>
      <c r="D14" s="31"/>
      <c r="E14" s="31"/>
      <c r="F14" s="31"/>
      <c r="G14" s="25"/>
      <c r="H14" s="9"/>
      <c r="I14" s="28"/>
      <c r="J14" s="9"/>
      <c r="K14" s="9"/>
      <c r="L14" s="9"/>
      <c r="M14" s="9"/>
      <c r="N14" s="9"/>
      <c r="O14" s="9"/>
      <c r="P14" s="9"/>
      <c r="Q14" s="9"/>
      <c r="R14" s="9"/>
      <c r="S14" s="9"/>
      <c r="T14" s="9"/>
      <c r="U14" s="9"/>
      <c r="V14" s="9"/>
      <c r="W14" s="9"/>
      <c r="X14" s="9"/>
      <c r="Y14" s="9"/>
      <c r="Z14" s="9"/>
      <c r="AA14" s="9"/>
      <c r="AB14" s="9"/>
      <c r="AC14" s="9"/>
      <c r="AD14" s="9"/>
      <c r="AE14" s="9"/>
      <c r="AF14" s="9"/>
      <c r="AG14" s="9"/>
      <c r="AH14" s="9"/>
      <c r="AI14" s="9"/>
      <c r="AJ14" s="9"/>
      <c r="AK14" s="9"/>
      <c r="AL14" s="9"/>
      <c r="AM14" s="9"/>
      <c r="AN14" s="9"/>
      <c r="AO14" s="9"/>
      <c r="AP14" s="9"/>
      <c r="AQ14" s="9"/>
      <c r="AR14" s="9"/>
      <c r="AS14" s="9"/>
      <c r="AT14" s="9"/>
      <c r="AU14" s="9"/>
      <c r="AV14" s="9"/>
      <c r="AW14" s="9"/>
      <c r="AX14" s="9"/>
      <c r="AY14" s="9"/>
      <c r="AZ14" s="9"/>
      <c r="BA14" s="9"/>
      <c r="BB14" s="9"/>
      <c r="BC14" s="9"/>
      <c r="BD14" s="9"/>
      <c r="BE14" s="9"/>
      <c r="BF14" s="9"/>
      <c r="BG14" s="9"/>
      <c r="BH14" s="9"/>
      <c r="BI14" s="9"/>
      <c r="BJ14" s="9"/>
    </row>
    <row r="15" spans="2:64">
      <c r="B15" s="408" t="s">
        <v>293</v>
      </c>
      <c r="C15" s="409"/>
      <c r="D15" s="409"/>
      <c r="E15" s="409"/>
      <c r="F15" s="409"/>
      <c r="G15" s="25"/>
      <c r="H15" s="9"/>
      <c r="I15" s="28"/>
      <c r="J15" s="9"/>
      <c r="K15" s="9"/>
      <c r="L15" s="9"/>
      <c r="M15" s="9"/>
      <c r="N15" s="9"/>
      <c r="O15" s="9"/>
      <c r="P15" s="9"/>
      <c r="Q15" s="9"/>
      <c r="R15" s="9"/>
      <c r="S15" s="9"/>
      <c r="T15" s="9"/>
      <c r="U15" s="9"/>
      <c r="V15" s="9"/>
      <c r="W15" s="9"/>
      <c r="X15" s="9"/>
      <c r="Y15" s="9"/>
      <c r="Z15" s="9"/>
      <c r="AA15" s="9"/>
      <c r="AB15" s="9"/>
      <c r="AC15" s="9"/>
      <c r="AD15" s="9"/>
      <c r="AE15" s="9"/>
      <c r="AF15" s="9"/>
      <c r="AG15" s="9"/>
      <c r="AH15" s="9"/>
      <c r="AI15" s="9"/>
      <c r="AJ15" s="9"/>
      <c r="AK15" s="9"/>
      <c r="AL15" s="9"/>
      <c r="AM15" s="9"/>
      <c r="AN15" s="9"/>
      <c r="AO15" s="9"/>
      <c r="AP15" s="9"/>
      <c r="AQ15" s="9"/>
      <c r="AR15" s="9"/>
      <c r="AS15" s="9"/>
      <c r="AT15" s="9"/>
      <c r="AU15" s="9"/>
      <c r="AV15" s="9"/>
      <c r="AW15" s="9"/>
      <c r="AX15" s="9"/>
      <c r="AY15" s="9"/>
      <c r="AZ15" s="9"/>
      <c r="BA15" s="9"/>
      <c r="BB15" s="9"/>
      <c r="BC15" s="9"/>
      <c r="BD15" s="9"/>
      <c r="BE15" s="9"/>
      <c r="BF15" s="9"/>
      <c r="BG15" s="9"/>
      <c r="BH15" s="9"/>
      <c r="BI15" s="9"/>
      <c r="BJ15" s="9"/>
    </row>
    <row r="16" spans="2:64">
      <c r="B16" s="29" t="s">
        <v>294</v>
      </c>
      <c r="C16" s="32"/>
      <c r="D16" s="32"/>
      <c r="E16" s="32"/>
      <c r="F16" s="20"/>
      <c r="G16" s="25"/>
      <c r="H16" s="9"/>
      <c r="I16" s="28"/>
      <c r="J16" s="9"/>
      <c r="K16" s="9"/>
      <c r="L16" s="9"/>
      <c r="M16" s="9"/>
      <c r="N16" s="9"/>
      <c r="O16" s="9"/>
      <c r="P16" s="9"/>
      <c r="Q16" s="9"/>
      <c r="R16" s="9"/>
      <c r="S16" s="9"/>
      <c r="T16" s="9"/>
      <c r="U16" s="9"/>
      <c r="V16" s="9"/>
      <c r="W16" s="9"/>
      <c r="X16" s="9"/>
      <c r="Y16" s="9"/>
      <c r="Z16" s="9"/>
      <c r="AA16" s="9"/>
      <c r="AB16" s="9"/>
      <c r="AC16" s="9"/>
      <c r="AD16" s="9"/>
      <c r="AE16" s="9"/>
      <c r="AF16" s="9"/>
      <c r="AG16" s="9"/>
      <c r="AH16" s="9"/>
      <c r="AI16" s="9"/>
      <c r="AJ16" s="9"/>
      <c r="AK16" s="9"/>
      <c r="AL16" s="9"/>
      <c r="AM16" s="9"/>
      <c r="AN16" s="9"/>
      <c r="AO16" s="9"/>
      <c r="AP16" s="9"/>
      <c r="AQ16" s="9"/>
      <c r="AR16" s="9"/>
      <c r="AS16" s="9"/>
      <c r="AT16" s="9"/>
      <c r="AU16" s="9"/>
      <c r="AV16" s="9"/>
      <c r="AW16" s="9"/>
      <c r="AX16" s="9"/>
      <c r="AY16" s="9"/>
      <c r="AZ16" s="9"/>
      <c r="BA16" s="9"/>
      <c r="BB16" s="9"/>
      <c r="BC16" s="9"/>
      <c r="BD16" s="9"/>
      <c r="BE16" s="9"/>
      <c r="BF16" s="9"/>
      <c r="BG16" s="9"/>
      <c r="BH16" s="9"/>
      <c r="BI16" s="9"/>
      <c r="BJ16" s="9"/>
    </row>
    <row r="20" spans="2:73" ht="17.100000000000001" customHeight="1">
      <c r="B20" s="6" t="s">
        <v>295</v>
      </c>
      <c r="C20" s="410" t="s">
        <v>296</v>
      </c>
      <c r="D20" s="411"/>
      <c r="BK20" s="34"/>
      <c r="BM20" s="34"/>
      <c r="BN20" s="33"/>
    </row>
    <row r="21" spans="2:73">
      <c r="B21" s="6" t="s">
        <v>297</v>
      </c>
      <c r="C21" s="410" t="s">
        <v>298</v>
      </c>
      <c r="D21" s="411"/>
      <c r="BK21" s="34"/>
      <c r="BL21" s="34"/>
      <c r="BM21" s="34"/>
      <c r="BN21" s="35"/>
      <c r="BS21" s="34"/>
    </row>
    <row r="22" spans="2:73">
      <c r="B22" s="6" t="s">
        <v>299</v>
      </c>
      <c r="C22" s="412">
        <v>1995</v>
      </c>
      <c r="D22" s="413"/>
      <c r="BK22" s="36"/>
    </row>
    <row r="23" spans="2:73" s="195" customFormat="1" ht="15"/>
    <row r="24" spans="2:73" ht="15" customHeight="1">
      <c r="B24" s="6" t="s">
        <v>28</v>
      </c>
      <c r="C24" s="37" t="str">
        <f>_xlfn.XLOOKUP('8.2 Soil Carbon-Calculator'!C25,'5.2 Carbon change prev PR-PR''24'!$C:$C,'5.2 Carbon change prev PR-PR''24'!$B:$B)</f>
        <v>FF</v>
      </c>
      <c r="D24" s="37" t="str">
        <f>_xlfn.XLOOKUP('8.2 Soil Carbon-Calculator'!D25,'5.2 Carbon change prev PR-PR''24'!$C:$C,'5.2 Carbon change prev PR-PR''24'!$B:$B)</f>
        <v>FF</v>
      </c>
      <c r="E24" s="37" t="str">
        <f>_xlfn.XLOOKUP('8.2 Soil Carbon-Calculator'!E25,'5.2 Carbon change prev PR-PR''24'!$C:$C,'5.2 Carbon change prev PR-PR''24'!$B:$B)</f>
        <v>FF</v>
      </c>
      <c r="F24" s="37" t="str">
        <f>_xlfn.XLOOKUP('8.2 Soil Carbon-Calculator'!F25,'5.2 Carbon change prev PR-PR''24'!$C:$C,'5.2 Carbon change prev PR-PR''24'!$B:$B)</f>
        <v>FF</v>
      </c>
      <c r="G24" s="37" t="str">
        <f>_xlfn.XLOOKUP('8.2 Soil Carbon-Calculator'!G25,'5.2 Carbon change prev PR-PR''24'!$C:$C,'5.2 Carbon change prev PR-PR''24'!$B:$B)</f>
        <v>FF</v>
      </c>
      <c r="H24" s="37" t="str">
        <f>_xlfn.XLOOKUP('8.2 Soil Carbon-Calculator'!H25,'5.2 Carbon change prev PR-PR''24'!$C:$C,'5.2 Carbon change prev PR-PR''24'!$B:$B)</f>
        <v>FF</v>
      </c>
      <c r="I24" s="37" t="str">
        <f>_xlfn.XLOOKUP('8.2 Soil Carbon-Calculator'!I25,'5.2 Carbon change prev PR-PR''24'!$C:$C,'5.2 Carbon change prev PR-PR''24'!$B:$B)</f>
        <v>FF</v>
      </c>
      <c r="J24" s="37" t="str">
        <f>_xlfn.XLOOKUP('8.2 Soil Carbon-Calculator'!J25,'5.2 Carbon change prev PR-PR''24'!$C:$C,'5.2 Carbon change prev PR-PR''24'!$B:$B)</f>
        <v>FF</v>
      </c>
      <c r="K24" s="37" t="str">
        <f>_xlfn.XLOOKUP('8.2 Soil Carbon-Calculator'!K25,'5.2 Carbon change prev PR-PR''24'!$C:$C,'5.2 Carbon change prev PR-PR''24'!$B:$B)</f>
        <v>FF</v>
      </c>
      <c r="L24" s="37" t="str">
        <f>_xlfn.XLOOKUP('8.2 Soil Carbon-Calculator'!L25,'5.2 Carbon change prev PR-PR''24'!$C:$C,'5.2 Carbon change prev PR-PR''24'!$B:$B)</f>
        <v>FF</v>
      </c>
      <c r="M24" s="37" t="str">
        <f>_xlfn.XLOOKUP('8.2 Soil Carbon-Calculator'!M25,'5.2 Carbon change prev PR-PR''24'!$C:$C,'5.2 Carbon change prev PR-PR''24'!$B:$B)</f>
        <v>FF</v>
      </c>
      <c r="N24" s="37" t="str">
        <f>_xlfn.XLOOKUP('8.2 Soil Carbon-Calculator'!N25,'5.2 Carbon change prev PR-PR''24'!$C:$C,'5.2 Carbon change prev PR-PR''24'!$B:$B)</f>
        <v>FF</v>
      </c>
      <c r="O24" s="37" t="str">
        <f>_xlfn.XLOOKUP('8.2 Soil Carbon-Calculator'!O25,'5.2 Carbon change prev PR-PR''24'!$C:$C,'5.2 Carbon change prev PR-PR''24'!$B:$B)</f>
        <v>FF</v>
      </c>
      <c r="P24" s="37" t="str">
        <f>_xlfn.XLOOKUP('8.2 Soil Carbon-Calculator'!P25,'5.2 Carbon change prev PR-PR''24'!$C:$C,'5.2 Carbon change prev PR-PR''24'!$B:$B)</f>
        <v>PB</v>
      </c>
      <c r="Q24" s="37" t="str">
        <f>_xlfn.XLOOKUP('8.2 Soil Carbon-Calculator'!Q25,'5.2 Carbon change prev PR-PR''24'!$C:$C,'5.2 Carbon change prev PR-PR''24'!$B:$B)</f>
        <v>FF</v>
      </c>
      <c r="R24" s="37" t="str">
        <f>_xlfn.XLOOKUP('8.2 Soil Carbon-Calculator'!R25,'5.2 Carbon change prev PR-PR''24'!$C:$C,'5.2 Carbon change prev PR-PR''24'!$B:$B)</f>
        <v>FF</v>
      </c>
      <c r="S24" s="37" t="str">
        <f>_xlfn.XLOOKUP('8.2 Soil Carbon-Calculator'!S25,'5.2 Carbon change prev PR-PR''24'!$C:$C,'5.2 Carbon change prev PR-PR''24'!$B:$B)</f>
        <v>PB</v>
      </c>
      <c r="T24" s="37" t="str">
        <f>_xlfn.XLOOKUP('8.2 Soil Carbon-Calculator'!T25,'5.2 Carbon change prev PR-PR''24'!$C:$C,'5.2 Carbon change prev PR-PR''24'!$B:$B)</f>
        <v>FF</v>
      </c>
      <c r="U24" s="37" t="str">
        <f>_xlfn.XLOOKUP('8.2 Soil Carbon-Calculator'!U25,'5.2 Carbon change prev PR-PR''24'!$C:$C,'5.2 Carbon change prev PR-PR''24'!$B:$B)</f>
        <v>FF</v>
      </c>
      <c r="V24" s="37" t="str">
        <f>_xlfn.XLOOKUP('8.2 Soil Carbon-Calculator'!V25,'5.2 Carbon change prev PR-PR''24'!$C:$C,'5.2 Carbon change prev PR-PR''24'!$B:$B)</f>
        <v>FF</v>
      </c>
      <c r="W24" s="37" t="str">
        <f>_xlfn.XLOOKUP('8.2 Soil Carbon-Calculator'!W25,'5.2 Carbon change prev PR-PR''24'!$C:$C,'5.2 Carbon change prev PR-PR''24'!$B:$B)</f>
        <v>FF</v>
      </c>
      <c r="X24" s="37" t="str">
        <f>_xlfn.XLOOKUP('8.2 Soil Carbon-Calculator'!X25,'5.2 Carbon change prev PR-PR''24'!$C:$C,'5.2 Carbon change prev PR-PR''24'!$B:$B)</f>
        <v>FF</v>
      </c>
      <c r="Y24" s="37" t="str">
        <f>_xlfn.XLOOKUP('8.2 Soil Carbon-Calculator'!Y25,'5.2 Carbon change prev PR-PR''24'!$C:$C,'5.2 Carbon change prev PR-PR''24'!$B:$B)</f>
        <v>FF</v>
      </c>
      <c r="Z24" s="37" t="str">
        <f>_xlfn.XLOOKUP('8.2 Soil Carbon-Calculator'!Z25,'5.2 Carbon change prev PR-PR''24'!$C:$C,'5.2 Carbon change prev PR-PR''24'!$B:$B)</f>
        <v>FF</v>
      </c>
      <c r="AA24" s="37" t="str">
        <f>_xlfn.XLOOKUP('8.2 Soil Carbon-Calculator'!AA25,'5.2 Carbon change prev PR-PR''24'!$C:$C,'5.2 Carbon change prev PR-PR''24'!$B:$B)</f>
        <v>FF</v>
      </c>
      <c r="AB24" s="37" t="str">
        <f>_xlfn.XLOOKUP('8.2 Soil Carbon-Calculator'!AB25,'5.2 Carbon change prev PR-PR''24'!$C:$C,'5.2 Carbon change prev PR-PR''24'!$B:$B)</f>
        <v>FF</v>
      </c>
      <c r="AC24" s="37" t="str">
        <f>_xlfn.XLOOKUP('8.2 Soil Carbon-Calculator'!AC25,'5.2 Carbon change prev PR-PR''24'!$C:$C,'5.2 Carbon change prev PR-PR''24'!$B:$B)</f>
        <v>FF</v>
      </c>
      <c r="AD24" s="37" t="str">
        <f>_xlfn.XLOOKUP('8.2 Soil Carbon-Calculator'!AD25,'5.2 Carbon change prev PR-PR''24'!$C:$C,'5.2 Carbon change prev PR-PR''24'!$B:$B)</f>
        <v>FF</v>
      </c>
      <c r="AE24" s="37" t="str">
        <f>_xlfn.XLOOKUP('8.2 Soil Carbon-Calculator'!AE25,'5.2 Carbon change prev PR-PR''24'!$C:$C,'5.2 Carbon change prev PR-PR''24'!$B:$B)</f>
        <v>FF</v>
      </c>
      <c r="AF24" s="37" t="str">
        <f>_xlfn.XLOOKUP('8.2 Soil Carbon-Calculator'!AF25,'5.2 Carbon change prev PR-PR''24'!$C:$C,'5.2 Carbon change prev PR-PR''24'!$B:$B)</f>
        <v>FF</v>
      </c>
      <c r="AG24" s="37" t="str">
        <f>_xlfn.XLOOKUP('8.2 Soil Carbon-Calculator'!AG25,'5.2 Carbon change prev PR-PR''24'!$C:$C,'5.2 Carbon change prev PR-PR''24'!$B:$B)</f>
        <v>FF</v>
      </c>
      <c r="AH24" s="37" t="str">
        <f>_xlfn.XLOOKUP('8.2 Soil Carbon-Calculator'!AH25,'5.2 Carbon change prev PR-PR''24'!$C:$C,'5.2 Carbon change prev PR-PR''24'!$B:$B)</f>
        <v>FF</v>
      </c>
      <c r="AI24" s="37" t="str">
        <f>_xlfn.XLOOKUP('8.2 Soil Carbon-Calculator'!AI25,'5.2 Carbon change prev PR-PR''24'!$C:$C,'5.2 Carbon change prev PR-PR''24'!$B:$B)</f>
        <v>PB</v>
      </c>
      <c r="AJ24" s="37" t="str">
        <f>_xlfn.XLOOKUP('8.2 Soil Carbon-Calculator'!AJ25,'5.2 Carbon change prev PR-PR''24'!$C:$C,'5.2 Carbon change prev PR-PR''24'!$B:$B)</f>
        <v>FF</v>
      </c>
      <c r="AK24" s="37" t="str">
        <f>_xlfn.XLOOKUP('8.2 Soil Carbon-Calculator'!AK25,'5.2 Carbon change prev PR-PR''24'!$C:$C,'5.2 Carbon change prev PR-PR''24'!$B:$B)</f>
        <v>FF</v>
      </c>
      <c r="AL24" s="37" t="str">
        <f>_xlfn.XLOOKUP('8.2 Soil Carbon-Calculator'!AL25,'5.2 Carbon change prev PR-PR''24'!$C:$C,'5.2 Carbon change prev PR-PR''24'!$B:$B)</f>
        <v>FF</v>
      </c>
      <c r="AM24" s="37" t="str">
        <f>_xlfn.XLOOKUP('8.2 Soil Carbon-Calculator'!AM25,'5.2 Carbon change prev PR-PR''24'!$C:$C,'5.2 Carbon change prev PR-PR''24'!$B:$B)</f>
        <v>FF</v>
      </c>
      <c r="AN24" s="37" t="str">
        <f>_xlfn.XLOOKUP('8.2 Soil Carbon-Calculator'!AN25,'5.2 Carbon change prev PR-PR''24'!$C:$C,'5.2 Carbon change prev PR-PR''24'!$B:$B)</f>
        <v>FF</v>
      </c>
      <c r="AO24" s="37" t="str">
        <f>_xlfn.XLOOKUP('8.2 Soil Carbon-Calculator'!AO25,'5.2 Carbon change prev PR-PR''24'!$C:$C,'5.2 Carbon change prev PR-PR''24'!$B:$B)</f>
        <v>FF</v>
      </c>
      <c r="AP24" s="37" t="str">
        <f>_xlfn.XLOOKUP('8.2 Soil Carbon-Calculator'!AP25,'5.2 Carbon change prev PR-PR''24'!$C:$C,'5.2 Carbon change prev PR-PR''24'!$B:$B)</f>
        <v>FF</v>
      </c>
      <c r="AQ24" s="37" t="str">
        <f>_xlfn.XLOOKUP('8.2 Soil Carbon-Calculator'!AQ25,'5.2 Carbon change prev PR-PR''24'!$C:$C,'5.2 Carbon change prev PR-PR''24'!$B:$B)</f>
        <v>FF</v>
      </c>
      <c r="AR24" s="37" t="str">
        <f>_xlfn.XLOOKUP('8.2 Soil Carbon-Calculator'!AR25,'5.2 Carbon change prev PR-PR''24'!$C:$C,'5.2 Carbon change prev PR-PR''24'!$B:$B)</f>
        <v>ST</v>
      </c>
      <c r="AS24" s="37" t="str">
        <f>_xlfn.XLOOKUP('8.2 Soil Carbon-Calculator'!AS25,'5.2 Carbon change prev PR-PR''24'!$C:$C,'5.2 Carbon change prev PR-PR''24'!$B:$B)</f>
        <v>ST</v>
      </c>
      <c r="AT24" s="37" t="str">
        <f>_xlfn.XLOOKUP('8.2 Soil Carbon-Calculator'!AT25,'5.2 Carbon change prev PR-PR''24'!$C:$C,'5.2 Carbon change prev PR-PR''24'!$B:$B)</f>
        <v>ST</v>
      </c>
      <c r="AU24" s="37" t="str">
        <f>_xlfn.XLOOKUP('8.2 Soil Carbon-Calculator'!AU25,'5.2 Carbon change prev PR-PR''24'!$C:$C,'5.2 Carbon change prev PR-PR''24'!$B:$B)</f>
        <v>ST</v>
      </c>
      <c r="AV24" s="37" t="str">
        <f>_xlfn.XLOOKUP('8.2 Soil Carbon-Calculator'!AV25,'5.2 Carbon change prev PR-PR''24'!$C:$C,'5.2 Carbon change prev PR-PR''24'!$B:$B)</f>
        <v>ST</v>
      </c>
      <c r="AW24" s="37" t="str">
        <f>_xlfn.XLOOKUP('8.2 Soil Carbon-Calculator'!AW25,'5.2 Carbon change prev PR-PR''24'!$C:$C,'5.2 Carbon change prev PR-PR''24'!$B:$B)</f>
        <v>ST</v>
      </c>
      <c r="AX24" s="37" t="str">
        <f>_xlfn.XLOOKUP('8.2 Soil Carbon-Calculator'!AX25,'5.2 Carbon change prev PR-PR''24'!$C:$C,'5.2 Carbon change prev PR-PR''24'!$B:$B)</f>
        <v>ST</v>
      </c>
      <c r="AY24" s="37" t="str">
        <f>_xlfn.XLOOKUP('8.2 Soil Carbon-Calculator'!AY25,'5.2 Carbon change prev PR-PR''24'!$C:$C,'5.2 Carbon change prev PR-PR''24'!$B:$B)</f>
        <v>ST</v>
      </c>
      <c r="AZ24" s="37" t="str">
        <f>_xlfn.XLOOKUP('8.2 Soil Carbon-Calculator'!AZ25,'5.2 Carbon change prev PR-PR''24'!$C:$C,'5.2 Carbon change prev PR-PR''24'!$B:$B)</f>
        <v>ST</v>
      </c>
      <c r="BA24" s="37" t="str">
        <f>_xlfn.XLOOKUP('8.2 Soil Carbon-Calculator'!BA25,'5.2 Carbon change prev PR-PR''24'!$C:$C,'5.2 Carbon change prev PR-PR''24'!$B:$B)</f>
        <v>ST</v>
      </c>
      <c r="BB24" s="37" t="str">
        <f>_xlfn.XLOOKUP('8.2 Soil Carbon-Calculator'!BB25,'5.2 Carbon change prev PR-PR''24'!$C:$C,'5.2 Carbon change prev PR-PR''24'!$B:$B)</f>
        <v>ST</v>
      </c>
      <c r="BC24" s="37" t="str">
        <f>_xlfn.XLOOKUP('8.2 Soil Carbon-Calculator'!BC25,'5.2 Carbon change prev PR-PR''24'!$C:$C,'5.2 Carbon change prev PR-PR''24'!$B:$B)</f>
        <v>EC</v>
      </c>
      <c r="BD24" s="37" t="str">
        <f>_xlfn.XLOOKUP('8.2 Soil Carbon-Calculator'!BD25,'5.2 Carbon change prev PR-PR''24'!$C:$C,'5.2 Carbon change prev PR-PR''24'!$B:$B)</f>
        <v>EC</v>
      </c>
      <c r="BE24" s="37" t="str">
        <f>_xlfn.XLOOKUP('8.2 Soil Carbon-Calculator'!BE25,'5.2 Carbon change prev PR-PR''24'!$C:$C,'5.2 Carbon change prev PR-PR''24'!$B:$B)</f>
        <v>EC</v>
      </c>
      <c r="BF24" s="37" t="str">
        <f>_xlfn.XLOOKUP('8.2 Soil Carbon-Calculator'!BF25,'5.2 Carbon change prev PR-PR''24'!$C:$C,'5.2 Carbon change prev PR-PR''24'!$B:$B)</f>
        <v>PB</v>
      </c>
      <c r="BG24" s="37" t="str">
        <f>_xlfn.XLOOKUP('8.2 Soil Carbon-Calculator'!BG25,'5.2 Carbon change prev PR-PR''24'!$C:$C,'5.2 Carbon change prev PR-PR''24'!$B:$B)</f>
        <v>PB</v>
      </c>
      <c r="BH24" s="37" t="str">
        <f>_xlfn.XLOOKUP('8.2 Soil Carbon-Calculator'!BH25,'5.2 Carbon change prev PR-PR''24'!$C:$C,'5.2 Carbon change prev PR-PR''24'!$B:$B)</f>
        <v>PB</v>
      </c>
      <c r="BI24" s="37" t="str">
        <f>_xlfn.XLOOKUP('8.2 Soil Carbon-Calculator'!BI25,'5.2 Carbon change prev PR-PR''24'!$C:$C,'5.2 Carbon change prev PR-PR''24'!$B:$B)</f>
        <v>PB</v>
      </c>
      <c r="BJ24" s="37" t="str">
        <f>_xlfn.XLOOKUP('8.2 Soil Carbon-Calculator'!BJ25,'5.2 Carbon change prev PR-PR''24'!$C:$C,'5.2 Carbon change prev PR-PR''24'!$B:$B)</f>
        <v>PB</v>
      </c>
      <c r="BK24" s="36"/>
      <c r="BL24" s="414" t="s">
        <v>300</v>
      </c>
      <c r="BM24" s="414"/>
      <c r="BN24" s="414"/>
      <c r="BO24" s="414"/>
      <c r="BP24" s="414"/>
      <c r="BQ24" s="414"/>
      <c r="BR24" s="414"/>
      <c r="BS24" s="414"/>
      <c r="BT24" s="414"/>
      <c r="BU24" s="414"/>
    </row>
    <row r="25" spans="2:73" ht="32.1" customHeight="1">
      <c r="B25" s="6" t="s">
        <v>301</v>
      </c>
      <c r="C25" s="38">
        <v>1</v>
      </c>
      <c r="D25" s="38">
        <v>2</v>
      </c>
      <c r="E25" s="38">
        <v>3</v>
      </c>
      <c r="F25" s="38">
        <v>4</v>
      </c>
      <c r="G25" s="38">
        <v>5</v>
      </c>
      <c r="H25" s="38">
        <v>6</v>
      </c>
      <c r="I25" s="38">
        <v>7</v>
      </c>
      <c r="J25" s="38">
        <v>8</v>
      </c>
      <c r="K25" s="38">
        <v>9</v>
      </c>
      <c r="L25" s="38">
        <v>10</v>
      </c>
      <c r="M25" s="38">
        <v>11</v>
      </c>
      <c r="N25" s="38">
        <v>12</v>
      </c>
      <c r="O25" s="38">
        <v>13</v>
      </c>
      <c r="P25" s="38">
        <v>14</v>
      </c>
      <c r="Q25" s="38">
        <v>15</v>
      </c>
      <c r="R25" s="38">
        <v>16</v>
      </c>
      <c r="S25" s="38">
        <v>17</v>
      </c>
      <c r="T25" s="38">
        <v>18</v>
      </c>
      <c r="U25" s="38">
        <v>19</v>
      </c>
      <c r="V25" s="38">
        <v>20</v>
      </c>
      <c r="W25" s="38">
        <v>21</v>
      </c>
      <c r="X25" s="38">
        <v>22</v>
      </c>
      <c r="Y25" s="38">
        <v>23</v>
      </c>
      <c r="Z25" s="38">
        <v>24</v>
      </c>
      <c r="AA25" s="38">
        <v>25</v>
      </c>
      <c r="AB25" s="38">
        <v>26</v>
      </c>
      <c r="AC25" s="38">
        <v>27</v>
      </c>
      <c r="AD25" s="38">
        <v>28</v>
      </c>
      <c r="AE25" s="38">
        <v>29</v>
      </c>
      <c r="AF25" s="38">
        <v>30</v>
      </c>
      <c r="AG25" s="38">
        <v>31</v>
      </c>
      <c r="AH25" s="38">
        <v>32</v>
      </c>
      <c r="AI25" s="38">
        <v>33</v>
      </c>
      <c r="AJ25" s="38">
        <v>34</v>
      </c>
      <c r="AK25" s="38">
        <v>35</v>
      </c>
      <c r="AL25" s="38">
        <v>36</v>
      </c>
      <c r="AM25" s="38">
        <v>37</v>
      </c>
      <c r="AN25" s="38">
        <v>38</v>
      </c>
      <c r="AO25" s="38">
        <v>39</v>
      </c>
      <c r="AP25" s="38">
        <v>40</v>
      </c>
      <c r="AQ25" s="38">
        <v>41</v>
      </c>
      <c r="AR25" s="38">
        <v>42</v>
      </c>
      <c r="AS25" s="38">
        <v>43</v>
      </c>
      <c r="AT25" s="38">
        <v>44</v>
      </c>
      <c r="AU25" s="38">
        <v>45</v>
      </c>
      <c r="AV25" s="38">
        <v>46</v>
      </c>
      <c r="AW25" s="38">
        <v>47</v>
      </c>
      <c r="AX25" s="38">
        <v>48</v>
      </c>
      <c r="AY25" s="38">
        <v>49</v>
      </c>
      <c r="AZ25" s="38">
        <v>50</v>
      </c>
      <c r="BA25" s="38">
        <v>51</v>
      </c>
      <c r="BB25" s="38">
        <v>52</v>
      </c>
      <c r="BC25" s="38">
        <v>53</v>
      </c>
      <c r="BD25" s="38">
        <v>54</v>
      </c>
      <c r="BE25" s="38">
        <v>55</v>
      </c>
      <c r="BF25" s="188" t="s">
        <v>71</v>
      </c>
      <c r="BG25" s="188" t="s">
        <v>73</v>
      </c>
      <c r="BH25" s="188" t="s">
        <v>74</v>
      </c>
      <c r="BI25" s="188" t="s">
        <v>75</v>
      </c>
      <c r="BJ25" s="188" t="s">
        <v>76</v>
      </c>
      <c r="BK25" s="36"/>
      <c r="BL25" s="415" t="s">
        <v>302</v>
      </c>
      <c r="BM25" s="415"/>
      <c r="BN25" s="415"/>
      <c r="BO25" s="415"/>
      <c r="BP25" s="415"/>
      <c r="BQ25" s="415"/>
      <c r="BR25" s="415"/>
      <c r="BS25" s="415"/>
      <c r="BT25" s="415"/>
      <c r="BU25" s="415"/>
    </row>
    <row r="26" spans="2:73" ht="30">
      <c r="B26" s="39" t="s">
        <v>303</v>
      </c>
      <c r="C26" s="296" t="s">
        <v>269</v>
      </c>
      <c r="D26" s="296" t="s">
        <v>269</v>
      </c>
      <c r="E26" s="296" t="s">
        <v>269</v>
      </c>
      <c r="F26" s="296" t="s">
        <v>269</v>
      </c>
      <c r="G26" s="296" t="s">
        <v>269</v>
      </c>
      <c r="H26" s="297" t="s">
        <v>269</v>
      </c>
      <c r="I26" s="296" t="s">
        <v>269</v>
      </c>
      <c r="J26" s="296" t="s">
        <v>269</v>
      </c>
      <c r="K26" s="296" t="s">
        <v>269</v>
      </c>
      <c r="L26" s="296" t="s">
        <v>269</v>
      </c>
      <c r="M26" s="296" t="s">
        <v>269</v>
      </c>
      <c r="N26" s="296" t="s">
        <v>269</v>
      </c>
      <c r="O26" s="296" t="s">
        <v>269</v>
      </c>
      <c r="P26" s="296" t="s">
        <v>269</v>
      </c>
      <c r="Q26" s="296" t="s">
        <v>269</v>
      </c>
      <c r="R26" s="296" t="s">
        <v>269</v>
      </c>
      <c r="S26" s="296" t="s">
        <v>269</v>
      </c>
      <c r="T26" s="296" t="s">
        <v>269</v>
      </c>
      <c r="U26" s="296" t="s">
        <v>269</v>
      </c>
      <c r="V26" s="296" t="s">
        <v>269</v>
      </c>
      <c r="W26" s="296" t="s">
        <v>269</v>
      </c>
      <c r="X26" s="296" t="s">
        <v>269</v>
      </c>
      <c r="Y26" s="296" t="s">
        <v>269</v>
      </c>
      <c r="Z26" s="296" t="s">
        <v>269</v>
      </c>
      <c r="AA26" s="296" t="s">
        <v>269</v>
      </c>
      <c r="AB26" s="296" t="s">
        <v>269</v>
      </c>
      <c r="AC26" s="296" t="s">
        <v>269</v>
      </c>
      <c r="AD26" s="296" t="s">
        <v>269</v>
      </c>
      <c r="AE26" s="296" t="s">
        <v>269</v>
      </c>
      <c r="AF26" s="296" t="s">
        <v>269</v>
      </c>
      <c r="AG26" s="296" t="s">
        <v>269</v>
      </c>
      <c r="AH26" s="296" t="s">
        <v>269</v>
      </c>
      <c r="AI26" s="296" t="s">
        <v>269</v>
      </c>
      <c r="AJ26" s="296" t="s">
        <v>269</v>
      </c>
      <c r="AK26" s="296" t="s">
        <v>269</v>
      </c>
      <c r="AL26" s="296" t="s">
        <v>269</v>
      </c>
      <c r="AM26" s="296" t="s">
        <v>269</v>
      </c>
      <c r="AN26" s="296" t="s">
        <v>269</v>
      </c>
      <c r="AO26" s="297" t="s">
        <v>269</v>
      </c>
      <c r="AP26" s="296" t="s">
        <v>269</v>
      </c>
      <c r="AQ26" s="296" t="s">
        <v>269</v>
      </c>
      <c r="AR26" s="297" t="s">
        <v>269</v>
      </c>
      <c r="AS26" s="296" t="s">
        <v>269</v>
      </c>
      <c r="AT26" s="297" t="s">
        <v>269</v>
      </c>
      <c r="AU26" s="296" t="s">
        <v>269</v>
      </c>
      <c r="AV26" s="297" t="s">
        <v>269</v>
      </c>
      <c r="AW26" s="296" t="s">
        <v>269</v>
      </c>
      <c r="AX26" s="297" t="s">
        <v>269</v>
      </c>
      <c r="AY26" s="296" t="s">
        <v>269</v>
      </c>
      <c r="AZ26" s="297" t="s">
        <v>269</v>
      </c>
      <c r="BA26" s="296" t="s">
        <v>269</v>
      </c>
      <c r="BB26" s="297" t="s">
        <v>269</v>
      </c>
      <c r="BC26" s="296" t="s">
        <v>269</v>
      </c>
      <c r="BD26" s="297" t="s">
        <v>269</v>
      </c>
      <c r="BE26" s="296" t="s">
        <v>269</v>
      </c>
      <c r="BF26" s="296" t="s">
        <v>269</v>
      </c>
      <c r="BG26" s="296" t="s">
        <v>269</v>
      </c>
      <c r="BH26" s="296" t="s">
        <v>269</v>
      </c>
      <c r="BI26" s="296" t="s">
        <v>269</v>
      </c>
      <c r="BJ26" s="296" t="s">
        <v>269</v>
      </c>
      <c r="BL26" s="410" t="s">
        <v>304</v>
      </c>
      <c r="BM26" s="416"/>
      <c r="BN26" s="416"/>
      <c r="BO26" s="416"/>
      <c r="BP26" s="416"/>
      <c r="BQ26" s="416"/>
      <c r="BR26" s="416"/>
      <c r="BS26" s="416"/>
      <c r="BT26" s="416"/>
      <c r="BU26" s="411"/>
    </row>
    <row r="27" spans="2:73">
      <c r="B27" s="40" t="s">
        <v>305</v>
      </c>
      <c r="C27" s="298" t="s">
        <v>250</v>
      </c>
      <c r="D27" s="299" t="s">
        <v>250</v>
      </c>
      <c r="E27" s="299" t="s">
        <v>250</v>
      </c>
      <c r="F27" s="299" t="s">
        <v>250</v>
      </c>
      <c r="G27" s="299" t="s">
        <v>250</v>
      </c>
      <c r="H27" s="300" t="s">
        <v>250</v>
      </c>
      <c r="I27" s="299" t="s">
        <v>250</v>
      </c>
      <c r="J27" s="299" t="s">
        <v>250</v>
      </c>
      <c r="K27" s="299" t="s">
        <v>250</v>
      </c>
      <c r="L27" s="299" t="s">
        <v>250</v>
      </c>
      <c r="M27" s="299" t="s">
        <v>250</v>
      </c>
      <c r="N27" s="299" t="s">
        <v>250</v>
      </c>
      <c r="O27" s="299" t="s">
        <v>250</v>
      </c>
      <c r="P27" s="299" t="s">
        <v>250</v>
      </c>
      <c r="Q27" s="299" t="s">
        <v>250</v>
      </c>
      <c r="R27" s="299" t="s">
        <v>250</v>
      </c>
      <c r="S27" s="299" t="s">
        <v>250</v>
      </c>
      <c r="T27" s="299" t="s">
        <v>250</v>
      </c>
      <c r="U27" s="299" t="s">
        <v>250</v>
      </c>
      <c r="V27" s="299" t="s">
        <v>250</v>
      </c>
      <c r="W27" s="299" t="s">
        <v>250</v>
      </c>
      <c r="X27" s="299" t="s">
        <v>250</v>
      </c>
      <c r="Y27" s="299" t="s">
        <v>250</v>
      </c>
      <c r="Z27" s="299" t="s">
        <v>250</v>
      </c>
      <c r="AA27" s="299" t="s">
        <v>250</v>
      </c>
      <c r="AB27" s="299" t="s">
        <v>250</v>
      </c>
      <c r="AC27" s="299" t="s">
        <v>250</v>
      </c>
      <c r="AD27" s="299" t="s">
        <v>250</v>
      </c>
      <c r="AE27" s="299" t="s">
        <v>250</v>
      </c>
      <c r="AF27" s="299" t="s">
        <v>250</v>
      </c>
      <c r="AG27" s="299" t="s">
        <v>250</v>
      </c>
      <c r="AH27" s="299" t="s">
        <v>250</v>
      </c>
      <c r="AI27" s="299" t="s">
        <v>250</v>
      </c>
      <c r="AJ27" s="299" t="s">
        <v>250</v>
      </c>
      <c r="AK27" s="299" t="s">
        <v>250</v>
      </c>
      <c r="AL27" s="299" t="s">
        <v>250</v>
      </c>
      <c r="AM27" s="299" t="s">
        <v>250</v>
      </c>
      <c r="AN27" s="299" t="s">
        <v>250</v>
      </c>
      <c r="AO27" s="300" t="s">
        <v>250</v>
      </c>
      <c r="AP27" s="299" t="s">
        <v>250</v>
      </c>
      <c r="AQ27" s="299" t="s">
        <v>250</v>
      </c>
      <c r="AR27" s="300" t="s">
        <v>250</v>
      </c>
      <c r="AS27" s="299" t="s">
        <v>250</v>
      </c>
      <c r="AT27" s="300" t="s">
        <v>250</v>
      </c>
      <c r="AU27" s="299" t="s">
        <v>250</v>
      </c>
      <c r="AV27" s="300" t="s">
        <v>250</v>
      </c>
      <c r="AW27" s="299" t="s">
        <v>250</v>
      </c>
      <c r="AX27" s="300" t="s">
        <v>250</v>
      </c>
      <c r="AY27" s="299" t="s">
        <v>250</v>
      </c>
      <c r="AZ27" s="300" t="s">
        <v>250</v>
      </c>
      <c r="BA27" s="299" t="s">
        <v>250</v>
      </c>
      <c r="BB27" s="300" t="s">
        <v>250</v>
      </c>
      <c r="BC27" s="299" t="s">
        <v>250</v>
      </c>
      <c r="BD27" s="300" t="s">
        <v>250</v>
      </c>
      <c r="BE27" s="299" t="s">
        <v>250</v>
      </c>
      <c r="BF27" s="299" t="s">
        <v>250</v>
      </c>
      <c r="BG27" s="299" t="s">
        <v>250</v>
      </c>
      <c r="BH27" s="299" t="s">
        <v>250</v>
      </c>
      <c r="BI27" s="299" t="s">
        <v>250</v>
      </c>
      <c r="BJ27" s="299" t="s">
        <v>250</v>
      </c>
      <c r="BL27" s="410" t="s">
        <v>304</v>
      </c>
      <c r="BM27" s="416"/>
      <c r="BN27" s="416"/>
      <c r="BO27" s="416"/>
      <c r="BP27" s="416"/>
      <c r="BQ27" s="416"/>
      <c r="BR27" s="416"/>
      <c r="BS27" s="416"/>
      <c r="BT27" s="416"/>
      <c r="BU27" s="411"/>
    </row>
    <row r="28" spans="2:73" ht="17.100000000000001" hidden="1" customHeight="1">
      <c r="B28" s="41" t="s">
        <v>306</v>
      </c>
      <c r="C28" s="42">
        <v>88</v>
      </c>
      <c r="D28" s="42">
        <v>88</v>
      </c>
      <c r="E28" s="42">
        <v>88</v>
      </c>
      <c r="F28" s="42">
        <v>88</v>
      </c>
      <c r="G28" s="42">
        <v>88</v>
      </c>
      <c r="H28" s="42">
        <v>88</v>
      </c>
      <c r="I28" s="42">
        <v>88</v>
      </c>
      <c r="J28" s="42">
        <v>88</v>
      </c>
      <c r="K28" s="42">
        <v>88</v>
      </c>
      <c r="L28" s="42">
        <v>88</v>
      </c>
      <c r="M28" s="42">
        <v>88</v>
      </c>
      <c r="N28" s="42">
        <v>88</v>
      </c>
      <c r="O28" s="42">
        <v>88</v>
      </c>
      <c r="P28" s="42">
        <v>88</v>
      </c>
      <c r="Q28" s="42">
        <v>88</v>
      </c>
      <c r="R28" s="42">
        <v>88</v>
      </c>
      <c r="S28" s="42">
        <v>88</v>
      </c>
      <c r="T28" s="42">
        <v>88</v>
      </c>
      <c r="U28" s="42">
        <v>88</v>
      </c>
      <c r="V28" s="42">
        <v>88</v>
      </c>
      <c r="W28" s="42">
        <v>88</v>
      </c>
      <c r="X28" s="42">
        <v>88</v>
      </c>
      <c r="Y28" s="42">
        <v>88</v>
      </c>
      <c r="Z28" s="42">
        <v>88</v>
      </c>
      <c r="AA28" s="42">
        <v>88</v>
      </c>
      <c r="AB28" s="42">
        <v>88</v>
      </c>
      <c r="AC28" s="42">
        <v>88</v>
      </c>
      <c r="AD28" s="42">
        <v>88</v>
      </c>
      <c r="AE28" s="42">
        <v>88</v>
      </c>
      <c r="AF28" s="42">
        <v>88</v>
      </c>
      <c r="AG28" s="42">
        <v>88</v>
      </c>
      <c r="AH28" s="42">
        <v>88</v>
      </c>
      <c r="AI28" s="42">
        <v>88</v>
      </c>
      <c r="AJ28" s="42">
        <v>88</v>
      </c>
      <c r="AK28" s="42">
        <v>88</v>
      </c>
      <c r="AL28" s="42">
        <v>88</v>
      </c>
      <c r="AM28" s="42">
        <v>88</v>
      </c>
      <c r="AN28" s="42">
        <v>88</v>
      </c>
      <c r="AO28" s="42">
        <v>88</v>
      </c>
      <c r="AP28" s="42">
        <v>88</v>
      </c>
      <c r="AQ28" s="42">
        <v>88</v>
      </c>
      <c r="AR28" s="42">
        <v>88</v>
      </c>
      <c r="AS28" s="42">
        <v>88</v>
      </c>
      <c r="AT28" s="42">
        <v>88</v>
      </c>
      <c r="AU28" s="42">
        <v>88</v>
      </c>
      <c r="AV28" s="42">
        <v>88</v>
      </c>
      <c r="AW28" s="42">
        <v>88</v>
      </c>
      <c r="AX28" s="42">
        <v>88</v>
      </c>
      <c r="AY28" s="42">
        <v>88</v>
      </c>
      <c r="AZ28" s="42">
        <v>88</v>
      </c>
      <c r="BA28" s="42">
        <v>88</v>
      </c>
      <c r="BB28" s="42">
        <v>88</v>
      </c>
      <c r="BC28" s="42">
        <v>88</v>
      </c>
      <c r="BD28" s="42">
        <v>88</v>
      </c>
      <c r="BE28" s="42">
        <v>88</v>
      </c>
      <c r="BF28" s="42">
        <v>88</v>
      </c>
      <c r="BG28" s="42">
        <v>88</v>
      </c>
      <c r="BH28" s="42">
        <v>88</v>
      </c>
      <c r="BI28" s="42">
        <v>88</v>
      </c>
      <c r="BJ28" s="42">
        <v>88</v>
      </c>
      <c r="BL28" s="43"/>
      <c r="BM28" s="44"/>
      <c r="BN28" s="44"/>
      <c r="BO28" s="44"/>
      <c r="BP28" s="44"/>
      <c r="BQ28" s="45"/>
      <c r="BR28" s="45"/>
      <c r="BS28" s="45"/>
      <c r="BT28" s="45"/>
      <c r="BU28" s="45"/>
    </row>
    <row r="29" spans="2:73" ht="17.100000000000001" customHeight="1">
      <c r="B29" s="41"/>
      <c r="C29" s="42"/>
      <c r="D29" s="42"/>
      <c r="E29" s="42"/>
      <c r="F29" s="42"/>
      <c r="G29" s="42"/>
      <c r="H29" s="42"/>
      <c r="I29" s="42"/>
      <c r="J29" s="42"/>
      <c r="K29" s="42"/>
      <c r="L29" s="42"/>
      <c r="M29" s="42"/>
      <c r="N29" s="42"/>
      <c r="O29" s="42"/>
      <c r="P29" s="42"/>
      <c r="Q29" s="42"/>
      <c r="R29" s="42"/>
      <c r="S29" s="42"/>
      <c r="T29" s="42"/>
      <c r="U29" s="42"/>
      <c r="V29" s="42"/>
      <c r="W29" s="42"/>
      <c r="X29" s="42"/>
      <c r="Y29" s="42"/>
      <c r="Z29" s="42"/>
      <c r="AA29" s="42"/>
      <c r="AB29" s="42"/>
      <c r="AC29" s="42"/>
      <c r="AD29" s="42"/>
      <c r="AE29" s="42"/>
      <c r="AF29" s="42"/>
      <c r="AG29" s="42"/>
      <c r="AH29" s="42"/>
      <c r="AI29" s="42"/>
      <c r="AJ29" s="42"/>
      <c r="AK29" s="42"/>
      <c r="AL29" s="42"/>
      <c r="AM29" s="42"/>
      <c r="AN29" s="42"/>
      <c r="AO29" s="42"/>
      <c r="AP29" s="42"/>
      <c r="AQ29" s="42"/>
      <c r="AR29" s="42"/>
      <c r="AS29" s="42"/>
      <c r="AT29" s="42"/>
      <c r="AU29" s="42"/>
      <c r="AV29" s="42"/>
      <c r="AW29" s="42"/>
      <c r="AX29" s="42"/>
      <c r="AY29" s="42"/>
      <c r="AZ29" s="42"/>
      <c r="BA29" s="42"/>
      <c r="BB29" s="42"/>
      <c r="BC29" s="42"/>
      <c r="BD29" s="42"/>
      <c r="BE29" s="42"/>
      <c r="BF29" s="42"/>
      <c r="BG29" s="42"/>
      <c r="BH29" s="42"/>
      <c r="BI29" s="42"/>
      <c r="BJ29" s="42"/>
      <c r="BL29" s="43"/>
      <c r="BM29" s="44"/>
      <c r="BN29" s="44"/>
      <c r="BO29" s="44"/>
      <c r="BP29" s="44"/>
      <c r="BQ29" s="45"/>
      <c r="BR29" s="45"/>
      <c r="BS29" s="45"/>
      <c r="BT29" s="45"/>
      <c r="BU29" s="45"/>
    </row>
    <row r="30" spans="2:73">
      <c r="B30" s="6" t="s">
        <v>307</v>
      </c>
      <c r="C30" s="38">
        <v>1</v>
      </c>
      <c r="D30" s="38">
        <v>2</v>
      </c>
      <c r="E30" s="38">
        <v>3</v>
      </c>
      <c r="F30" s="38">
        <v>4</v>
      </c>
      <c r="G30" s="38">
        <v>5</v>
      </c>
      <c r="H30" s="38">
        <v>6</v>
      </c>
      <c r="I30" s="38">
        <v>7</v>
      </c>
      <c r="J30" s="38">
        <v>8</v>
      </c>
      <c r="K30" s="38">
        <v>9</v>
      </c>
      <c r="L30" s="38">
        <v>10</v>
      </c>
      <c r="M30" s="38">
        <v>11</v>
      </c>
      <c r="N30" s="38">
        <v>12</v>
      </c>
      <c r="O30" s="38">
        <v>13</v>
      </c>
      <c r="P30" s="38">
        <v>14</v>
      </c>
      <c r="Q30" s="38">
        <v>15</v>
      </c>
      <c r="R30" s="38">
        <v>16</v>
      </c>
      <c r="S30" s="38">
        <v>17</v>
      </c>
      <c r="T30" s="38">
        <v>18</v>
      </c>
      <c r="U30" s="38">
        <v>19</v>
      </c>
      <c r="V30" s="38">
        <v>20</v>
      </c>
      <c r="W30" s="38">
        <v>21</v>
      </c>
      <c r="X30" s="38">
        <v>22</v>
      </c>
      <c r="Y30" s="38">
        <v>23</v>
      </c>
      <c r="Z30" s="38">
        <v>24</v>
      </c>
      <c r="AA30" s="38">
        <v>25</v>
      </c>
      <c r="AB30" s="38">
        <v>26</v>
      </c>
      <c r="AC30" s="38">
        <v>27</v>
      </c>
      <c r="AD30" s="38">
        <v>28</v>
      </c>
      <c r="AE30" s="38">
        <v>29</v>
      </c>
      <c r="AF30" s="38">
        <v>30</v>
      </c>
      <c r="AG30" s="38">
        <v>31</v>
      </c>
      <c r="AH30" s="38">
        <v>32</v>
      </c>
      <c r="AI30" s="38">
        <v>33</v>
      </c>
      <c r="AJ30" s="38">
        <v>34</v>
      </c>
      <c r="AK30" s="38">
        <v>35</v>
      </c>
      <c r="AL30" s="38">
        <v>36</v>
      </c>
      <c r="AM30" s="38">
        <v>37</v>
      </c>
      <c r="AN30" s="38">
        <v>38</v>
      </c>
      <c r="AO30" s="38">
        <v>39</v>
      </c>
      <c r="AP30" s="38">
        <v>40</v>
      </c>
      <c r="AQ30" s="38">
        <v>41</v>
      </c>
      <c r="AR30" s="38">
        <v>42</v>
      </c>
      <c r="AS30" s="38">
        <v>43</v>
      </c>
      <c r="AT30" s="38">
        <v>44</v>
      </c>
      <c r="AU30" s="38">
        <v>45</v>
      </c>
      <c r="AV30" s="38">
        <v>46</v>
      </c>
      <c r="AW30" s="38">
        <v>47</v>
      </c>
      <c r="AX30" s="38">
        <v>48</v>
      </c>
      <c r="AY30" s="38">
        <v>49</v>
      </c>
      <c r="AZ30" s="38">
        <v>50</v>
      </c>
      <c r="BA30" s="38">
        <v>51</v>
      </c>
      <c r="BB30" s="38">
        <v>52</v>
      </c>
      <c r="BC30" s="38">
        <v>53</v>
      </c>
      <c r="BD30" s="38">
        <v>54</v>
      </c>
      <c r="BE30" s="38">
        <v>55</v>
      </c>
      <c r="BF30" s="38">
        <v>55</v>
      </c>
      <c r="BG30" s="38">
        <v>55</v>
      </c>
      <c r="BH30" s="38">
        <v>55</v>
      </c>
      <c r="BI30" s="38">
        <v>55</v>
      </c>
      <c r="BJ30" s="38">
        <v>55</v>
      </c>
      <c r="BL30" s="43"/>
      <c r="BM30" s="44"/>
      <c r="BN30" s="44"/>
      <c r="BO30" s="44"/>
      <c r="BP30" s="44"/>
      <c r="BQ30" s="45"/>
      <c r="BR30" s="45"/>
      <c r="BS30" s="45"/>
      <c r="BT30" s="45"/>
      <c r="BU30" s="45"/>
    </row>
    <row r="31" spans="2:73">
      <c r="B31" s="39" t="s">
        <v>308</v>
      </c>
      <c r="C31" s="296" t="s">
        <v>257</v>
      </c>
      <c r="D31" s="296" t="s">
        <v>257</v>
      </c>
      <c r="E31" s="296" t="s">
        <v>257</v>
      </c>
      <c r="F31" s="296" t="s">
        <v>257</v>
      </c>
      <c r="G31" s="296" t="s">
        <v>257</v>
      </c>
      <c r="H31" s="297" t="s">
        <v>257</v>
      </c>
      <c r="I31" s="296" t="s">
        <v>257</v>
      </c>
      <c r="J31" s="296" t="s">
        <v>257</v>
      </c>
      <c r="K31" s="296" t="s">
        <v>257</v>
      </c>
      <c r="L31" s="296" t="s">
        <v>257</v>
      </c>
      <c r="M31" s="296" t="s">
        <v>257</v>
      </c>
      <c r="N31" s="296" t="s">
        <v>257</v>
      </c>
      <c r="O31" s="296" t="s">
        <v>257</v>
      </c>
      <c r="P31" s="296" t="s">
        <v>257</v>
      </c>
      <c r="Q31" s="296" t="s">
        <v>257</v>
      </c>
      <c r="R31" s="296" t="s">
        <v>257</v>
      </c>
      <c r="S31" s="296" t="s">
        <v>257</v>
      </c>
      <c r="T31" s="296" t="s">
        <v>257</v>
      </c>
      <c r="U31" s="296" t="s">
        <v>257</v>
      </c>
      <c r="V31" s="296" t="s">
        <v>257</v>
      </c>
      <c r="W31" s="296" t="s">
        <v>257</v>
      </c>
      <c r="X31" s="296" t="s">
        <v>257</v>
      </c>
      <c r="Y31" s="296" t="s">
        <v>257</v>
      </c>
      <c r="Z31" s="296" t="s">
        <v>257</v>
      </c>
      <c r="AA31" s="296" t="s">
        <v>257</v>
      </c>
      <c r="AB31" s="296" t="s">
        <v>257</v>
      </c>
      <c r="AC31" s="296" t="s">
        <v>257</v>
      </c>
      <c r="AD31" s="296" t="s">
        <v>257</v>
      </c>
      <c r="AE31" s="296" t="s">
        <v>257</v>
      </c>
      <c r="AF31" s="296" t="s">
        <v>257</v>
      </c>
      <c r="AG31" s="296" t="s">
        <v>257</v>
      </c>
      <c r="AH31" s="296" t="s">
        <v>257</v>
      </c>
      <c r="AI31" s="296" t="s">
        <v>257</v>
      </c>
      <c r="AJ31" s="296" t="s">
        <v>257</v>
      </c>
      <c r="AK31" s="296" t="s">
        <v>257</v>
      </c>
      <c r="AL31" s="296" t="s">
        <v>257</v>
      </c>
      <c r="AM31" s="296" t="s">
        <v>257</v>
      </c>
      <c r="AN31" s="296" t="s">
        <v>257</v>
      </c>
      <c r="AO31" s="297" t="s">
        <v>257</v>
      </c>
      <c r="AP31" s="296" t="s">
        <v>257</v>
      </c>
      <c r="AQ31" s="296" t="s">
        <v>309</v>
      </c>
      <c r="AR31" s="296" t="s">
        <v>310</v>
      </c>
      <c r="AS31" s="296" t="s">
        <v>311</v>
      </c>
      <c r="AT31" s="296" t="s">
        <v>312</v>
      </c>
      <c r="AU31" s="296" t="s">
        <v>313</v>
      </c>
      <c r="AV31" s="296" t="s">
        <v>314</v>
      </c>
      <c r="AW31" s="296" t="s">
        <v>315</v>
      </c>
      <c r="AX31" s="296" t="s">
        <v>316</v>
      </c>
      <c r="AY31" s="296" t="s">
        <v>317</v>
      </c>
      <c r="AZ31" s="296" t="s">
        <v>318</v>
      </c>
      <c r="BA31" s="296" t="s">
        <v>319</v>
      </c>
      <c r="BB31" s="296" t="s">
        <v>320</v>
      </c>
      <c r="BC31" s="296" t="s">
        <v>321</v>
      </c>
      <c r="BD31" s="297" t="s">
        <v>257</v>
      </c>
      <c r="BE31" s="296" t="s">
        <v>257</v>
      </c>
      <c r="BF31" s="296" t="s">
        <v>257</v>
      </c>
      <c r="BG31" s="296" t="s">
        <v>257</v>
      </c>
      <c r="BH31" s="296" t="s">
        <v>257</v>
      </c>
      <c r="BI31" s="296" t="s">
        <v>257</v>
      </c>
      <c r="BJ31" s="296" t="s">
        <v>257</v>
      </c>
      <c r="BL31" s="398" t="s">
        <v>322</v>
      </c>
      <c r="BM31" s="399"/>
      <c r="BN31" s="399"/>
      <c r="BO31" s="399"/>
      <c r="BP31" s="399"/>
      <c r="BQ31" s="399"/>
      <c r="BR31" s="399"/>
      <c r="BS31" s="399"/>
      <c r="BT31" s="399"/>
      <c r="BU31" s="400"/>
    </row>
    <row r="32" spans="2:73" ht="30">
      <c r="B32" s="39" t="s">
        <v>323</v>
      </c>
      <c r="C32" s="296" t="s">
        <v>263</v>
      </c>
      <c r="D32" s="296" t="s">
        <v>263</v>
      </c>
      <c r="E32" s="296" t="s">
        <v>263</v>
      </c>
      <c r="F32" s="296" t="s">
        <v>263</v>
      </c>
      <c r="G32" s="296" t="s">
        <v>263</v>
      </c>
      <c r="H32" s="297" t="s">
        <v>263</v>
      </c>
      <c r="I32" s="296" t="s">
        <v>263</v>
      </c>
      <c r="J32" s="296" t="s">
        <v>263</v>
      </c>
      <c r="K32" s="296" t="s">
        <v>263</v>
      </c>
      <c r="L32" s="296" t="s">
        <v>263</v>
      </c>
      <c r="M32" s="296" t="s">
        <v>263</v>
      </c>
      <c r="N32" s="296" t="s">
        <v>263</v>
      </c>
      <c r="O32" s="296" t="s">
        <v>263</v>
      </c>
      <c r="P32" s="296" t="s">
        <v>263</v>
      </c>
      <c r="Q32" s="296" t="s">
        <v>263</v>
      </c>
      <c r="R32" s="296" t="s">
        <v>263</v>
      </c>
      <c r="S32" s="296" t="s">
        <v>263</v>
      </c>
      <c r="T32" s="296" t="s">
        <v>263</v>
      </c>
      <c r="U32" s="296" t="s">
        <v>263</v>
      </c>
      <c r="V32" s="296" t="s">
        <v>263</v>
      </c>
      <c r="W32" s="296" t="s">
        <v>263</v>
      </c>
      <c r="X32" s="296" t="s">
        <v>263</v>
      </c>
      <c r="Y32" s="296" t="s">
        <v>263</v>
      </c>
      <c r="Z32" s="296" t="s">
        <v>263</v>
      </c>
      <c r="AA32" s="296" t="s">
        <v>263</v>
      </c>
      <c r="AB32" s="296" t="s">
        <v>263</v>
      </c>
      <c r="AC32" s="296" t="s">
        <v>263</v>
      </c>
      <c r="AD32" s="296" t="s">
        <v>263</v>
      </c>
      <c r="AE32" s="296" t="s">
        <v>263</v>
      </c>
      <c r="AF32" s="296" t="s">
        <v>263</v>
      </c>
      <c r="AG32" s="296" t="s">
        <v>263</v>
      </c>
      <c r="AH32" s="296" t="s">
        <v>263</v>
      </c>
      <c r="AI32" s="296" t="s">
        <v>263</v>
      </c>
      <c r="AJ32" s="296" t="s">
        <v>263</v>
      </c>
      <c r="AK32" s="296" t="s">
        <v>263</v>
      </c>
      <c r="AL32" s="296" t="s">
        <v>263</v>
      </c>
      <c r="AM32" s="296" t="s">
        <v>263</v>
      </c>
      <c r="AN32" s="296" t="s">
        <v>263</v>
      </c>
      <c r="AO32" s="297" t="s">
        <v>263</v>
      </c>
      <c r="AP32" s="296" t="s">
        <v>263</v>
      </c>
      <c r="AQ32" s="296" t="s">
        <v>324</v>
      </c>
      <c r="AR32" s="296" t="s">
        <v>325</v>
      </c>
      <c r="AS32" s="296" t="s">
        <v>326</v>
      </c>
      <c r="AT32" s="296" t="s">
        <v>327</v>
      </c>
      <c r="AU32" s="296" t="s">
        <v>328</v>
      </c>
      <c r="AV32" s="296" t="s">
        <v>329</v>
      </c>
      <c r="AW32" s="296" t="s">
        <v>330</v>
      </c>
      <c r="AX32" s="296" t="s">
        <v>331</v>
      </c>
      <c r="AY32" s="296" t="s">
        <v>332</v>
      </c>
      <c r="AZ32" s="296" t="s">
        <v>333</v>
      </c>
      <c r="BA32" s="296" t="s">
        <v>334</v>
      </c>
      <c r="BB32" s="296" t="s">
        <v>335</v>
      </c>
      <c r="BC32" s="296" t="s">
        <v>336</v>
      </c>
      <c r="BD32" s="297" t="s">
        <v>263</v>
      </c>
      <c r="BE32" s="296" t="s">
        <v>263</v>
      </c>
      <c r="BF32" s="296" t="s">
        <v>263</v>
      </c>
      <c r="BG32" s="296" t="s">
        <v>263</v>
      </c>
      <c r="BH32" s="296" t="s">
        <v>263</v>
      </c>
      <c r="BI32" s="296" t="s">
        <v>263</v>
      </c>
      <c r="BJ32" s="296" t="s">
        <v>263</v>
      </c>
      <c r="BL32" s="398" t="s">
        <v>322</v>
      </c>
      <c r="BM32" s="399"/>
      <c r="BN32" s="399"/>
      <c r="BO32" s="399"/>
      <c r="BP32" s="399"/>
      <c r="BQ32" s="399"/>
      <c r="BR32" s="399"/>
      <c r="BS32" s="399"/>
      <c r="BT32" s="399"/>
      <c r="BU32" s="400"/>
    </row>
    <row r="33" spans="2:73" ht="42" customHeight="1">
      <c r="B33" s="39" t="s">
        <v>337</v>
      </c>
      <c r="C33" s="296" t="s">
        <v>277</v>
      </c>
      <c r="D33" s="296" t="s">
        <v>277</v>
      </c>
      <c r="E33" s="296" t="s">
        <v>277</v>
      </c>
      <c r="F33" s="296" t="s">
        <v>277</v>
      </c>
      <c r="G33" s="296" t="s">
        <v>277</v>
      </c>
      <c r="H33" s="297" t="s">
        <v>277</v>
      </c>
      <c r="I33" s="296" t="s">
        <v>277</v>
      </c>
      <c r="J33" s="296" t="s">
        <v>277</v>
      </c>
      <c r="K33" s="296" t="s">
        <v>277</v>
      </c>
      <c r="L33" s="296" t="s">
        <v>277</v>
      </c>
      <c r="M33" s="296" t="s">
        <v>277</v>
      </c>
      <c r="N33" s="296" t="s">
        <v>277</v>
      </c>
      <c r="O33" s="296" t="s">
        <v>277</v>
      </c>
      <c r="P33" s="296" t="s">
        <v>277</v>
      </c>
      <c r="Q33" s="296" t="s">
        <v>277</v>
      </c>
      <c r="R33" s="296" t="s">
        <v>277</v>
      </c>
      <c r="S33" s="296" t="s">
        <v>277</v>
      </c>
      <c r="T33" s="296" t="s">
        <v>277</v>
      </c>
      <c r="U33" s="296" t="s">
        <v>277</v>
      </c>
      <c r="V33" s="296" t="s">
        <v>277</v>
      </c>
      <c r="W33" s="296" t="s">
        <v>277</v>
      </c>
      <c r="X33" s="296" t="s">
        <v>277</v>
      </c>
      <c r="Y33" s="296" t="s">
        <v>277</v>
      </c>
      <c r="Z33" s="296" t="s">
        <v>277</v>
      </c>
      <c r="AA33" s="296" t="s">
        <v>277</v>
      </c>
      <c r="AB33" s="296" t="s">
        <v>277</v>
      </c>
      <c r="AC33" s="296" t="s">
        <v>277</v>
      </c>
      <c r="AD33" s="296" t="s">
        <v>277</v>
      </c>
      <c r="AE33" s="296" t="s">
        <v>277</v>
      </c>
      <c r="AF33" s="296" t="s">
        <v>277</v>
      </c>
      <c r="AG33" s="296" t="s">
        <v>277</v>
      </c>
      <c r="AH33" s="296" t="s">
        <v>277</v>
      </c>
      <c r="AI33" s="296" t="s">
        <v>277</v>
      </c>
      <c r="AJ33" s="296" t="s">
        <v>277</v>
      </c>
      <c r="AK33" s="296" t="s">
        <v>277</v>
      </c>
      <c r="AL33" s="296" t="s">
        <v>277</v>
      </c>
      <c r="AM33" s="296" t="s">
        <v>277</v>
      </c>
      <c r="AN33" s="296" t="s">
        <v>277</v>
      </c>
      <c r="AO33" s="297" t="s">
        <v>277</v>
      </c>
      <c r="AP33" s="296" t="s">
        <v>277</v>
      </c>
      <c r="AQ33" s="296" t="s">
        <v>338</v>
      </c>
      <c r="AR33" s="296" t="s">
        <v>339</v>
      </c>
      <c r="AS33" s="296" t="s">
        <v>340</v>
      </c>
      <c r="AT33" s="296" t="s">
        <v>341</v>
      </c>
      <c r="AU33" s="296" t="s">
        <v>342</v>
      </c>
      <c r="AV33" s="296" t="s">
        <v>343</v>
      </c>
      <c r="AW33" s="296" t="s">
        <v>344</v>
      </c>
      <c r="AX33" s="296" t="s">
        <v>345</v>
      </c>
      <c r="AY33" s="296" t="s">
        <v>346</v>
      </c>
      <c r="AZ33" s="296" t="s">
        <v>347</v>
      </c>
      <c r="BA33" s="296" t="s">
        <v>348</v>
      </c>
      <c r="BB33" s="296" t="s">
        <v>349</v>
      </c>
      <c r="BC33" s="296" t="s">
        <v>350</v>
      </c>
      <c r="BD33" s="297" t="s">
        <v>277</v>
      </c>
      <c r="BE33" s="296" t="s">
        <v>277</v>
      </c>
      <c r="BF33" s="296" t="s">
        <v>277</v>
      </c>
      <c r="BG33" s="296" t="s">
        <v>277</v>
      </c>
      <c r="BH33" s="296" t="s">
        <v>277</v>
      </c>
      <c r="BI33" s="296" t="s">
        <v>277</v>
      </c>
      <c r="BJ33" s="296" t="s">
        <v>277</v>
      </c>
      <c r="BL33" s="398" t="s">
        <v>322</v>
      </c>
      <c r="BM33" s="399"/>
      <c r="BN33" s="399"/>
      <c r="BO33" s="399"/>
      <c r="BP33" s="399"/>
      <c r="BQ33" s="399"/>
      <c r="BR33" s="399"/>
      <c r="BS33" s="399"/>
      <c r="BT33" s="399"/>
      <c r="BU33" s="400"/>
    </row>
    <row r="34" spans="2:73" ht="15" customHeight="1" outlineLevel="1">
      <c r="B34" s="46" t="s">
        <v>246</v>
      </c>
      <c r="C34" s="47">
        <v>1</v>
      </c>
      <c r="D34" s="47">
        <v>1</v>
      </c>
      <c r="E34" s="47">
        <v>1</v>
      </c>
      <c r="F34" s="47">
        <v>1</v>
      </c>
      <c r="G34" s="47">
        <v>1</v>
      </c>
      <c r="H34" s="47">
        <v>1</v>
      </c>
      <c r="I34" s="47">
        <v>1</v>
      </c>
      <c r="J34" s="47">
        <v>1</v>
      </c>
      <c r="K34" s="47">
        <v>1</v>
      </c>
      <c r="L34" s="47">
        <v>1</v>
      </c>
      <c r="M34" s="47">
        <v>1</v>
      </c>
      <c r="N34" s="47">
        <v>1</v>
      </c>
      <c r="O34" s="47">
        <v>1</v>
      </c>
      <c r="P34" s="47">
        <v>1</v>
      </c>
      <c r="Q34" s="47">
        <v>1</v>
      </c>
      <c r="R34" s="47">
        <v>1</v>
      </c>
      <c r="S34" s="47">
        <v>1</v>
      </c>
      <c r="T34" s="47">
        <v>1</v>
      </c>
      <c r="U34" s="47">
        <v>1</v>
      </c>
      <c r="V34" s="47">
        <v>1</v>
      </c>
      <c r="W34" s="47">
        <v>1</v>
      </c>
      <c r="X34" s="47">
        <v>1</v>
      </c>
      <c r="Y34" s="47">
        <v>1</v>
      </c>
      <c r="Z34" s="47">
        <v>1</v>
      </c>
      <c r="AA34" s="47">
        <v>1</v>
      </c>
      <c r="AB34" s="47">
        <v>1</v>
      </c>
      <c r="AC34" s="47">
        <v>1</v>
      </c>
      <c r="AD34" s="47">
        <v>1</v>
      </c>
      <c r="AE34" s="47">
        <v>1</v>
      </c>
      <c r="AF34" s="47">
        <v>1</v>
      </c>
      <c r="AG34" s="47">
        <v>1</v>
      </c>
      <c r="AH34" s="47">
        <v>1</v>
      </c>
      <c r="AI34" s="47">
        <v>1</v>
      </c>
      <c r="AJ34" s="47">
        <v>1</v>
      </c>
      <c r="AK34" s="47">
        <v>1</v>
      </c>
      <c r="AL34" s="47">
        <v>1</v>
      </c>
      <c r="AM34" s="47">
        <v>1</v>
      </c>
      <c r="AN34" s="47">
        <v>1</v>
      </c>
      <c r="AO34" s="47">
        <v>1</v>
      </c>
      <c r="AP34" s="47">
        <v>1</v>
      </c>
      <c r="AQ34" s="47">
        <v>1</v>
      </c>
      <c r="AR34" s="47">
        <v>1</v>
      </c>
      <c r="AS34" s="47">
        <v>1</v>
      </c>
      <c r="AT34" s="47">
        <v>1</v>
      </c>
      <c r="AU34" s="47">
        <v>1</v>
      </c>
      <c r="AV34" s="47">
        <v>1</v>
      </c>
      <c r="AW34" s="47">
        <v>1</v>
      </c>
      <c r="AX34" s="47">
        <v>1</v>
      </c>
      <c r="AY34" s="47">
        <v>1</v>
      </c>
      <c r="AZ34" s="47">
        <v>1</v>
      </c>
      <c r="BA34" s="47">
        <v>1</v>
      </c>
      <c r="BB34" s="47">
        <v>1</v>
      </c>
      <c r="BC34" s="47">
        <v>1</v>
      </c>
      <c r="BD34" s="47">
        <v>1</v>
      </c>
      <c r="BE34" s="47">
        <v>1</v>
      </c>
      <c r="BF34" s="47">
        <v>1</v>
      </c>
      <c r="BG34" s="47">
        <v>1</v>
      </c>
      <c r="BH34" s="47">
        <v>1</v>
      </c>
      <c r="BI34" s="47">
        <v>1</v>
      </c>
      <c r="BJ34" s="47">
        <v>1</v>
      </c>
      <c r="BL34" s="48"/>
      <c r="BM34" s="49"/>
      <c r="BN34" s="49"/>
      <c r="BO34" s="49"/>
      <c r="BP34" s="49"/>
      <c r="BQ34" s="49"/>
      <c r="BR34" s="49"/>
      <c r="BS34" s="49"/>
      <c r="BT34" s="49"/>
      <c r="BU34" s="49"/>
    </row>
    <row r="35" spans="2:73" ht="15" customHeight="1" outlineLevel="1">
      <c r="B35" s="46" t="s">
        <v>351</v>
      </c>
      <c r="C35" s="47">
        <v>0.95</v>
      </c>
      <c r="D35" s="47">
        <v>0.95</v>
      </c>
      <c r="E35" s="47">
        <v>0.95</v>
      </c>
      <c r="F35" s="47">
        <v>0.95</v>
      </c>
      <c r="G35" s="47">
        <v>0.95</v>
      </c>
      <c r="H35" s="47">
        <v>0.95</v>
      </c>
      <c r="I35" s="47">
        <v>0.95</v>
      </c>
      <c r="J35" s="47">
        <v>0.95</v>
      </c>
      <c r="K35" s="47">
        <v>0.95</v>
      </c>
      <c r="L35" s="47">
        <v>0.95</v>
      </c>
      <c r="M35" s="47">
        <v>0.95</v>
      </c>
      <c r="N35" s="47">
        <v>0.95</v>
      </c>
      <c r="O35" s="47">
        <v>0.95</v>
      </c>
      <c r="P35" s="47">
        <v>0.95</v>
      </c>
      <c r="Q35" s="47">
        <v>0.95</v>
      </c>
      <c r="R35" s="47">
        <v>0.95</v>
      </c>
      <c r="S35" s="47">
        <v>0.95</v>
      </c>
      <c r="T35" s="47">
        <v>0.95</v>
      </c>
      <c r="U35" s="47">
        <v>0.95</v>
      </c>
      <c r="V35" s="47">
        <v>0.95</v>
      </c>
      <c r="W35" s="47">
        <v>0.95</v>
      </c>
      <c r="X35" s="47">
        <v>0.95</v>
      </c>
      <c r="Y35" s="47">
        <v>0.95</v>
      </c>
      <c r="Z35" s="47">
        <v>0.95</v>
      </c>
      <c r="AA35" s="47">
        <v>0.95</v>
      </c>
      <c r="AB35" s="47">
        <v>0.95</v>
      </c>
      <c r="AC35" s="47">
        <v>0.95</v>
      </c>
      <c r="AD35" s="47">
        <v>0.95</v>
      </c>
      <c r="AE35" s="47">
        <v>0.95</v>
      </c>
      <c r="AF35" s="47">
        <v>0.95</v>
      </c>
      <c r="AG35" s="47">
        <v>0.95</v>
      </c>
      <c r="AH35" s="47">
        <v>0.95</v>
      </c>
      <c r="AI35" s="47">
        <v>0.95</v>
      </c>
      <c r="AJ35" s="47">
        <v>0.95</v>
      </c>
      <c r="AK35" s="47">
        <v>0.95</v>
      </c>
      <c r="AL35" s="47">
        <v>0.95</v>
      </c>
      <c r="AM35" s="47">
        <v>0.95</v>
      </c>
      <c r="AN35" s="47">
        <v>0.95</v>
      </c>
      <c r="AO35" s="47">
        <v>0.95</v>
      </c>
      <c r="AP35" s="47">
        <v>0.95</v>
      </c>
      <c r="AQ35" s="47">
        <v>0.95</v>
      </c>
      <c r="AR35" s="47">
        <v>0.95</v>
      </c>
      <c r="AS35" s="47">
        <v>0.95</v>
      </c>
      <c r="AT35" s="47">
        <v>0.95</v>
      </c>
      <c r="AU35" s="47">
        <v>0.95</v>
      </c>
      <c r="AV35" s="47">
        <v>0.95</v>
      </c>
      <c r="AW35" s="47">
        <v>0.95</v>
      </c>
      <c r="AX35" s="47">
        <v>0.95</v>
      </c>
      <c r="AY35" s="47">
        <v>0.95</v>
      </c>
      <c r="AZ35" s="47">
        <v>0.95</v>
      </c>
      <c r="BA35" s="47">
        <v>0.95</v>
      </c>
      <c r="BB35" s="47">
        <v>0.95</v>
      </c>
      <c r="BC35" s="47">
        <v>0.95</v>
      </c>
      <c r="BD35" s="47">
        <v>0.95</v>
      </c>
      <c r="BE35" s="47">
        <v>0.95</v>
      </c>
      <c r="BF35" s="47">
        <v>0.95</v>
      </c>
      <c r="BG35" s="47">
        <v>0.95</v>
      </c>
      <c r="BH35" s="47">
        <v>0.95</v>
      </c>
      <c r="BI35" s="47">
        <v>0.95</v>
      </c>
      <c r="BJ35" s="47">
        <v>0.95</v>
      </c>
      <c r="BL35" s="48"/>
      <c r="BM35" s="49"/>
      <c r="BN35" s="49"/>
      <c r="BO35" s="49"/>
      <c r="BP35" s="49"/>
      <c r="BQ35" s="49"/>
      <c r="BR35" s="49"/>
      <c r="BS35" s="49"/>
      <c r="BT35" s="49"/>
      <c r="BU35" s="49"/>
    </row>
    <row r="36" spans="2:73" ht="15" customHeight="1" outlineLevel="1">
      <c r="B36" s="46" t="s">
        <v>352</v>
      </c>
      <c r="C36" s="47">
        <v>1</v>
      </c>
      <c r="D36" s="47">
        <v>1</v>
      </c>
      <c r="E36" s="47">
        <v>1</v>
      </c>
      <c r="F36" s="47">
        <v>1</v>
      </c>
      <c r="G36" s="47">
        <v>1</v>
      </c>
      <c r="H36" s="47">
        <v>1</v>
      </c>
      <c r="I36" s="47">
        <v>1</v>
      </c>
      <c r="J36" s="47">
        <v>1</v>
      </c>
      <c r="K36" s="47">
        <v>1</v>
      </c>
      <c r="L36" s="47">
        <v>1</v>
      </c>
      <c r="M36" s="47">
        <v>1</v>
      </c>
      <c r="N36" s="47">
        <v>1</v>
      </c>
      <c r="O36" s="47">
        <v>1</v>
      </c>
      <c r="P36" s="47">
        <v>1</v>
      </c>
      <c r="Q36" s="47">
        <v>1</v>
      </c>
      <c r="R36" s="47">
        <v>1</v>
      </c>
      <c r="S36" s="47">
        <v>1</v>
      </c>
      <c r="T36" s="47">
        <v>1</v>
      </c>
      <c r="U36" s="47">
        <v>1</v>
      </c>
      <c r="V36" s="47">
        <v>1</v>
      </c>
      <c r="W36" s="47">
        <v>1</v>
      </c>
      <c r="X36" s="47">
        <v>1</v>
      </c>
      <c r="Y36" s="47">
        <v>1</v>
      </c>
      <c r="Z36" s="47">
        <v>1</v>
      </c>
      <c r="AA36" s="47">
        <v>1</v>
      </c>
      <c r="AB36" s="47">
        <v>1</v>
      </c>
      <c r="AC36" s="47">
        <v>1</v>
      </c>
      <c r="AD36" s="47">
        <v>1</v>
      </c>
      <c r="AE36" s="47">
        <v>1</v>
      </c>
      <c r="AF36" s="47">
        <v>1</v>
      </c>
      <c r="AG36" s="47">
        <v>1</v>
      </c>
      <c r="AH36" s="47">
        <v>1</v>
      </c>
      <c r="AI36" s="47">
        <v>1</v>
      </c>
      <c r="AJ36" s="47">
        <v>1</v>
      </c>
      <c r="AK36" s="47">
        <v>1</v>
      </c>
      <c r="AL36" s="47">
        <v>1</v>
      </c>
      <c r="AM36" s="47">
        <v>1</v>
      </c>
      <c r="AN36" s="47">
        <v>1</v>
      </c>
      <c r="AO36" s="47">
        <v>1</v>
      </c>
      <c r="AP36" s="47">
        <v>1</v>
      </c>
      <c r="AQ36" s="47">
        <v>1</v>
      </c>
      <c r="AR36" s="47">
        <v>1</v>
      </c>
      <c r="AS36" s="47">
        <v>1</v>
      </c>
      <c r="AT36" s="47">
        <v>1</v>
      </c>
      <c r="AU36" s="47">
        <v>1</v>
      </c>
      <c r="AV36" s="47">
        <v>1</v>
      </c>
      <c r="AW36" s="47">
        <v>1</v>
      </c>
      <c r="AX36" s="47">
        <v>1</v>
      </c>
      <c r="AY36" s="47">
        <v>1</v>
      </c>
      <c r="AZ36" s="47">
        <v>1</v>
      </c>
      <c r="BA36" s="47">
        <v>1</v>
      </c>
      <c r="BB36" s="47">
        <v>1</v>
      </c>
      <c r="BC36" s="47">
        <v>1</v>
      </c>
      <c r="BD36" s="47">
        <v>1</v>
      </c>
      <c r="BE36" s="47">
        <v>1</v>
      </c>
      <c r="BF36" s="47">
        <v>1</v>
      </c>
      <c r="BG36" s="47">
        <v>1</v>
      </c>
      <c r="BH36" s="47">
        <v>1</v>
      </c>
      <c r="BI36" s="47">
        <v>1</v>
      </c>
      <c r="BJ36" s="47">
        <v>1</v>
      </c>
      <c r="BL36" s="48"/>
      <c r="BM36" s="49"/>
      <c r="BN36" s="49"/>
      <c r="BO36" s="49"/>
      <c r="BP36" s="49"/>
      <c r="BQ36" s="49"/>
      <c r="BR36" s="49"/>
      <c r="BS36" s="49"/>
      <c r="BT36" s="49"/>
      <c r="BU36" s="49"/>
    </row>
    <row r="37" spans="2:73" ht="17.100000000000001" customHeight="1">
      <c r="B37" s="41" t="s">
        <v>353</v>
      </c>
      <c r="C37" s="42">
        <f t="shared" ref="C37:BD37" si="0">C28*C34*C35*C36</f>
        <v>83.6</v>
      </c>
      <c r="D37" s="42">
        <f t="shared" si="0"/>
        <v>83.6</v>
      </c>
      <c r="E37" s="42">
        <f t="shared" si="0"/>
        <v>83.6</v>
      </c>
      <c r="F37" s="42">
        <f t="shared" si="0"/>
        <v>83.6</v>
      </c>
      <c r="G37" s="42">
        <f t="shared" si="0"/>
        <v>83.6</v>
      </c>
      <c r="H37" s="42">
        <f t="shared" si="0"/>
        <v>83.6</v>
      </c>
      <c r="I37" s="42">
        <f t="shared" si="0"/>
        <v>83.6</v>
      </c>
      <c r="J37" s="42">
        <f t="shared" si="0"/>
        <v>83.6</v>
      </c>
      <c r="K37" s="42">
        <f t="shared" si="0"/>
        <v>83.6</v>
      </c>
      <c r="L37" s="42">
        <f t="shared" si="0"/>
        <v>83.6</v>
      </c>
      <c r="M37" s="42">
        <f t="shared" si="0"/>
        <v>83.6</v>
      </c>
      <c r="N37" s="42">
        <f t="shared" si="0"/>
        <v>83.6</v>
      </c>
      <c r="O37" s="42">
        <f t="shared" si="0"/>
        <v>83.6</v>
      </c>
      <c r="P37" s="42">
        <f t="shared" si="0"/>
        <v>83.6</v>
      </c>
      <c r="Q37" s="42">
        <f t="shared" si="0"/>
        <v>83.6</v>
      </c>
      <c r="R37" s="42">
        <f t="shared" si="0"/>
        <v>83.6</v>
      </c>
      <c r="S37" s="42">
        <f t="shared" si="0"/>
        <v>83.6</v>
      </c>
      <c r="T37" s="42">
        <f t="shared" si="0"/>
        <v>83.6</v>
      </c>
      <c r="U37" s="42">
        <f t="shared" si="0"/>
        <v>83.6</v>
      </c>
      <c r="V37" s="42">
        <f t="shared" si="0"/>
        <v>83.6</v>
      </c>
      <c r="W37" s="42">
        <f t="shared" si="0"/>
        <v>83.6</v>
      </c>
      <c r="X37" s="42">
        <f t="shared" si="0"/>
        <v>83.6</v>
      </c>
      <c r="Y37" s="42">
        <f t="shared" si="0"/>
        <v>83.6</v>
      </c>
      <c r="Z37" s="42">
        <f t="shared" si="0"/>
        <v>83.6</v>
      </c>
      <c r="AA37" s="42">
        <f t="shared" si="0"/>
        <v>83.6</v>
      </c>
      <c r="AB37" s="42">
        <f t="shared" si="0"/>
        <v>83.6</v>
      </c>
      <c r="AC37" s="42">
        <f t="shared" si="0"/>
        <v>83.6</v>
      </c>
      <c r="AD37" s="42">
        <f t="shared" si="0"/>
        <v>83.6</v>
      </c>
      <c r="AE37" s="42">
        <f t="shared" si="0"/>
        <v>83.6</v>
      </c>
      <c r="AF37" s="42">
        <f t="shared" si="0"/>
        <v>83.6</v>
      </c>
      <c r="AG37" s="42">
        <f t="shared" si="0"/>
        <v>83.6</v>
      </c>
      <c r="AH37" s="42">
        <f t="shared" si="0"/>
        <v>83.6</v>
      </c>
      <c r="AI37" s="42">
        <f t="shared" si="0"/>
        <v>83.6</v>
      </c>
      <c r="AJ37" s="42">
        <f t="shared" si="0"/>
        <v>83.6</v>
      </c>
      <c r="AK37" s="42">
        <f t="shared" si="0"/>
        <v>83.6</v>
      </c>
      <c r="AL37" s="42">
        <f t="shared" si="0"/>
        <v>83.6</v>
      </c>
      <c r="AM37" s="42">
        <f t="shared" si="0"/>
        <v>83.6</v>
      </c>
      <c r="AN37" s="42">
        <f t="shared" si="0"/>
        <v>83.6</v>
      </c>
      <c r="AO37" s="42">
        <f t="shared" si="0"/>
        <v>83.6</v>
      </c>
      <c r="AP37" s="42">
        <f>AP28*AP34*AP35*AP36</f>
        <v>83.6</v>
      </c>
      <c r="AQ37" s="42">
        <f t="shared" ref="AQ37:BC37" si="1">AQ28*AQ34*AQ35*AQ36</f>
        <v>83.6</v>
      </c>
      <c r="AR37" s="42">
        <f t="shared" si="1"/>
        <v>83.6</v>
      </c>
      <c r="AS37" s="42">
        <f t="shared" si="1"/>
        <v>83.6</v>
      </c>
      <c r="AT37" s="42">
        <f t="shared" si="1"/>
        <v>83.6</v>
      </c>
      <c r="AU37" s="42">
        <f t="shared" si="1"/>
        <v>83.6</v>
      </c>
      <c r="AV37" s="42">
        <f t="shared" si="1"/>
        <v>83.6</v>
      </c>
      <c r="AW37" s="42">
        <f t="shared" si="1"/>
        <v>83.6</v>
      </c>
      <c r="AX37" s="42">
        <f t="shared" si="1"/>
        <v>83.6</v>
      </c>
      <c r="AY37" s="42">
        <f t="shared" si="1"/>
        <v>83.6</v>
      </c>
      <c r="AZ37" s="42">
        <f t="shared" si="1"/>
        <v>83.6</v>
      </c>
      <c r="BA37" s="42">
        <f t="shared" si="1"/>
        <v>83.6</v>
      </c>
      <c r="BB37" s="42">
        <f t="shared" si="1"/>
        <v>83.6</v>
      </c>
      <c r="BC37" s="42">
        <f t="shared" si="1"/>
        <v>83.6</v>
      </c>
      <c r="BD37" s="42">
        <f t="shared" si="0"/>
        <v>83.6</v>
      </c>
      <c r="BE37" s="42">
        <f t="shared" ref="BE37:BJ37" si="2">BE28*BE34*BE35*BE36</f>
        <v>83.6</v>
      </c>
      <c r="BF37" s="42">
        <f t="shared" si="2"/>
        <v>83.6</v>
      </c>
      <c r="BG37" s="42">
        <f t="shared" si="2"/>
        <v>83.6</v>
      </c>
      <c r="BH37" s="42">
        <f t="shared" si="2"/>
        <v>83.6</v>
      </c>
      <c r="BI37" s="42">
        <f t="shared" si="2"/>
        <v>83.6</v>
      </c>
      <c r="BJ37" s="42">
        <f t="shared" si="2"/>
        <v>83.6</v>
      </c>
      <c r="BL37" s="48"/>
      <c r="BM37" s="49"/>
      <c r="BN37" s="49"/>
      <c r="BO37" s="49"/>
      <c r="BP37" s="49"/>
      <c r="BQ37" s="49"/>
      <c r="BR37" s="49"/>
      <c r="BS37" s="49"/>
      <c r="BT37" s="49"/>
      <c r="BU37" s="49"/>
    </row>
    <row r="38" spans="2:73" ht="15" customHeight="1">
      <c r="B38" s="6" t="s">
        <v>354</v>
      </c>
      <c r="C38" s="50"/>
      <c r="D38" s="50"/>
      <c r="E38" s="50"/>
      <c r="F38" s="50"/>
      <c r="G38" s="50"/>
      <c r="H38" s="50"/>
      <c r="I38" s="50"/>
      <c r="J38" s="50"/>
      <c r="K38" s="50"/>
      <c r="L38" s="50"/>
      <c r="M38" s="50"/>
      <c r="N38" s="50"/>
      <c r="O38" s="50"/>
      <c r="P38" s="50"/>
      <c r="Q38" s="50"/>
      <c r="R38" s="50"/>
      <c r="S38" s="50"/>
      <c r="T38" s="50"/>
      <c r="U38" s="50"/>
      <c r="V38" s="50"/>
      <c r="W38" s="50"/>
      <c r="X38" s="50"/>
      <c r="Y38" s="50"/>
      <c r="Z38" s="50"/>
      <c r="AA38" s="50"/>
      <c r="AB38" s="50"/>
      <c r="AC38" s="50"/>
      <c r="AD38" s="50"/>
      <c r="AE38" s="50"/>
      <c r="AF38" s="50"/>
      <c r="AG38" s="50"/>
      <c r="AH38" s="50"/>
      <c r="AI38" s="50"/>
      <c r="AJ38" s="50"/>
      <c r="AK38" s="50"/>
      <c r="AL38" s="50"/>
      <c r="AM38" s="50"/>
      <c r="AN38" s="50"/>
      <c r="AO38" s="50"/>
      <c r="AP38" s="50"/>
      <c r="AQ38" s="50"/>
      <c r="AR38" s="50"/>
      <c r="AS38" s="50"/>
      <c r="AT38" s="50"/>
      <c r="AU38" s="50"/>
      <c r="AV38" s="50"/>
      <c r="AW38" s="50"/>
      <c r="AX38" s="50"/>
      <c r="AY38" s="50"/>
      <c r="AZ38" s="50"/>
      <c r="BA38" s="50"/>
      <c r="BB38" s="50"/>
      <c r="BC38" s="50"/>
      <c r="BD38" s="50"/>
      <c r="BE38" s="50"/>
      <c r="BF38" s="50"/>
      <c r="BG38" s="50"/>
      <c r="BH38" s="50"/>
      <c r="BI38" s="50"/>
      <c r="BJ38" s="50"/>
      <c r="BL38" s="48"/>
      <c r="BM38" s="49"/>
      <c r="BN38" s="49"/>
      <c r="BO38" s="49"/>
      <c r="BP38" s="49"/>
      <c r="BQ38" s="49"/>
      <c r="BR38" s="49"/>
      <c r="BS38" s="49"/>
      <c r="BT38" s="49"/>
      <c r="BU38" s="49"/>
    </row>
    <row r="39" spans="2:73" ht="17.100000000000001" customHeight="1">
      <c r="B39" s="41" t="s">
        <v>355</v>
      </c>
      <c r="C39" s="42">
        <f t="shared" ref="C39:BD39" si="3">IF(C28&lt;C37,0,IF((C28-C37)&gt;20*0.8,20*0.8,C28-C37))</f>
        <v>4.4000000000000057</v>
      </c>
      <c r="D39" s="42">
        <f t="shared" si="3"/>
        <v>4.4000000000000057</v>
      </c>
      <c r="E39" s="42">
        <f t="shared" si="3"/>
        <v>4.4000000000000057</v>
      </c>
      <c r="F39" s="42">
        <f t="shared" si="3"/>
        <v>4.4000000000000057</v>
      </c>
      <c r="G39" s="42">
        <f t="shared" si="3"/>
        <v>4.4000000000000057</v>
      </c>
      <c r="H39" s="42">
        <f t="shared" si="3"/>
        <v>4.4000000000000057</v>
      </c>
      <c r="I39" s="42">
        <f t="shared" si="3"/>
        <v>4.4000000000000057</v>
      </c>
      <c r="J39" s="42">
        <f t="shared" si="3"/>
        <v>4.4000000000000057</v>
      </c>
      <c r="K39" s="42">
        <f t="shared" si="3"/>
        <v>4.4000000000000057</v>
      </c>
      <c r="L39" s="42">
        <f t="shared" si="3"/>
        <v>4.4000000000000057</v>
      </c>
      <c r="M39" s="42">
        <f t="shared" si="3"/>
        <v>4.4000000000000057</v>
      </c>
      <c r="N39" s="42">
        <f t="shared" si="3"/>
        <v>4.4000000000000057</v>
      </c>
      <c r="O39" s="42">
        <f t="shared" si="3"/>
        <v>4.4000000000000057</v>
      </c>
      <c r="P39" s="42">
        <f t="shared" si="3"/>
        <v>4.4000000000000057</v>
      </c>
      <c r="Q39" s="42">
        <f t="shared" si="3"/>
        <v>4.4000000000000057</v>
      </c>
      <c r="R39" s="42">
        <f t="shared" si="3"/>
        <v>4.4000000000000057</v>
      </c>
      <c r="S39" s="42">
        <f t="shared" si="3"/>
        <v>4.4000000000000057</v>
      </c>
      <c r="T39" s="42">
        <f t="shared" si="3"/>
        <v>4.4000000000000057</v>
      </c>
      <c r="U39" s="42">
        <f t="shared" si="3"/>
        <v>4.4000000000000057</v>
      </c>
      <c r="V39" s="42">
        <f t="shared" si="3"/>
        <v>4.4000000000000057</v>
      </c>
      <c r="W39" s="42">
        <f t="shared" si="3"/>
        <v>4.4000000000000057</v>
      </c>
      <c r="X39" s="42">
        <f t="shared" si="3"/>
        <v>4.4000000000000057</v>
      </c>
      <c r="Y39" s="42">
        <f t="shared" si="3"/>
        <v>4.4000000000000057</v>
      </c>
      <c r="Z39" s="42">
        <f t="shared" si="3"/>
        <v>4.4000000000000057</v>
      </c>
      <c r="AA39" s="42">
        <f t="shared" si="3"/>
        <v>4.4000000000000057</v>
      </c>
      <c r="AB39" s="42">
        <f t="shared" si="3"/>
        <v>4.4000000000000057</v>
      </c>
      <c r="AC39" s="42">
        <f t="shared" si="3"/>
        <v>4.4000000000000057</v>
      </c>
      <c r="AD39" s="42">
        <f t="shared" si="3"/>
        <v>4.4000000000000057</v>
      </c>
      <c r="AE39" s="42">
        <f t="shared" si="3"/>
        <v>4.4000000000000057</v>
      </c>
      <c r="AF39" s="42">
        <f t="shared" si="3"/>
        <v>4.4000000000000057</v>
      </c>
      <c r="AG39" s="42">
        <f t="shared" si="3"/>
        <v>4.4000000000000057</v>
      </c>
      <c r="AH39" s="42">
        <f t="shared" si="3"/>
        <v>4.4000000000000057</v>
      </c>
      <c r="AI39" s="42">
        <f t="shared" si="3"/>
        <v>4.4000000000000057</v>
      </c>
      <c r="AJ39" s="42">
        <f t="shared" si="3"/>
        <v>4.4000000000000057</v>
      </c>
      <c r="AK39" s="42">
        <f t="shared" si="3"/>
        <v>4.4000000000000057</v>
      </c>
      <c r="AL39" s="42">
        <f t="shared" si="3"/>
        <v>4.4000000000000057</v>
      </c>
      <c r="AM39" s="42">
        <f t="shared" si="3"/>
        <v>4.4000000000000057</v>
      </c>
      <c r="AN39" s="42">
        <f t="shared" si="3"/>
        <v>4.4000000000000057</v>
      </c>
      <c r="AO39" s="42">
        <f t="shared" si="3"/>
        <v>4.4000000000000057</v>
      </c>
      <c r="AP39" s="42">
        <f t="shared" si="3"/>
        <v>4.4000000000000057</v>
      </c>
      <c r="AQ39" s="42">
        <f t="shared" si="3"/>
        <v>4.4000000000000057</v>
      </c>
      <c r="AR39" s="42">
        <f t="shared" si="3"/>
        <v>4.4000000000000057</v>
      </c>
      <c r="AS39" s="42">
        <f t="shared" si="3"/>
        <v>4.4000000000000057</v>
      </c>
      <c r="AT39" s="42">
        <f t="shared" si="3"/>
        <v>4.4000000000000057</v>
      </c>
      <c r="AU39" s="42">
        <f t="shared" si="3"/>
        <v>4.4000000000000057</v>
      </c>
      <c r="AV39" s="42">
        <f t="shared" si="3"/>
        <v>4.4000000000000057</v>
      </c>
      <c r="AW39" s="42">
        <f t="shared" si="3"/>
        <v>4.4000000000000057</v>
      </c>
      <c r="AX39" s="42">
        <f t="shared" si="3"/>
        <v>4.4000000000000057</v>
      </c>
      <c r="AY39" s="42">
        <f t="shared" si="3"/>
        <v>4.4000000000000057</v>
      </c>
      <c r="AZ39" s="42">
        <f t="shared" si="3"/>
        <v>4.4000000000000057</v>
      </c>
      <c r="BA39" s="42">
        <f t="shared" si="3"/>
        <v>4.4000000000000057</v>
      </c>
      <c r="BB39" s="42">
        <f t="shared" si="3"/>
        <v>4.4000000000000057</v>
      </c>
      <c r="BC39" s="42">
        <f t="shared" si="3"/>
        <v>4.4000000000000057</v>
      </c>
      <c r="BD39" s="42">
        <f t="shared" si="3"/>
        <v>4.4000000000000057</v>
      </c>
      <c r="BE39" s="42">
        <f t="shared" ref="BE39:BJ39" si="4">IF(BE28&lt;BE37,0,IF((BE28-BE37)&gt;20*0.8,20*0.8,BE28-BE37))</f>
        <v>4.4000000000000057</v>
      </c>
      <c r="BF39" s="42">
        <f t="shared" si="4"/>
        <v>4.4000000000000057</v>
      </c>
      <c r="BG39" s="42">
        <f t="shared" si="4"/>
        <v>4.4000000000000057</v>
      </c>
      <c r="BH39" s="42">
        <f t="shared" si="4"/>
        <v>4.4000000000000057</v>
      </c>
      <c r="BI39" s="42">
        <f t="shared" si="4"/>
        <v>4.4000000000000057</v>
      </c>
      <c r="BJ39" s="42">
        <f t="shared" si="4"/>
        <v>4.4000000000000057</v>
      </c>
      <c r="BL39" s="48"/>
      <c r="BM39" s="49"/>
      <c r="BN39" s="49"/>
      <c r="BO39" s="49"/>
      <c r="BP39" s="49"/>
      <c r="BQ39" s="49"/>
      <c r="BR39" s="49"/>
      <c r="BS39" s="49"/>
      <c r="BT39" s="49"/>
      <c r="BU39" s="49"/>
    </row>
    <row r="40" spans="2:73" s="53" customFormat="1" ht="30" customHeight="1">
      <c r="B40" s="51"/>
      <c r="C40" s="52"/>
      <c r="D40" s="52" t="str">
        <f>IF(D28&lt;D37,"The tool cannot be used",IF((D28-D37)&gt;20*0.8,"Maximum allowable
2.93 tCO2/ha/yr",""))</f>
        <v/>
      </c>
      <c r="E40" s="52" t="str">
        <f>IF(E28&lt;E37,"The tool cannot be used",IF((E28-E37)&gt;20*0.8,"Maximum allowable
2.93 tCO2/ha/yr",""))</f>
        <v/>
      </c>
      <c r="F40" s="52" t="str">
        <f>IF(F28&lt;F37,"The tool cannot be used",IF((F28-F37)&gt;20*0.8,"Maximum allowable
2.93 tCO2/ha/yr",""))</f>
        <v/>
      </c>
      <c r="G40" s="52" t="str">
        <f>IF(G28&lt;G37,"The tool cannot be used",IF((G28-G37)&gt;20*0.8,"Maximum allowable
2.93 tCO2/ha/yr",""))</f>
        <v/>
      </c>
      <c r="H40" s="52"/>
      <c r="I40" s="52"/>
      <c r="J40" s="52"/>
      <c r="K40" s="52"/>
      <c r="L40" s="52"/>
      <c r="M40" s="52"/>
      <c r="N40" s="52"/>
      <c r="O40" s="52"/>
      <c r="P40" s="52"/>
      <c r="Q40" s="52"/>
      <c r="R40" s="52"/>
      <c r="S40" s="52"/>
      <c r="T40" s="52"/>
      <c r="U40" s="52"/>
      <c r="V40" s="52"/>
      <c r="W40" s="52"/>
      <c r="X40" s="52"/>
      <c r="Y40" s="52"/>
      <c r="Z40" s="52"/>
      <c r="AA40" s="52"/>
      <c r="AB40" s="52"/>
      <c r="AC40" s="52"/>
      <c r="AD40" s="52"/>
      <c r="AE40" s="52"/>
      <c r="AF40" s="52"/>
      <c r="AG40" s="52"/>
      <c r="AH40" s="52"/>
      <c r="AI40" s="52"/>
      <c r="AJ40" s="52"/>
      <c r="AK40" s="52"/>
      <c r="AL40" s="52"/>
      <c r="AM40" s="52"/>
      <c r="AN40" s="52"/>
      <c r="AO40" s="52"/>
      <c r="AP40" s="52"/>
      <c r="AQ40" s="52"/>
      <c r="AR40" s="52"/>
      <c r="AS40" s="52"/>
      <c r="AT40" s="52"/>
      <c r="AU40" s="52"/>
      <c r="AV40" s="52"/>
      <c r="AW40" s="52"/>
      <c r="AX40" s="52"/>
      <c r="AY40" s="52"/>
      <c r="AZ40" s="52"/>
      <c r="BA40" s="52"/>
      <c r="BB40" s="52"/>
      <c r="BC40" s="52"/>
      <c r="BD40" s="52"/>
      <c r="BE40" s="52"/>
      <c r="BF40" s="52"/>
      <c r="BG40" s="52"/>
      <c r="BH40" s="52"/>
      <c r="BI40" s="52"/>
      <c r="BJ40" s="52"/>
      <c r="BL40" s="54"/>
      <c r="BM40" s="55"/>
      <c r="BN40" s="55"/>
      <c r="BO40" s="55"/>
      <c r="BP40" s="55"/>
      <c r="BQ40" s="55"/>
      <c r="BR40" s="55"/>
      <c r="BS40" s="55"/>
      <c r="BT40" s="55"/>
      <c r="BU40" s="55"/>
    </row>
    <row r="41" spans="2:73">
      <c r="B41" s="6" t="s">
        <v>356</v>
      </c>
      <c r="C41" s="38">
        <v>1</v>
      </c>
      <c r="D41" s="38">
        <v>2</v>
      </c>
      <c r="E41" s="38">
        <v>3</v>
      </c>
      <c r="F41" s="38">
        <v>4</v>
      </c>
      <c r="G41" s="38">
        <v>5</v>
      </c>
      <c r="H41" s="38">
        <v>6</v>
      </c>
      <c r="I41" s="38">
        <v>7</v>
      </c>
      <c r="J41" s="38">
        <v>8</v>
      </c>
      <c r="K41" s="38">
        <v>9</v>
      </c>
      <c r="L41" s="38">
        <v>10</v>
      </c>
      <c r="M41" s="38">
        <v>11</v>
      </c>
      <c r="N41" s="38">
        <v>12</v>
      </c>
      <c r="O41" s="38">
        <v>13</v>
      </c>
      <c r="P41" s="38">
        <v>14</v>
      </c>
      <c r="Q41" s="38">
        <v>15</v>
      </c>
      <c r="R41" s="38">
        <v>16</v>
      </c>
      <c r="S41" s="38">
        <v>17</v>
      </c>
      <c r="T41" s="38">
        <v>18</v>
      </c>
      <c r="U41" s="38">
        <v>19</v>
      </c>
      <c r="V41" s="38">
        <v>20</v>
      </c>
      <c r="W41" s="38">
        <v>21</v>
      </c>
      <c r="X41" s="38">
        <v>22</v>
      </c>
      <c r="Y41" s="38">
        <v>23</v>
      </c>
      <c r="Z41" s="38">
        <v>24</v>
      </c>
      <c r="AA41" s="38">
        <v>25</v>
      </c>
      <c r="AB41" s="38">
        <v>26</v>
      </c>
      <c r="AC41" s="38">
        <v>27</v>
      </c>
      <c r="AD41" s="38">
        <v>28</v>
      </c>
      <c r="AE41" s="38">
        <v>29</v>
      </c>
      <c r="AF41" s="38">
        <v>30</v>
      </c>
      <c r="AG41" s="38">
        <v>31</v>
      </c>
      <c r="AH41" s="38">
        <v>32</v>
      </c>
      <c r="AI41" s="38">
        <v>33</v>
      </c>
      <c r="AJ41" s="38">
        <v>34</v>
      </c>
      <c r="AK41" s="38">
        <v>35</v>
      </c>
      <c r="AL41" s="38">
        <v>36</v>
      </c>
      <c r="AM41" s="38">
        <v>37</v>
      </c>
      <c r="AN41" s="38">
        <v>38</v>
      </c>
      <c r="AO41" s="38">
        <v>39</v>
      </c>
      <c r="AP41" s="38">
        <v>40</v>
      </c>
      <c r="AQ41" s="38">
        <v>41</v>
      </c>
      <c r="AR41" s="38">
        <v>42</v>
      </c>
      <c r="AS41" s="38">
        <v>43</v>
      </c>
      <c r="AT41" s="38">
        <v>44</v>
      </c>
      <c r="AU41" s="38">
        <v>45</v>
      </c>
      <c r="AV41" s="38">
        <v>46</v>
      </c>
      <c r="AW41" s="38">
        <v>47</v>
      </c>
      <c r="AX41" s="38">
        <v>48</v>
      </c>
      <c r="AY41" s="38">
        <v>49</v>
      </c>
      <c r="AZ41" s="38">
        <v>50</v>
      </c>
      <c r="BA41" s="38">
        <v>51</v>
      </c>
      <c r="BB41" s="38">
        <v>52</v>
      </c>
      <c r="BC41" s="38">
        <v>53</v>
      </c>
      <c r="BD41" s="38">
        <v>54</v>
      </c>
      <c r="BE41" s="38">
        <v>55</v>
      </c>
      <c r="BF41" s="188" t="s">
        <v>71</v>
      </c>
      <c r="BG41" s="188" t="s">
        <v>73</v>
      </c>
      <c r="BH41" s="188" t="s">
        <v>74</v>
      </c>
      <c r="BI41" s="188" t="s">
        <v>75</v>
      </c>
      <c r="BJ41" s="188" t="s">
        <v>76</v>
      </c>
      <c r="BL41" s="48"/>
      <c r="BM41" s="49"/>
      <c r="BN41" s="49"/>
      <c r="BO41" s="49"/>
      <c r="BP41" s="49"/>
      <c r="BQ41" s="49"/>
      <c r="BR41" s="49"/>
      <c r="BS41" s="49"/>
      <c r="BT41" s="49"/>
      <c r="BU41" s="49"/>
    </row>
    <row r="42" spans="2:73">
      <c r="B42" s="40" t="s">
        <v>357</v>
      </c>
      <c r="C42" s="301">
        <f>_xlfn.IFNA(_xlfn.XLOOKUP('8.2 Soil Carbon-Calculator'!C41,'MU info'!$R:$R, 'MU info'!$U:$U),0)</f>
        <v>8.9579287914017733</v>
      </c>
      <c r="D42" s="301">
        <f>_xlfn.IFNA(_xlfn.XLOOKUP('8.2 Soil Carbon-Calculator'!D41,'MU info'!$R:$R, 'MU info'!$U:$U),0)</f>
        <v>8.0634939555349661</v>
      </c>
      <c r="E42" s="301">
        <f>_xlfn.IFNA(_xlfn.XLOOKUP('8.2 Soil Carbon-Calculator'!E41,'MU info'!$R:$R, 'MU info'!$U:$U),0)</f>
        <v>28.424306730382835</v>
      </c>
      <c r="F42" s="301">
        <f>_xlfn.IFNA(_xlfn.XLOOKUP('8.2 Soil Carbon-Calculator'!F41,'MU info'!$R:$R, 'MU info'!$U:$U),0)</f>
        <v>27.170808713477353</v>
      </c>
      <c r="G42" s="301">
        <f>_xlfn.IFNA(_xlfn.XLOOKUP('8.2 Soil Carbon-Calculator'!G41,'MU info'!$R:$R, 'MU info'!$U:$U),0)</f>
        <v>17.544414396622798</v>
      </c>
      <c r="H42" s="301">
        <f>_xlfn.IFNA(_xlfn.XLOOKUP('8.2 Soil Carbon-Calculator'!H41,'MU info'!$R:$R, 'MU info'!$U:$U),0)</f>
        <v>6.2169937522089542</v>
      </c>
      <c r="I42" s="301">
        <f>_xlfn.IFNA(_xlfn.XLOOKUP('8.2 Soil Carbon-Calculator'!I41,'MU info'!$R:$R, 'MU info'!$U:$U),0)</f>
        <v>1.423476957510853</v>
      </c>
      <c r="J42" s="301">
        <f>_xlfn.IFNA(_xlfn.XLOOKUP('8.2 Soil Carbon-Calculator'!J41,'MU info'!$R:$R, 'MU info'!$U:$U),0)</f>
        <v>55.906364525782912</v>
      </c>
      <c r="K42" s="301">
        <f>_xlfn.IFNA(_xlfn.XLOOKUP('8.2 Soil Carbon-Calculator'!K41,'MU info'!$R:$R, 'MU info'!$U:$U),0)</f>
        <v>13.633091409933957</v>
      </c>
      <c r="L42" s="301">
        <f>_xlfn.IFNA(_xlfn.XLOOKUP('8.2 Soil Carbon-Calculator'!L41,'MU info'!$R:$R, 'MU info'!$U:$U),0)</f>
        <v>23.9636762165295</v>
      </c>
      <c r="M42" s="301">
        <f>_xlfn.IFNA(_xlfn.XLOOKUP('8.2 Soil Carbon-Calculator'!M41,'MU info'!$R:$R, 'MU info'!$U:$U),0)</f>
        <v>74.951727990387937</v>
      </c>
      <c r="N42" s="301">
        <f>_xlfn.IFNA(_xlfn.XLOOKUP('8.2 Soil Carbon-Calculator'!N41,'MU info'!$R:$R, 'MU info'!$U:$U),0)</f>
        <v>13.156862276951156</v>
      </c>
      <c r="O42" s="301">
        <f>_xlfn.IFNA(_xlfn.XLOOKUP('8.2 Soil Carbon-Calculator'!O41,'MU info'!$R:$R, 'MU info'!$U:$U),0)</f>
        <v>83.003085516222342</v>
      </c>
      <c r="P42" s="301">
        <f>_xlfn.IFNA(_xlfn.XLOOKUP('8.2 Soil Carbon-Calculator'!P41,'MU info'!$R:$R, 'MU info'!$U:$U),0)</f>
        <v>57.814608831999998</v>
      </c>
      <c r="Q42" s="301">
        <f>_xlfn.IFNA(_xlfn.XLOOKUP('8.2 Soil Carbon-Calculator'!Q41,'MU info'!$R:$R, 'MU info'!$U:$U),0)</f>
        <v>13.848390482985472</v>
      </c>
      <c r="R42" s="301">
        <f>_xlfn.IFNA(_xlfn.XLOOKUP('8.2 Soil Carbon-Calculator'!R41,'MU info'!$R:$R, 'MU info'!$U:$U),0)</f>
        <v>63.715652843686435</v>
      </c>
      <c r="S42" s="301">
        <f>_xlfn.IFNA(_xlfn.XLOOKUP('8.2 Soil Carbon-Calculator'!S41,'MU info'!$R:$R, 'MU info'!$U:$U),0)</f>
        <v>6.3596293469600003</v>
      </c>
      <c r="T42" s="301">
        <f>_xlfn.IFNA(_xlfn.XLOOKUP('8.2 Soil Carbon-Calculator'!T41,'MU info'!$R:$R, 'MU info'!$U:$U),0)</f>
        <v>139.2208230897225</v>
      </c>
      <c r="U42" s="301">
        <f>_xlfn.IFNA(_xlfn.XLOOKUP('8.2 Soil Carbon-Calculator'!U41,'MU info'!$R:$R, 'MU info'!$U:$U),0)</f>
        <v>26.246407331389079</v>
      </c>
      <c r="V42" s="301">
        <f>_xlfn.IFNA(_xlfn.XLOOKUP('8.2 Soil Carbon-Calculator'!V41,'MU info'!$R:$R, 'MU info'!$U:$U),0)</f>
        <v>95.340123532638771</v>
      </c>
      <c r="W42" s="301">
        <f>_xlfn.IFNA(_xlfn.XLOOKUP('8.2 Soil Carbon-Calculator'!W41,'MU info'!$R:$R, 'MU info'!$U:$U),0)</f>
        <v>83.323723848529028</v>
      </c>
      <c r="X42" s="301">
        <f>_xlfn.IFNA(_xlfn.XLOOKUP('8.2 Soil Carbon-Calculator'!X41,'MU info'!$R:$R, 'MU info'!$U:$U),0)</f>
        <v>259.59231410837901</v>
      </c>
      <c r="Y42" s="301">
        <f>_xlfn.IFNA(_xlfn.XLOOKUP('8.2 Soil Carbon-Calculator'!Y41,'MU info'!$R:$R, 'MU info'!$U:$U),0)</f>
        <v>84.816786832307216</v>
      </c>
      <c r="Z42" s="301">
        <f>_xlfn.IFNA(_xlfn.XLOOKUP('8.2 Soil Carbon-Calculator'!Z41,'MU info'!$R:$R, 'MU info'!$U:$U),0)</f>
        <v>35.921356140669168</v>
      </c>
      <c r="AA42" s="301">
        <f>_xlfn.IFNA(_xlfn.XLOOKUP('8.2 Soil Carbon-Calculator'!AA41,'MU info'!$R:$R, 'MU info'!$U:$U),0)</f>
        <v>163.81415599051689</v>
      </c>
      <c r="AB42" s="301">
        <f>_xlfn.IFNA(_xlfn.XLOOKUP('8.2 Soil Carbon-Calculator'!AB41,'MU info'!$R:$R, 'MU info'!$U:$U),0)</f>
        <v>30.740561844373286</v>
      </c>
      <c r="AC42" s="301">
        <f>_xlfn.IFNA(_xlfn.XLOOKUP('8.2 Soil Carbon-Calculator'!AC41,'MU info'!$R:$R, 'MU info'!$U:$U),0)</f>
        <v>115.92578097828016</v>
      </c>
      <c r="AD42" s="301">
        <f>_xlfn.IFNA(_xlfn.XLOOKUP('8.2 Soil Carbon-Calculator'!AD41,'MU info'!$R:$R, 'MU info'!$U:$U),0)</f>
        <v>38.9355576808344</v>
      </c>
      <c r="AE42" s="301">
        <f>_xlfn.IFNA(_xlfn.XLOOKUP('8.2 Soil Carbon-Calculator'!AE41,'MU info'!$R:$R, 'MU info'!$U:$U),0)</f>
        <v>137.5334054095936</v>
      </c>
      <c r="AF42" s="301">
        <f>_xlfn.IFNA(_xlfn.XLOOKUP('8.2 Soil Carbon-Calculator'!AF41,'MU info'!$R:$R, 'MU info'!$U:$U),0)</f>
        <v>10.962362172275121</v>
      </c>
      <c r="AG42" s="301">
        <f>_xlfn.IFNA(_xlfn.XLOOKUP('8.2 Soil Carbon-Calculator'!AG41,'MU info'!$R:$R, 'MU info'!$U:$U),0)</f>
        <v>107.78544757218603</v>
      </c>
      <c r="AH42" s="301">
        <f>_xlfn.IFNA(_xlfn.XLOOKUP('8.2 Soil Carbon-Calculator'!AH41,'MU info'!$R:$R, 'MU info'!$U:$U),0)</f>
        <v>11.278189900980534</v>
      </c>
      <c r="AI42" s="301">
        <f>_xlfn.IFNA(_xlfn.XLOOKUP('8.2 Soil Carbon-Calculator'!AI41,'MU info'!$R:$R, 'MU info'!$U:$U),0)</f>
        <v>32.6542011628</v>
      </c>
      <c r="AJ42" s="301">
        <f>_xlfn.IFNA(_xlfn.XLOOKUP('8.2 Soil Carbon-Calculator'!AJ41,'MU info'!$R:$R, 'MU info'!$U:$U),0)</f>
        <v>71.14489769907604</v>
      </c>
      <c r="AK42" s="301">
        <f>_xlfn.IFNA(_xlfn.XLOOKUP('8.2 Soil Carbon-Calculator'!AK41,'MU info'!$R:$R, 'MU info'!$U:$U),0)</f>
        <v>19.812067713662273</v>
      </c>
      <c r="AL42" s="301">
        <f>_xlfn.IFNA(_xlfn.XLOOKUP('8.2 Soil Carbon-Calculator'!AL41,'MU info'!$R:$R, 'MU info'!$U:$U),0)</f>
        <v>6.1566555639013618</v>
      </c>
      <c r="AM42" s="301">
        <f>_xlfn.IFNA(_xlfn.XLOOKUP('8.2 Soil Carbon-Calculator'!AM41,'MU info'!$R:$R, 'MU info'!$U:$U),0)</f>
        <v>25.798699191275063</v>
      </c>
      <c r="AN42" s="301">
        <f>_xlfn.IFNA(_xlfn.XLOOKUP('8.2 Soil Carbon-Calculator'!AN41,'MU info'!$R:$R, 'MU info'!$U:$U),0)</f>
        <v>24.890760857366789</v>
      </c>
      <c r="AO42" s="301">
        <f>_xlfn.IFNA(_xlfn.XLOOKUP('8.2 Soil Carbon-Calculator'!AO41,'MU info'!$R:$R, 'MU info'!$U:$U),0)</f>
        <v>5.9638800501124932E-2</v>
      </c>
      <c r="AP42" s="301">
        <f>_xlfn.IFNA(_xlfn.XLOOKUP('8.2 Soil Carbon-Calculator'!AP41,'MU info'!$R:$R, 'MU info'!$U:$U),0)</f>
        <v>52.139956136677135</v>
      </c>
      <c r="AQ42" s="301">
        <f>_xlfn.IFNA(_xlfn.XLOOKUP('8.2 Soil Carbon-Calculator'!AQ41,'MU info'!$R:$R, 'MU info'!$U:$U),0)</f>
        <v>106.09058081845241</v>
      </c>
      <c r="AR42" s="301">
        <f>_xlfn.IFNA(_xlfn.XLOOKUP('8.2 Soil Carbon-Calculator'!AR41,'MU info'!$R:$R, 'MU info'!$U:$U),0)</f>
        <v>223.51055471767998</v>
      </c>
      <c r="AS42" s="301">
        <f>_xlfn.IFNA(_xlfn.XLOOKUP('8.2 Soil Carbon-Calculator'!AS41,'MU info'!$R:$R, 'MU info'!$U:$U),0)</f>
        <v>720.45259753963001</v>
      </c>
      <c r="AT42" s="301">
        <f>_xlfn.IFNA(_xlfn.XLOOKUP('8.2 Soil Carbon-Calculator'!AT41,'MU info'!$R:$R, 'MU info'!$U:$U),0)</f>
        <v>1327.8552459052287</v>
      </c>
      <c r="AU42" s="301">
        <f>_xlfn.IFNA(_xlfn.XLOOKUP('8.2 Soil Carbon-Calculator'!AU41,'MU info'!$R:$R, 'MU info'!$U:$U),0)</f>
        <v>1084.3627764485598</v>
      </c>
      <c r="AV42" s="301">
        <f>_xlfn.IFNA(_xlfn.XLOOKUP('8.2 Soil Carbon-Calculator'!AV41,'MU info'!$R:$R, 'MU info'!$U:$U),0)</f>
        <v>830.22980870725974</v>
      </c>
      <c r="AW42" s="301">
        <f>_xlfn.IFNA(_xlfn.XLOOKUP('8.2 Soil Carbon-Calculator'!AW41,'MU info'!$R:$R, 'MU info'!$U:$U),0)</f>
        <v>191.61309261346003</v>
      </c>
      <c r="AX42" s="301">
        <f>_xlfn.IFNA(_xlfn.XLOOKUP('8.2 Soil Carbon-Calculator'!AX41,'MU info'!$R:$R, 'MU info'!$U:$U),0)</f>
        <v>178.13230762312</v>
      </c>
      <c r="AY42" s="301">
        <f>_xlfn.IFNA(_xlfn.XLOOKUP('8.2 Soil Carbon-Calculator'!AY41,'MU info'!$R:$R, 'MU info'!$U:$U),0)</f>
        <v>77.412031247179996</v>
      </c>
      <c r="AZ42" s="301">
        <f>_xlfn.IFNA(_xlfn.XLOOKUP('8.2 Soil Carbon-Calculator'!AZ41,'MU info'!$R:$R, 'MU info'!$U:$U),0)</f>
        <v>74.225835003200004</v>
      </c>
      <c r="BA42" s="301">
        <f>_xlfn.IFNA(_xlfn.XLOOKUP('8.2 Soil Carbon-Calculator'!BA41,'MU info'!$R:$R, 'MU info'!$U:$U),0)</f>
        <v>198.86910656152003</v>
      </c>
      <c r="BB42" s="301">
        <f>_xlfn.IFNA(_xlfn.XLOOKUP('8.2 Soil Carbon-Calculator'!BB41,'MU info'!$R:$R, 'MU info'!$U:$U),0)</f>
        <v>134.17032459299</v>
      </c>
      <c r="BC42" s="301">
        <f>_xlfn.IFNA(_xlfn.XLOOKUP('8.2 Soil Carbon-Calculator'!BC41,'MU info'!$R:$R, 'MU info'!$U:$U),0)</f>
        <v>454.35</v>
      </c>
      <c r="BD42" s="301">
        <f>_xlfn.IFNA(_xlfn.XLOOKUP('8.2 Soil Carbon-Calculator'!BD41,'MU info'!$R:$R, 'MU info'!$U:$U),0)</f>
        <v>466.44</v>
      </c>
      <c r="BE42" s="301">
        <f>_xlfn.IFNA(_xlfn.XLOOKUP('8.2 Soil Carbon-Calculator'!BE41,'MU info'!$R:$R, 'MU info'!$U:$U),0)</f>
        <v>160</v>
      </c>
      <c r="BF42" s="301">
        <f>_xlfn.IFNA(_xlfn.XLOOKUP('8.2 Soil Carbon-Calculator'!BF41,'MU info'!$R:$R, 'MU info'!$U:$U),0)</f>
        <v>16.0022943096</v>
      </c>
      <c r="BG42" s="301">
        <f>_xlfn.IFNA(_xlfn.XLOOKUP('8.2 Soil Carbon-Calculator'!BG41,'MU info'!$R:$R, 'MU info'!$U:$U),0)</f>
        <v>24.258528158499999</v>
      </c>
      <c r="BH42" s="301">
        <f>_xlfn.IFNA(_xlfn.XLOOKUP('8.2 Soil Carbon-Calculator'!BH41,'MU info'!$R:$R, 'MU info'!$U:$U),0)</f>
        <v>84.129436341200005</v>
      </c>
      <c r="BI42" s="301">
        <f>_xlfn.IFNA(_xlfn.XLOOKUP('8.2 Soil Carbon-Calculator'!BI41,'MU info'!$R:$R, 'MU info'!$U:$U),0)</f>
        <v>88.008027996199999</v>
      </c>
      <c r="BJ42" s="301">
        <f>_xlfn.IFNA(_xlfn.XLOOKUP('8.2 Soil Carbon-Calculator'!BJ41,'MU info'!$R:$R, 'MU info'!$U:$U),0)</f>
        <v>21.0359674977</v>
      </c>
      <c r="BL42" s="398" t="s">
        <v>358</v>
      </c>
      <c r="BM42" s="399"/>
      <c r="BN42" s="399"/>
      <c r="BO42" s="399"/>
      <c r="BP42" s="399"/>
      <c r="BQ42" s="399"/>
      <c r="BR42" s="399"/>
      <c r="BS42" s="399"/>
      <c r="BT42" s="399"/>
      <c r="BU42" s="400"/>
    </row>
    <row r="43" spans="2:73">
      <c r="B43" s="40" t="s">
        <v>359</v>
      </c>
      <c r="C43" s="302">
        <v>0.1</v>
      </c>
      <c r="D43" s="302">
        <v>0.1</v>
      </c>
      <c r="E43" s="302">
        <v>0.1</v>
      </c>
      <c r="F43" s="302">
        <v>0.1</v>
      </c>
      <c r="G43" s="302">
        <v>0.1</v>
      </c>
      <c r="H43" s="302">
        <v>0.1</v>
      </c>
      <c r="I43" s="302">
        <v>0.1</v>
      </c>
      <c r="J43" s="302">
        <v>0.1</v>
      </c>
      <c r="K43" s="302">
        <v>0.1</v>
      </c>
      <c r="L43" s="302">
        <v>0.1</v>
      </c>
      <c r="M43" s="302">
        <v>0.1</v>
      </c>
      <c r="N43" s="302">
        <v>0.1</v>
      </c>
      <c r="O43" s="302">
        <v>0.1</v>
      </c>
      <c r="P43" s="302">
        <v>0.1</v>
      </c>
      <c r="Q43" s="302">
        <v>0.1</v>
      </c>
      <c r="R43" s="302">
        <v>0.1</v>
      </c>
      <c r="S43" s="302">
        <v>0.1</v>
      </c>
      <c r="T43" s="302">
        <v>0.1</v>
      </c>
      <c r="U43" s="302">
        <v>0.1</v>
      </c>
      <c r="V43" s="302">
        <v>0.1</v>
      </c>
      <c r="W43" s="302">
        <v>0.1</v>
      </c>
      <c r="X43" s="302">
        <v>0.1</v>
      </c>
      <c r="Y43" s="302">
        <v>0.1</v>
      </c>
      <c r="Z43" s="302">
        <v>0.1</v>
      </c>
      <c r="AA43" s="302">
        <v>0.1</v>
      </c>
      <c r="AB43" s="302">
        <v>0.1</v>
      </c>
      <c r="AC43" s="302">
        <v>0.1</v>
      </c>
      <c r="AD43" s="302">
        <v>0.1</v>
      </c>
      <c r="AE43" s="302">
        <v>0.1</v>
      </c>
      <c r="AF43" s="302">
        <v>0.1</v>
      </c>
      <c r="AG43" s="302">
        <v>0.1</v>
      </c>
      <c r="AH43" s="302">
        <v>0.1</v>
      </c>
      <c r="AI43" s="302">
        <v>0.1</v>
      </c>
      <c r="AJ43" s="302">
        <v>0.1</v>
      </c>
      <c r="AK43" s="302">
        <v>0.1</v>
      </c>
      <c r="AL43" s="302">
        <v>0.1</v>
      </c>
      <c r="AM43" s="302">
        <v>0.1</v>
      </c>
      <c r="AN43" s="302">
        <v>0.1</v>
      </c>
      <c r="AO43" s="302">
        <v>0.1</v>
      </c>
      <c r="AP43" s="302">
        <v>0.1</v>
      </c>
      <c r="AQ43" s="302">
        <v>0.1</v>
      </c>
      <c r="AR43" s="302">
        <v>0.1</v>
      </c>
      <c r="AS43" s="302">
        <v>0.1</v>
      </c>
      <c r="AT43" s="302">
        <v>0.1</v>
      </c>
      <c r="AU43" s="302">
        <v>0.1</v>
      </c>
      <c r="AV43" s="302">
        <v>0.1</v>
      </c>
      <c r="AW43" s="302">
        <v>0.1</v>
      </c>
      <c r="AX43" s="302">
        <v>0.1</v>
      </c>
      <c r="AY43" s="302">
        <v>0.1</v>
      </c>
      <c r="AZ43" s="302">
        <v>0.1</v>
      </c>
      <c r="BA43" s="302">
        <v>0.1</v>
      </c>
      <c r="BB43" s="302">
        <v>0.1</v>
      </c>
      <c r="BC43" s="302">
        <v>0.1</v>
      </c>
      <c r="BD43" s="302">
        <v>0.1</v>
      </c>
      <c r="BE43" s="302">
        <v>0.1</v>
      </c>
      <c r="BF43" s="302">
        <v>0.1</v>
      </c>
      <c r="BG43" s="302">
        <v>0.1</v>
      </c>
      <c r="BH43" s="302">
        <v>0.1</v>
      </c>
      <c r="BI43" s="302">
        <v>0.1</v>
      </c>
      <c r="BJ43" s="302">
        <v>0.1</v>
      </c>
      <c r="BL43" s="398" t="s">
        <v>360</v>
      </c>
      <c r="BM43" s="399"/>
      <c r="BN43" s="399"/>
      <c r="BO43" s="399"/>
      <c r="BP43" s="399"/>
      <c r="BQ43" s="399"/>
      <c r="BR43" s="399"/>
      <c r="BS43" s="399"/>
      <c r="BT43" s="399"/>
      <c r="BU43" s="400"/>
    </row>
    <row r="44" spans="2:73">
      <c r="B44" s="40" t="s">
        <v>204</v>
      </c>
      <c r="C44" s="301">
        <f>_xlfn.IFNA(_xlfn.XLOOKUP('8.2 Soil Carbon-Calculator'!C41,'MU info'!$R:$R, 'MU info'!$S:$S),0)</f>
        <v>1995</v>
      </c>
      <c r="D44" s="301">
        <f>_xlfn.IFNA(_xlfn.XLOOKUP('8.2 Soil Carbon-Calculator'!D41,'MU info'!$R:$R, 'MU info'!$S:$S),0)</f>
        <v>1996</v>
      </c>
      <c r="E44" s="301">
        <f>_xlfn.IFNA(_xlfn.XLOOKUP('8.2 Soil Carbon-Calculator'!E41,'MU info'!$R:$R, 'MU info'!$S:$S),0)</f>
        <v>1997</v>
      </c>
      <c r="F44" s="301">
        <f>_xlfn.IFNA(_xlfn.XLOOKUP('8.2 Soil Carbon-Calculator'!F41,'MU info'!$R:$R, 'MU info'!$S:$S),0)</f>
        <v>1998</v>
      </c>
      <c r="G44" s="301">
        <f>_xlfn.IFNA(_xlfn.XLOOKUP('8.2 Soil Carbon-Calculator'!G41,'MU info'!$R:$R, 'MU info'!$S:$S),0)</f>
        <v>1999</v>
      </c>
      <c r="H44" s="301">
        <f>_xlfn.IFNA(_xlfn.XLOOKUP('8.2 Soil Carbon-Calculator'!H41,'MU info'!$R:$R, 'MU info'!$S:$S),0)</f>
        <v>2000</v>
      </c>
      <c r="I44" s="301">
        <f>_xlfn.IFNA(_xlfn.XLOOKUP('8.2 Soil Carbon-Calculator'!I41,'MU info'!$R:$R, 'MU info'!$S:$S),0)</f>
        <v>2000</v>
      </c>
      <c r="J44" s="301">
        <f>_xlfn.IFNA(_xlfn.XLOOKUP('8.2 Soil Carbon-Calculator'!J41,'MU info'!$R:$R, 'MU info'!$S:$S),0)</f>
        <v>2001</v>
      </c>
      <c r="K44" s="301">
        <f>_xlfn.IFNA(_xlfn.XLOOKUP('8.2 Soil Carbon-Calculator'!K41,'MU info'!$R:$R, 'MU info'!$S:$S),0)</f>
        <v>2002</v>
      </c>
      <c r="L44" s="301">
        <f>_xlfn.IFNA(_xlfn.XLOOKUP('8.2 Soil Carbon-Calculator'!L41,'MU info'!$R:$R, 'MU info'!$S:$S),0)</f>
        <v>2003</v>
      </c>
      <c r="M44" s="301">
        <f>_xlfn.IFNA(_xlfn.XLOOKUP('8.2 Soil Carbon-Calculator'!M41,'MU info'!$R:$R, 'MU info'!$S:$S),0)</f>
        <v>2004</v>
      </c>
      <c r="N44" s="301">
        <f>_xlfn.IFNA(_xlfn.XLOOKUP('8.2 Soil Carbon-Calculator'!N41,'MU info'!$R:$R, 'MU info'!$S:$S),0)</f>
        <v>2005</v>
      </c>
      <c r="O44" s="301">
        <f>_xlfn.IFNA(_xlfn.XLOOKUP('8.2 Soil Carbon-Calculator'!O41,'MU info'!$R:$R, 'MU info'!$S:$S),0)</f>
        <v>2005</v>
      </c>
      <c r="P44" s="301">
        <f>_xlfn.IFNA(_xlfn.XLOOKUP('8.2 Soil Carbon-Calculator'!P41,'MU info'!$R:$R, 'MU info'!$S:$S),0)</f>
        <v>2006</v>
      </c>
      <c r="Q44" s="301">
        <f>_xlfn.IFNA(_xlfn.XLOOKUP('8.2 Soil Carbon-Calculator'!Q41,'MU info'!$R:$R, 'MU info'!$S:$S),0)</f>
        <v>2006</v>
      </c>
      <c r="R44" s="301">
        <f>_xlfn.IFNA(_xlfn.XLOOKUP('8.2 Soil Carbon-Calculator'!R41,'MU info'!$R:$R, 'MU info'!$S:$S),0)</f>
        <v>2006</v>
      </c>
      <c r="S44" s="301">
        <f>_xlfn.IFNA(_xlfn.XLOOKUP('8.2 Soil Carbon-Calculator'!S41,'MU info'!$R:$R, 'MU info'!$S:$S),0)</f>
        <v>2007</v>
      </c>
      <c r="T44" s="301">
        <f>_xlfn.IFNA(_xlfn.XLOOKUP('8.2 Soil Carbon-Calculator'!T41,'MU info'!$R:$R, 'MU info'!$S:$S),0)</f>
        <v>2007</v>
      </c>
      <c r="U44" s="301">
        <f>_xlfn.IFNA(_xlfn.XLOOKUP('8.2 Soil Carbon-Calculator'!U41,'MU info'!$R:$R, 'MU info'!$S:$S),0)</f>
        <v>2007</v>
      </c>
      <c r="V44" s="301">
        <f>_xlfn.IFNA(_xlfn.XLOOKUP('8.2 Soil Carbon-Calculator'!V41,'MU info'!$R:$R, 'MU info'!$S:$S),0)</f>
        <v>2008</v>
      </c>
      <c r="W44" s="301">
        <f>_xlfn.IFNA(_xlfn.XLOOKUP('8.2 Soil Carbon-Calculator'!W41,'MU info'!$R:$R, 'MU info'!$S:$S),0)</f>
        <v>2008</v>
      </c>
      <c r="X44" s="301">
        <f>_xlfn.IFNA(_xlfn.XLOOKUP('8.2 Soil Carbon-Calculator'!X41,'MU info'!$R:$R, 'MU info'!$S:$S),0)</f>
        <v>2009</v>
      </c>
      <c r="Y44" s="301">
        <f>_xlfn.IFNA(_xlfn.XLOOKUP('8.2 Soil Carbon-Calculator'!Y41,'MU info'!$R:$R, 'MU info'!$S:$S),0)</f>
        <v>2009</v>
      </c>
      <c r="Z44" s="301">
        <f>_xlfn.IFNA(_xlfn.XLOOKUP('8.2 Soil Carbon-Calculator'!Z41,'MU info'!$R:$R, 'MU info'!$S:$S),0)</f>
        <v>2010</v>
      </c>
      <c r="AA44" s="301">
        <f>_xlfn.IFNA(_xlfn.XLOOKUP('8.2 Soil Carbon-Calculator'!AA41,'MU info'!$R:$R, 'MU info'!$S:$S),0)</f>
        <v>2010</v>
      </c>
      <c r="AB44" s="301">
        <f>_xlfn.IFNA(_xlfn.XLOOKUP('8.2 Soil Carbon-Calculator'!AB41,'MU info'!$R:$R, 'MU info'!$S:$S),0)</f>
        <v>2010</v>
      </c>
      <c r="AC44" s="301">
        <f>_xlfn.IFNA(_xlfn.XLOOKUP('8.2 Soil Carbon-Calculator'!AC41,'MU info'!$R:$R, 'MU info'!$S:$S),0)</f>
        <v>2011</v>
      </c>
      <c r="AD44" s="301">
        <f>_xlfn.IFNA(_xlfn.XLOOKUP('8.2 Soil Carbon-Calculator'!AD41,'MU info'!$R:$R, 'MU info'!$S:$S),0)</f>
        <v>2012</v>
      </c>
      <c r="AE44" s="301">
        <f>_xlfn.IFNA(_xlfn.XLOOKUP('8.2 Soil Carbon-Calculator'!AE41,'MU info'!$R:$R, 'MU info'!$S:$S),0)</f>
        <v>2012</v>
      </c>
      <c r="AF44" s="301">
        <f>_xlfn.IFNA(_xlfn.XLOOKUP('8.2 Soil Carbon-Calculator'!AF41,'MU info'!$R:$R, 'MU info'!$S:$S),0)</f>
        <v>2013</v>
      </c>
      <c r="AG44" s="301">
        <f>_xlfn.IFNA(_xlfn.XLOOKUP('8.2 Soil Carbon-Calculator'!AG41,'MU info'!$R:$R, 'MU info'!$S:$S),0)</f>
        <v>2013</v>
      </c>
      <c r="AH44" s="301">
        <f>_xlfn.IFNA(_xlfn.XLOOKUP('8.2 Soil Carbon-Calculator'!AH41,'MU info'!$R:$R, 'MU info'!$S:$S),0)</f>
        <v>2013</v>
      </c>
      <c r="AI44" s="301">
        <f>_xlfn.IFNA(_xlfn.XLOOKUP('8.2 Soil Carbon-Calculator'!AI41,'MU info'!$R:$R, 'MU info'!$S:$S),0)</f>
        <v>2014</v>
      </c>
      <c r="AJ44" s="301">
        <f>_xlfn.IFNA(_xlfn.XLOOKUP('8.2 Soil Carbon-Calculator'!AJ41,'MU info'!$R:$R, 'MU info'!$S:$S),0)</f>
        <v>2014</v>
      </c>
      <c r="AK44" s="301">
        <f>_xlfn.IFNA(_xlfn.XLOOKUP('8.2 Soil Carbon-Calculator'!AK41,'MU info'!$R:$R, 'MU info'!$S:$S),0)</f>
        <v>2014</v>
      </c>
      <c r="AL44" s="301">
        <f>_xlfn.IFNA(_xlfn.XLOOKUP('8.2 Soil Carbon-Calculator'!AL41,'MU info'!$R:$R, 'MU info'!$S:$S),0)</f>
        <v>2015</v>
      </c>
      <c r="AM44" s="301">
        <f>_xlfn.IFNA(_xlfn.XLOOKUP('8.2 Soil Carbon-Calculator'!AM41,'MU info'!$R:$R, 'MU info'!$S:$S),0)</f>
        <v>2015</v>
      </c>
      <c r="AN44" s="301">
        <f>_xlfn.IFNA(_xlfn.XLOOKUP('8.2 Soil Carbon-Calculator'!AN41,'MU info'!$R:$R, 'MU info'!$S:$S),0)</f>
        <v>2016</v>
      </c>
      <c r="AO44" s="301">
        <f>_xlfn.IFNA(_xlfn.XLOOKUP('8.2 Soil Carbon-Calculator'!AO41,'MU info'!$R:$R, 'MU info'!$S:$S),0)</f>
        <v>2017</v>
      </c>
      <c r="AP44" s="301">
        <f>_xlfn.IFNA(_xlfn.XLOOKUP('8.2 Soil Carbon-Calculator'!AP41,'MU info'!$R:$R, 'MU info'!$S:$S),0)</f>
        <v>2010</v>
      </c>
      <c r="AQ44" s="301">
        <f>_xlfn.IFNA(_xlfn.XLOOKUP('8.2 Soil Carbon-Calculator'!AQ41,'MU info'!$R:$R, 'MU info'!$S:$S),0)</f>
        <v>2011</v>
      </c>
      <c r="AR44" s="301">
        <f>_xlfn.IFNA(_xlfn.XLOOKUP('8.2 Soil Carbon-Calculator'!AR41,'MU info'!$R:$R, 'MU info'!$S:$S),0)</f>
        <v>2005</v>
      </c>
      <c r="AS44" s="301">
        <f>_xlfn.IFNA(_xlfn.XLOOKUP('8.2 Soil Carbon-Calculator'!AS41,'MU info'!$R:$R, 'MU info'!$S:$S),0)</f>
        <v>2006</v>
      </c>
      <c r="AT44" s="301">
        <f>_xlfn.IFNA(_xlfn.XLOOKUP('8.2 Soil Carbon-Calculator'!AT41,'MU info'!$R:$R, 'MU info'!$S:$S),0)</f>
        <v>2007</v>
      </c>
      <c r="AU44" s="301">
        <f>_xlfn.IFNA(_xlfn.XLOOKUP('8.2 Soil Carbon-Calculator'!AU41,'MU info'!$R:$R, 'MU info'!$S:$S),0)</f>
        <v>2008</v>
      </c>
      <c r="AV44" s="301">
        <f>_xlfn.IFNA(_xlfn.XLOOKUP('8.2 Soil Carbon-Calculator'!AV41,'MU info'!$R:$R, 'MU info'!$S:$S),0)</f>
        <v>2009</v>
      </c>
      <c r="AW44" s="301">
        <f>_xlfn.IFNA(_xlfn.XLOOKUP('8.2 Soil Carbon-Calculator'!AW41,'MU info'!$R:$R, 'MU info'!$S:$S),0)</f>
        <v>2010</v>
      </c>
      <c r="AX44" s="301">
        <f>_xlfn.IFNA(_xlfn.XLOOKUP('8.2 Soil Carbon-Calculator'!AX41,'MU info'!$R:$R, 'MU info'!$S:$S),0)</f>
        <v>2011</v>
      </c>
      <c r="AY44" s="301">
        <f>_xlfn.IFNA(_xlfn.XLOOKUP('8.2 Soil Carbon-Calculator'!AY41,'MU info'!$R:$R, 'MU info'!$S:$S),0)</f>
        <v>2012</v>
      </c>
      <c r="AZ44" s="301">
        <f>_xlfn.IFNA(_xlfn.XLOOKUP('8.2 Soil Carbon-Calculator'!AZ41,'MU info'!$R:$R, 'MU info'!$S:$S),0)</f>
        <v>2013</v>
      </c>
      <c r="BA44" s="301">
        <f>_xlfn.IFNA(_xlfn.XLOOKUP('8.2 Soil Carbon-Calculator'!BA41,'MU info'!$R:$R, 'MU info'!$S:$S),0)</f>
        <v>2014</v>
      </c>
      <c r="BB44" s="301">
        <f>_xlfn.IFNA(_xlfn.XLOOKUP('8.2 Soil Carbon-Calculator'!BB41,'MU info'!$R:$R, 'MU info'!$S:$S),0)</f>
        <v>2015</v>
      </c>
      <c r="BC44" s="301">
        <f>_xlfn.IFNA(_xlfn.XLOOKUP('8.2 Soil Carbon-Calculator'!BC41,'MU info'!$R:$R, 'MU info'!$S:$S),0)</f>
        <v>2009</v>
      </c>
      <c r="BD44" s="301">
        <f>_xlfn.IFNA(_xlfn.XLOOKUP('8.2 Soil Carbon-Calculator'!BD41,'MU info'!$R:$R, 'MU info'!$S:$S),0)</f>
        <v>2010</v>
      </c>
      <c r="BE44" s="301">
        <f>_xlfn.IFNA(_xlfn.XLOOKUP('8.2 Soil Carbon-Calculator'!BE41,'MU info'!$R:$R, 'MU info'!$S:$S),0)</f>
        <v>2011</v>
      </c>
      <c r="BF44" s="301">
        <f>_xlfn.IFNA(_xlfn.XLOOKUP('8.2 Soil Carbon-Calculator'!BF41,'MU info'!$R:$R, 'MU info'!$S:$S),0)</f>
        <v>1995</v>
      </c>
      <c r="BG44" s="301">
        <f>_xlfn.IFNA(_xlfn.XLOOKUP('8.2 Soil Carbon-Calculator'!BG41,'MU info'!$R:$R, 'MU info'!$S:$S),0)</f>
        <v>2003</v>
      </c>
      <c r="BH44" s="301">
        <f>_xlfn.IFNA(_xlfn.XLOOKUP('8.2 Soil Carbon-Calculator'!BH41,'MU info'!$R:$R, 'MU info'!$S:$S),0)</f>
        <v>2004</v>
      </c>
      <c r="BI44" s="301">
        <f>_xlfn.IFNA(_xlfn.XLOOKUP('8.2 Soil Carbon-Calculator'!BI41,'MU info'!$R:$R, 'MU info'!$S:$S),0)</f>
        <v>2005</v>
      </c>
      <c r="BJ44" s="301">
        <f>_xlfn.IFNA(_xlfn.XLOOKUP('8.2 Soil Carbon-Calculator'!BJ41,'MU info'!$R:$R, 'MU info'!$S:$S),0)</f>
        <v>2013</v>
      </c>
      <c r="BL44" s="398" t="s">
        <v>358</v>
      </c>
      <c r="BM44" s="399"/>
      <c r="BN44" s="399"/>
      <c r="BO44" s="399"/>
      <c r="BP44" s="399"/>
      <c r="BQ44" s="399"/>
      <c r="BR44" s="399"/>
      <c r="BS44" s="399"/>
      <c r="BT44" s="399"/>
      <c r="BU44" s="400"/>
    </row>
    <row r="45" spans="2:73" ht="21.6" customHeight="1">
      <c r="B45" s="56" t="s">
        <v>361</v>
      </c>
      <c r="C45" s="303">
        <f t="shared" ref="C45:BD45" si="5">IF(C32="1. Full tillage",0,IF(C43&gt;10%,0.1,0)*C37)</f>
        <v>0</v>
      </c>
      <c r="D45" s="303">
        <f t="shared" si="5"/>
        <v>0</v>
      </c>
      <c r="E45" s="303">
        <f t="shared" si="5"/>
        <v>0</v>
      </c>
      <c r="F45" s="303">
        <f t="shared" si="5"/>
        <v>0</v>
      </c>
      <c r="G45" s="303">
        <f t="shared" si="5"/>
        <v>0</v>
      </c>
      <c r="H45" s="304">
        <f t="shared" si="5"/>
        <v>0</v>
      </c>
      <c r="I45" s="303">
        <f t="shared" si="5"/>
        <v>0</v>
      </c>
      <c r="J45" s="303">
        <f t="shared" si="5"/>
        <v>0</v>
      </c>
      <c r="K45" s="303">
        <f t="shared" si="5"/>
        <v>0</v>
      </c>
      <c r="L45" s="303">
        <f t="shared" si="5"/>
        <v>0</v>
      </c>
      <c r="M45" s="303">
        <f t="shared" si="5"/>
        <v>0</v>
      </c>
      <c r="N45" s="303">
        <f t="shared" si="5"/>
        <v>0</v>
      </c>
      <c r="O45" s="303">
        <f t="shared" si="5"/>
        <v>0</v>
      </c>
      <c r="P45" s="303">
        <f t="shared" si="5"/>
        <v>0</v>
      </c>
      <c r="Q45" s="303">
        <f t="shared" si="5"/>
        <v>0</v>
      </c>
      <c r="R45" s="303">
        <f t="shared" si="5"/>
        <v>0</v>
      </c>
      <c r="S45" s="303">
        <f t="shared" si="5"/>
        <v>0</v>
      </c>
      <c r="T45" s="303">
        <f t="shared" si="5"/>
        <v>0</v>
      </c>
      <c r="U45" s="303">
        <f t="shared" si="5"/>
        <v>0</v>
      </c>
      <c r="V45" s="303">
        <f t="shared" si="5"/>
        <v>0</v>
      </c>
      <c r="W45" s="303">
        <f t="shared" si="5"/>
        <v>0</v>
      </c>
      <c r="X45" s="303">
        <f t="shared" si="5"/>
        <v>0</v>
      </c>
      <c r="Y45" s="303">
        <f t="shared" si="5"/>
        <v>0</v>
      </c>
      <c r="Z45" s="303">
        <f t="shared" si="5"/>
        <v>0</v>
      </c>
      <c r="AA45" s="303">
        <f t="shared" si="5"/>
        <v>0</v>
      </c>
      <c r="AB45" s="303">
        <f t="shared" si="5"/>
        <v>0</v>
      </c>
      <c r="AC45" s="303">
        <f t="shared" si="5"/>
        <v>0</v>
      </c>
      <c r="AD45" s="303">
        <f t="shared" si="5"/>
        <v>0</v>
      </c>
      <c r="AE45" s="303">
        <f t="shared" si="5"/>
        <v>0</v>
      </c>
      <c r="AF45" s="303">
        <f t="shared" si="5"/>
        <v>0</v>
      </c>
      <c r="AG45" s="303">
        <f t="shared" si="5"/>
        <v>0</v>
      </c>
      <c r="AH45" s="303">
        <f t="shared" si="5"/>
        <v>0</v>
      </c>
      <c r="AI45" s="303">
        <f t="shared" si="5"/>
        <v>0</v>
      </c>
      <c r="AJ45" s="303">
        <f t="shared" si="5"/>
        <v>0</v>
      </c>
      <c r="AK45" s="303">
        <f t="shared" si="5"/>
        <v>0</v>
      </c>
      <c r="AL45" s="303">
        <f t="shared" si="5"/>
        <v>0</v>
      </c>
      <c r="AM45" s="303">
        <f t="shared" si="5"/>
        <v>0</v>
      </c>
      <c r="AN45" s="303">
        <f t="shared" si="5"/>
        <v>0</v>
      </c>
      <c r="AO45" s="304">
        <f t="shared" si="5"/>
        <v>0</v>
      </c>
      <c r="AP45" s="303">
        <f t="shared" si="5"/>
        <v>0</v>
      </c>
      <c r="AQ45" s="304"/>
      <c r="AR45" s="304"/>
      <c r="AS45" s="304"/>
      <c r="AT45" s="304"/>
      <c r="AU45" s="304"/>
      <c r="AV45" s="304"/>
      <c r="AW45" s="304"/>
      <c r="AX45" s="304"/>
      <c r="AY45" s="304"/>
      <c r="AZ45" s="304"/>
      <c r="BA45" s="304"/>
      <c r="BB45" s="304"/>
      <c r="BC45" s="304"/>
      <c r="BD45" s="304">
        <f t="shared" si="5"/>
        <v>0</v>
      </c>
      <c r="BE45" s="303">
        <f t="shared" ref="BE45:BJ45" si="6">IF(BE32="1. Full tillage",0,IF(BE43&gt;10%,0.1,0)*BE37)</f>
        <v>0</v>
      </c>
      <c r="BF45" s="303">
        <f t="shared" si="6"/>
        <v>0</v>
      </c>
      <c r="BG45" s="303">
        <f t="shared" si="6"/>
        <v>0</v>
      </c>
      <c r="BH45" s="303">
        <f t="shared" si="6"/>
        <v>0</v>
      </c>
      <c r="BI45" s="303">
        <f t="shared" si="6"/>
        <v>0</v>
      </c>
      <c r="BJ45" s="303">
        <f t="shared" si="6"/>
        <v>0</v>
      </c>
      <c r="BL45" s="398"/>
      <c r="BM45" s="399"/>
      <c r="BN45" s="399"/>
      <c r="BO45" s="399"/>
      <c r="BP45" s="399"/>
      <c r="BQ45" s="399"/>
      <c r="BR45" s="399"/>
      <c r="BS45" s="399"/>
      <c r="BT45" s="399"/>
      <c r="BU45" s="400"/>
    </row>
    <row r="46" spans="2:73" ht="45.75" customHeight="1">
      <c r="B46" s="39" t="s">
        <v>362</v>
      </c>
      <c r="C46" s="296" t="s">
        <v>363</v>
      </c>
      <c r="D46" s="296" t="s">
        <v>363</v>
      </c>
      <c r="E46" s="296" t="s">
        <v>363</v>
      </c>
      <c r="F46" s="296" t="s">
        <v>363</v>
      </c>
      <c r="G46" s="296" t="s">
        <v>363</v>
      </c>
      <c r="H46" s="297" t="s">
        <v>363</v>
      </c>
      <c r="I46" s="296" t="s">
        <v>363</v>
      </c>
      <c r="J46" s="296" t="s">
        <v>363</v>
      </c>
      <c r="K46" s="296" t="s">
        <v>363</v>
      </c>
      <c r="L46" s="296" t="s">
        <v>363</v>
      </c>
      <c r="M46" s="296" t="s">
        <v>363</v>
      </c>
      <c r="N46" s="296" t="s">
        <v>363</v>
      </c>
      <c r="O46" s="296" t="s">
        <v>363</v>
      </c>
      <c r="P46" s="296" t="s">
        <v>363</v>
      </c>
      <c r="Q46" s="296" t="s">
        <v>363</v>
      </c>
      <c r="R46" s="296" t="s">
        <v>363</v>
      </c>
      <c r="S46" s="296" t="s">
        <v>363</v>
      </c>
      <c r="T46" s="296" t="s">
        <v>363</v>
      </c>
      <c r="U46" s="296" t="s">
        <v>363</v>
      </c>
      <c r="V46" s="296" t="s">
        <v>363</v>
      </c>
      <c r="W46" s="296" t="s">
        <v>363</v>
      </c>
      <c r="X46" s="296" t="s">
        <v>363</v>
      </c>
      <c r="Y46" s="296" t="s">
        <v>363</v>
      </c>
      <c r="Z46" s="296" t="s">
        <v>363</v>
      </c>
      <c r="AA46" s="296" t="s">
        <v>363</v>
      </c>
      <c r="AB46" s="296" t="s">
        <v>363</v>
      </c>
      <c r="AC46" s="296" t="s">
        <v>363</v>
      </c>
      <c r="AD46" s="296" t="s">
        <v>363</v>
      </c>
      <c r="AE46" s="296" t="s">
        <v>363</v>
      </c>
      <c r="AF46" s="296" t="s">
        <v>363</v>
      </c>
      <c r="AG46" s="296" t="s">
        <v>363</v>
      </c>
      <c r="AH46" s="296" t="s">
        <v>363</v>
      </c>
      <c r="AI46" s="296" t="s">
        <v>363</v>
      </c>
      <c r="AJ46" s="296" t="s">
        <v>363</v>
      </c>
      <c r="AK46" s="296" t="s">
        <v>363</v>
      </c>
      <c r="AL46" s="296" t="s">
        <v>363</v>
      </c>
      <c r="AM46" s="296" t="s">
        <v>363</v>
      </c>
      <c r="AN46" s="296" t="s">
        <v>363</v>
      </c>
      <c r="AO46" s="297" t="s">
        <v>363</v>
      </c>
      <c r="AP46" s="296" t="s">
        <v>363</v>
      </c>
      <c r="AQ46" s="296" t="s">
        <v>363</v>
      </c>
      <c r="AR46" s="296" t="s">
        <v>363</v>
      </c>
      <c r="AS46" s="296" t="s">
        <v>363</v>
      </c>
      <c r="AT46" s="296" t="s">
        <v>363</v>
      </c>
      <c r="AU46" s="296" t="s">
        <v>363</v>
      </c>
      <c r="AV46" s="296" t="s">
        <v>363</v>
      </c>
      <c r="AW46" s="296" t="s">
        <v>363</v>
      </c>
      <c r="AX46" s="296" t="s">
        <v>363</v>
      </c>
      <c r="AY46" s="296" t="s">
        <v>363</v>
      </c>
      <c r="AZ46" s="296" t="s">
        <v>363</v>
      </c>
      <c r="BA46" s="296" t="s">
        <v>363</v>
      </c>
      <c r="BB46" s="296" t="s">
        <v>363</v>
      </c>
      <c r="BC46" s="296" t="s">
        <v>363</v>
      </c>
      <c r="BD46" s="297" t="s">
        <v>363</v>
      </c>
      <c r="BE46" s="296" t="s">
        <v>363</v>
      </c>
      <c r="BF46" s="296" t="s">
        <v>363</v>
      </c>
      <c r="BG46" s="296" t="s">
        <v>363</v>
      </c>
      <c r="BH46" s="296" t="s">
        <v>363</v>
      </c>
      <c r="BI46" s="296" t="s">
        <v>363</v>
      </c>
      <c r="BJ46" s="296" t="s">
        <v>363</v>
      </c>
      <c r="BL46" s="398" t="s">
        <v>360</v>
      </c>
      <c r="BM46" s="399"/>
      <c r="BN46" s="399"/>
      <c r="BO46" s="399"/>
      <c r="BP46" s="399"/>
      <c r="BQ46" s="399"/>
      <c r="BR46" s="399"/>
      <c r="BS46" s="399"/>
      <c r="BT46" s="399"/>
      <c r="BU46" s="400"/>
    </row>
    <row r="47" spans="2:73">
      <c r="B47" s="56"/>
      <c r="C47" s="50"/>
      <c r="D47" s="50"/>
      <c r="E47" s="50"/>
      <c r="F47" s="50"/>
      <c r="G47" s="50"/>
      <c r="H47" s="50"/>
      <c r="I47" s="50"/>
      <c r="J47" s="50"/>
      <c r="K47" s="50"/>
      <c r="L47" s="50"/>
      <c r="M47" s="50"/>
      <c r="N47" s="50"/>
      <c r="O47" s="50"/>
      <c r="P47" s="50"/>
      <c r="Q47" s="50"/>
      <c r="R47" s="50"/>
      <c r="S47" s="50"/>
      <c r="T47" s="50"/>
      <c r="U47" s="50"/>
      <c r="V47" s="50"/>
      <c r="W47" s="50"/>
      <c r="X47" s="50"/>
      <c r="Y47" s="50"/>
      <c r="Z47" s="50"/>
      <c r="AA47" s="50"/>
      <c r="AB47" s="50"/>
      <c r="AC47" s="50"/>
      <c r="AD47" s="50"/>
      <c r="AE47" s="50"/>
      <c r="AF47" s="50"/>
      <c r="AG47" s="50"/>
      <c r="AH47" s="50"/>
      <c r="AI47" s="50"/>
      <c r="AJ47" s="50"/>
      <c r="AK47" s="50"/>
      <c r="AL47" s="50"/>
      <c r="AM47" s="50"/>
      <c r="AN47" s="50"/>
      <c r="AO47" s="50"/>
      <c r="AP47" s="50"/>
      <c r="AQ47" s="50"/>
      <c r="AR47" s="50"/>
      <c r="AS47" s="50"/>
      <c r="AT47" s="50"/>
      <c r="AU47" s="50"/>
      <c r="AV47" s="50"/>
      <c r="AW47" s="50"/>
      <c r="AX47" s="50"/>
      <c r="AY47" s="50"/>
      <c r="AZ47" s="50"/>
      <c r="BA47" s="50"/>
      <c r="BB47" s="50"/>
      <c r="BC47" s="50"/>
      <c r="BD47" s="50"/>
      <c r="BE47" s="50"/>
      <c r="BF47" s="50"/>
      <c r="BG47" s="50"/>
      <c r="BH47" s="50"/>
      <c r="BI47" s="50"/>
      <c r="BJ47" s="50"/>
    </row>
    <row r="48" spans="2:73">
      <c r="B48" s="56"/>
      <c r="C48" s="57"/>
      <c r="D48" s="50"/>
      <c r="E48" s="50"/>
      <c r="F48" s="50"/>
      <c r="G48" s="50"/>
      <c r="H48" s="50"/>
      <c r="I48" s="50"/>
      <c r="J48" s="50"/>
      <c r="K48" s="50"/>
      <c r="L48" s="50"/>
      <c r="M48" s="50"/>
      <c r="N48" s="50"/>
      <c r="O48" s="50"/>
      <c r="P48" s="50"/>
      <c r="Q48" s="50"/>
      <c r="R48" s="50"/>
      <c r="S48" s="50"/>
      <c r="T48" s="50"/>
      <c r="U48" s="50"/>
      <c r="V48" s="50"/>
      <c r="W48" s="50"/>
      <c r="X48" s="50"/>
      <c r="Y48" s="50"/>
      <c r="Z48" s="50"/>
      <c r="AA48" s="50"/>
      <c r="AB48" s="50"/>
      <c r="AC48" s="50"/>
      <c r="AD48" s="50"/>
      <c r="AE48" s="50"/>
      <c r="AF48" s="50"/>
      <c r="AG48" s="50"/>
      <c r="AH48" s="50"/>
      <c r="AI48" s="50"/>
      <c r="AJ48" s="50"/>
      <c r="AK48" s="50"/>
      <c r="AL48" s="50"/>
      <c r="AM48" s="50"/>
      <c r="AN48" s="50"/>
      <c r="AO48" s="50"/>
      <c r="AP48" s="50"/>
      <c r="AQ48" s="50"/>
      <c r="AR48" s="50"/>
      <c r="AS48" s="50"/>
      <c r="AT48" s="50"/>
      <c r="AU48" s="50"/>
      <c r="AV48" s="50"/>
      <c r="AW48" s="50"/>
      <c r="AX48" s="50"/>
      <c r="AY48" s="50"/>
      <c r="AZ48" s="50"/>
      <c r="BA48" s="50"/>
      <c r="BB48" s="50"/>
      <c r="BC48" s="50"/>
      <c r="BD48" s="50"/>
      <c r="BE48" s="50"/>
      <c r="BF48" s="50"/>
      <c r="BG48" s="50"/>
      <c r="BH48" s="50"/>
      <c r="BI48" s="50"/>
      <c r="BJ48" s="50"/>
    </row>
    <row r="49" spans="2:74">
      <c r="B49" s="56" t="s">
        <v>364</v>
      </c>
      <c r="C49" s="50"/>
      <c r="D49" s="50"/>
      <c r="E49" s="50"/>
      <c r="F49" s="50"/>
      <c r="G49" s="50"/>
      <c r="H49" s="50"/>
      <c r="I49" s="50"/>
      <c r="J49" s="50"/>
      <c r="K49" s="50"/>
      <c r="L49" s="50"/>
      <c r="M49" s="50"/>
      <c r="N49" s="50"/>
      <c r="O49" s="50"/>
      <c r="P49" s="50"/>
      <c r="Q49" s="50"/>
      <c r="R49" s="50"/>
      <c r="S49" s="50"/>
      <c r="T49" s="50"/>
      <c r="U49" s="50"/>
      <c r="V49" s="50"/>
      <c r="W49" s="50"/>
      <c r="X49" s="50"/>
      <c r="Y49" s="50"/>
      <c r="Z49" s="50"/>
      <c r="AA49" s="50"/>
      <c r="AB49" s="50"/>
      <c r="AC49" s="50"/>
      <c r="AD49" s="50"/>
      <c r="AE49" s="50"/>
      <c r="AF49" s="50"/>
      <c r="AG49" s="50"/>
      <c r="AH49" s="50"/>
      <c r="AI49" s="50"/>
      <c r="AJ49" s="50"/>
      <c r="AK49" s="50"/>
      <c r="AL49" s="50"/>
      <c r="AM49" s="50"/>
      <c r="AN49" s="50"/>
      <c r="AO49" s="50"/>
      <c r="AP49" s="50"/>
      <c r="AQ49" s="50"/>
      <c r="AR49" s="50"/>
      <c r="AS49" s="50"/>
      <c r="AT49" s="50"/>
      <c r="AU49" s="50"/>
      <c r="AV49" s="50"/>
      <c r="AW49" s="50"/>
      <c r="AX49" s="50"/>
      <c r="AY49" s="50"/>
      <c r="AZ49" s="50"/>
      <c r="BA49" s="50"/>
      <c r="BB49" s="50"/>
      <c r="BC49" s="50"/>
      <c r="BD49" s="50"/>
      <c r="BE49" s="50"/>
      <c r="BF49" s="50"/>
      <c r="BG49" s="50"/>
      <c r="BH49" s="50"/>
      <c r="BI49" s="50"/>
      <c r="BJ49" s="50"/>
      <c r="BV49" s="11" t="s">
        <v>365</v>
      </c>
    </row>
    <row r="50" spans="2:74">
      <c r="B50" s="305" t="s">
        <v>366</v>
      </c>
      <c r="C50" s="401" t="s">
        <v>367</v>
      </c>
      <c r="D50" s="402"/>
      <c r="E50" s="402"/>
      <c r="F50" s="402"/>
      <c r="G50" s="402"/>
      <c r="H50" s="402"/>
      <c r="I50" s="402"/>
      <c r="J50" s="306"/>
      <c r="K50" s="306"/>
      <c r="L50" s="306"/>
      <c r="M50" s="306"/>
      <c r="N50" s="306"/>
      <c r="O50" s="306"/>
      <c r="P50" s="306"/>
      <c r="Q50" s="306"/>
      <c r="R50" s="306"/>
      <c r="S50" s="306"/>
      <c r="T50" s="306"/>
      <c r="U50" s="306"/>
      <c r="V50" s="306"/>
      <c r="W50" s="306"/>
      <c r="X50" s="306"/>
      <c r="Y50" s="306"/>
      <c r="Z50" s="306"/>
      <c r="AA50" s="306"/>
      <c r="AB50" s="306"/>
      <c r="AC50" s="306"/>
      <c r="AD50" s="306"/>
      <c r="AE50" s="306"/>
      <c r="AF50" s="306"/>
      <c r="AG50" s="306"/>
      <c r="AH50" s="306"/>
      <c r="AI50" s="306"/>
      <c r="AJ50" s="306"/>
      <c r="AK50" s="306"/>
      <c r="AL50" s="306"/>
      <c r="AM50" s="306"/>
      <c r="AN50" s="306"/>
      <c r="AO50" s="306"/>
      <c r="AP50" s="306"/>
      <c r="AQ50" s="306"/>
      <c r="AR50" s="306"/>
      <c r="AS50" s="306"/>
      <c r="AT50" s="306"/>
      <c r="AU50" s="306"/>
      <c r="AV50" s="306"/>
      <c r="AW50" s="306"/>
      <c r="AX50" s="306"/>
      <c r="AY50" s="306"/>
      <c r="AZ50" s="306"/>
      <c r="BA50" s="306"/>
      <c r="BB50" s="306"/>
      <c r="BC50" s="306"/>
      <c r="BD50" s="306"/>
      <c r="BE50" s="306"/>
      <c r="BF50" s="306"/>
      <c r="BG50" s="306"/>
      <c r="BH50" s="306"/>
      <c r="BI50" s="306"/>
      <c r="BJ50" s="306"/>
      <c r="BK50" s="402" t="s">
        <v>368</v>
      </c>
      <c r="BL50" s="403"/>
      <c r="BV50" s="11" t="s">
        <v>363</v>
      </c>
    </row>
    <row r="51" spans="2:74">
      <c r="B51" s="58"/>
      <c r="C51" s="59">
        <v>1</v>
      </c>
      <c r="D51" s="60">
        <v>2</v>
      </c>
      <c r="E51" s="60">
        <v>3</v>
      </c>
      <c r="F51" s="60">
        <v>4</v>
      </c>
      <c r="G51" s="60">
        <v>5</v>
      </c>
      <c r="H51" s="60">
        <v>6</v>
      </c>
      <c r="I51" s="60">
        <v>7</v>
      </c>
      <c r="J51" s="60">
        <v>8</v>
      </c>
      <c r="K51" s="60">
        <v>9</v>
      </c>
      <c r="L51" s="60">
        <v>10</v>
      </c>
      <c r="M51" s="60">
        <v>11</v>
      </c>
      <c r="N51" s="60">
        <v>12</v>
      </c>
      <c r="O51" s="60">
        <v>13</v>
      </c>
      <c r="P51" s="60">
        <v>14</v>
      </c>
      <c r="Q51" s="60">
        <v>15</v>
      </c>
      <c r="R51" s="60">
        <v>16</v>
      </c>
      <c r="S51" s="60">
        <v>17</v>
      </c>
      <c r="T51" s="60">
        <v>18</v>
      </c>
      <c r="U51" s="60">
        <v>19</v>
      </c>
      <c r="V51" s="60">
        <v>20</v>
      </c>
      <c r="W51" s="60">
        <v>21</v>
      </c>
      <c r="X51" s="60">
        <v>22</v>
      </c>
      <c r="Y51" s="60">
        <v>23</v>
      </c>
      <c r="Z51" s="60">
        <v>24</v>
      </c>
      <c r="AA51" s="60">
        <v>25</v>
      </c>
      <c r="AB51" s="60">
        <v>26</v>
      </c>
      <c r="AC51" s="60">
        <v>27</v>
      </c>
      <c r="AD51" s="60">
        <v>28</v>
      </c>
      <c r="AE51" s="60">
        <v>29</v>
      </c>
      <c r="AF51" s="60">
        <v>30</v>
      </c>
      <c r="AG51" s="60">
        <v>31</v>
      </c>
      <c r="AH51" s="60">
        <v>32</v>
      </c>
      <c r="AI51" s="60">
        <v>33</v>
      </c>
      <c r="AJ51" s="60">
        <v>34</v>
      </c>
      <c r="AK51" s="60">
        <v>35</v>
      </c>
      <c r="AL51" s="60">
        <v>36</v>
      </c>
      <c r="AM51" s="60">
        <v>37</v>
      </c>
      <c r="AN51" s="60">
        <v>38</v>
      </c>
      <c r="AO51" s="60">
        <v>39</v>
      </c>
      <c r="AP51" s="60">
        <v>40</v>
      </c>
      <c r="AQ51" s="60">
        <v>41</v>
      </c>
      <c r="AR51" s="60">
        <v>42</v>
      </c>
      <c r="AS51" s="60">
        <v>43</v>
      </c>
      <c r="AT51" s="60">
        <v>44</v>
      </c>
      <c r="AU51" s="60">
        <v>45</v>
      </c>
      <c r="AV51" s="60">
        <v>46</v>
      </c>
      <c r="AW51" s="60">
        <v>47</v>
      </c>
      <c r="AX51" s="60">
        <v>48</v>
      </c>
      <c r="AY51" s="60">
        <v>49</v>
      </c>
      <c r="AZ51" s="60">
        <v>50</v>
      </c>
      <c r="BA51" s="60">
        <v>51</v>
      </c>
      <c r="BB51" s="60">
        <v>52</v>
      </c>
      <c r="BC51" s="60">
        <v>53</v>
      </c>
      <c r="BD51" s="60">
        <v>54</v>
      </c>
      <c r="BE51" s="60">
        <v>55</v>
      </c>
      <c r="BF51" s="60" t="s">
        <v>71</v>
      </c>
      <c r="BG51" s="60" t="s">
        <v>73</v>
      </c>
      <c r="BH51" s="60" t="s">
        <v>74</v>
      </c>
      <c r="BI51" s="60" t="s">
        <v>75</v>
      </c>
      <c r="BJ51" s="60" t="s">
        <v>76</v>
      </c>
      <c r="BK51" s="61" t="s">
        <v>369</v>
      </c>
      <c r="BL51" s="62" t="s">
        <v>370</v>
      </c>
    </row>
    <row r="52" spans="2:74">
      <c r="B52" s="307">
        <v>1995</v>
      </c>
      <c r="C52" s="308">
        <f>IF(C$39=0,0,IF($B52&lt;C$44,0,IF($B52=C$44,-C$45,IF($B52&gt;C$44+20,0,C$39/20))))*44/12</f>
        <v>0</v>
      </c>
      <c r="D52" s="309">
        <f t="shared" ref="D52:S67" si="7">IF(D$39=0,0,IF($B52&lt;D$44,0,IF($B52=D$44,-D$45,IF($B52&gt;D$44+20,0,D$39/20))))*44/12</f>
        <v>0</v>
      </c>
      <c r="E52" s="309">
        <f>IF(E$39=0,0,IF($B52&lt;E$44,0,IF($B52=E$44,-E$45,IF($B52&gt;E$44+20,0,E$39/20))))*44/12</f>
        <v>0</v>
      </c>
      <c r="F52" s="309">
        <f>IF(F$39=0,0,IF($B52&lt;F$44,0,IF($B52=F$44,-F$45,IF($B52&gt;F$44+20,0,F$39/20))))*44/12</f>
        <v>0</v>
      </c>
      <c r="G52" s="309">
        <f t="shared" si="7"/>
        <v>0</v>
      </c>
      <c r="H52" s="63">
        <f t="shared" si="7"/>
        <v>0</v>
      </c>
      <c r="I52" s="63">
        <f t="shared" si="7"/>
        <v>0</v>
      </c>
      <c r="J52" s="63">
        <f t="shared" si="7"/>
        <v>0</v>
      </c>
      <c r="K52" s="63">
        <f t="shared" si="7"/>
        <v>0</v>
      </c>
      <c r="L52" s="63">
        <f t="shared" si="7"/>
        <v>0</v>
      </c>
      <c r="M52" s="63">
        <f t="shared" si="7"/>
        <v>0</v>
      </c>
      <c r="N52" s="63">
        <f t="shared" si="7"/>
        <v>0</v>
      </c>
      <c r="O52" s="63">
        <f t="shared" si="7"/>
        <v>0</v>
      </c>
      <c r="P52" s="63">
        <f t="shared" si="7"/>
        <v>0</v>
      </c>
      <c r="Q52" s="63">
        <f t="shared" si="7"/>
        <v>0</v>
      </c>
      <c r="R52" s="63">
        <f t="shared" si="7"/>
        <v>0</v>
      </c>
      <c r="S52" s="63">
        <f t="shared" si="7"/>
        <v>0</v>
      </c>
      <c r="T52" s="63">
        <f t="shared" ref="T52:AI67" si="8">IF(T$39=0,0,IF($B52&lt;T$44,0,IF($B52=T$44,-T$45,IF($B52&gt;T$44+20,0,T$39/20))))*44/12</f>
        <v>0</v>
      </c>
      <c r="U52" s="63">
        <f t="shared" si="8"/>
        <v>0</v>
      </c>
      <c r="V52" s="63">
        <f t="shared" si="8"/>
        <v>0</v>
      </c>
      <c r="W52" s="63">
        <f t="shared" si="8"/>
        <v>0</v>
      </c>
      <c r="X52" s="63">
        <f t="shared" si="8"/>
        <v>0</v>
      </c>
      <c r="Y52" s="63">
        <f t="shared" si="8"/>
        <v>0</v>
      </c>
      <c r="Z52" s="63">
        <f t="shared" si="8"/>
        <v>0</v>
      </c>
      <c r="AA52" s="63">
        <f t="shared" si="8"/>
        <v>0</v>
      </c>
      <c r="AB52" s="63">
        <f t="shared" si="8"/>
        <v>0</v>
      </c>
      <c r="AC52" s="63">
        <f t="shared" si="8"/>
        <v>0</v>
      </c>
      <c r="AD52" s="63">
        <f t="shared" si="8"/>
        <v>0</v>
      </c>
      <c r="AE52" s="63">
        <f t="shared" si="8"/>
        <v>0</v>
      </c>
      <c r="AF52" s="63">
        <f t="shared" si="8"/>
        <v>0</v>
      </c>
      <c r="AG52" s="63">
        <f t="shared" si="8"/>
        <v>0</v>
      </c>
      <c r="AH52" s="63">
        <f t="shared" si="8"/>
        <v>0</v>
      </c>
      <c r="AI52" s="63">
        <f t="shared" si="8"/>
        <v>0</v>
      </c>
      <c r="AJ52" s="63">
        <f t="shared" ref="AJ52:BD63" si="9">IF(AJ$39=0,0,IF($B52&lt;AJ$44,0,IF($B52=AJ$44,-AJ$45,IF($B52&gt;AJ$44+20,0,AJ$39/20))))*44/12</f>
        <v>0</v>
      </c>
      <c r="AK52" s="63">
        <f t="shared" si="9"/>
        <v>0</v>
      </c>
      <c r="AL52" s="63">
        <f t="shared" si="9"/>
        <v>0</v>
      </c>
      <c r="AM52" s="63">
        <f t="shared" si="9"/>
        <v>0</v>
      </c>
      <c r="AN52" s="63">
        <f t="shared" si="9"/>
        <v>0</v>
      </c>
      <c r="AO52" s="63">
        <f t="shared" si="9"/>
        <v>0</v>
      </c>
      <c r="AP52" s="63">
        <f t="shared" si="9"/>
        <v>0</v>
      </c>
      <c r="AQ52" s="63">
        <f>IF(AQ$39=0,0,IF($B52&lt;AQ$44,0,IF($B52=AQ$44,-AQ$45,IF($B52&gt;AQ$44+20,0,AQ$39/20))))*44/12</f>
        <v>0</v>
      </c>
      <c r="AR52" s="63">
        <f t="shared" si="9"/>
        <v>0</v>
      </c>
      <c r="AS52" s="63">
        <f t="shared" si="9"/>
        <v>0</v>
      </c>
      <c r="AT52" s="63">
        <f t="shared" si="9"/>
        <v>0</v>
      </c>
      <c r="AU52" s="63">
        <f t="shared" si="9"/>
        <v>0</v>
      </c>
      <c r="AV52" s="63">
        <f t="shared" si="9"/>
        <v>0</v>
      </c>
      <c r="AW52" s="63">
        <f t="shared" si="9"/>
        <v>0</v>
      </c>
      <c r="AX52" s="63">
        <f t="shared" si="9"/>
        <v>0</v>
      </c>
      <c r="AY52" s="63">
        <f t="shared" si="9"/>
        <v>0</v>
      </c>
      <c r="AZ52" s="63">
        <f t="shared" si="9"/>
        <v>0</v>
      </c>
      <c r="BA52" s="63">
        <f t="shared" si="9"/>
        <v>0</v>
      </c>
      <c r="BB52" s="63">
        <f t="shared" si="9"/>
        <v>0</v>
      </c>
      <c r="BC52" s="63">
        <f t="shared" si="9"/>
        <v>0</v>
      </c>
      <c r="BD52" s="63">
        <f t="shared" si="9"/>
        <v>0</v>
      </c>
      <c r="BE52" s="63">
        <f t="shared" ref="BE52:BJ61" si="10">IF(BE$39=0,0,IF($B52&lt;BE$44,0,IF($B52=BE$44,-BE$45,IF($B52&gt;BE$44+20,0,BE$39/20))))*44/12</f>
        <v>0</v>
      </c>
      <c r="BF52" s="63">
        <f t="shared" si="10"/>
        <v>0</v>
      </c>
      <c r="BG52" s="63">
        <f t="shared" si="10"/>
        <v>0</v>
      </c>
      <c r="BH52" s="63">
        <f t="shared" si="10"/>
        <v>0</v>
      </c>
      <c r="BI52" s="63">
        <f t="shared" si="10"/>
        <v>0</v>
      </c>
      <c r="BJ52" s="63">
        <f t="shared" si="10"/>
        <v>0</v>
      </c>
      <c r="BK52" s="310">
        <f t="shared" ref="BK52:BK81" si="11">SUMPRODUCT(C$42:BJ$42,C52:BJ52)</f>
        <v>0</v>
      </c>
      <c r="BL52" s="311">
        <f>BK52</f>
        <v>0</v>
      </c>
    </row>
    <row r="53" spans="2:74">
      <c r="B53" s="140">
        <v>1996</v>
      </c>
      <c r="C53" s="64">
        <f>IF(C$39=0,0,IF($B53&lt;C$44,0,IF($B53=C$44,-C$45,IF($B53&gt;C$44+20,0,C$39/20))))*44/12</f>
        <v>0.80666666666666764</v>
      </c>
      <c r="D53" s="65">
        <f t="shared" si="7"/>
        <v>0</v>
      </c>
      <c r="E53" s="65">
        <f t="shared" si="7"/>
        <v>0</v>
      </c>
      <c r="F53" s="65">
        <f t="shared" si="7"/>
        <v>0</v>
      </c>
      <c r="G53" s="66">
        <f t="shared" si="7"/>
        <v>0</v>
      </c>
      <c r="H53" s="65">
        <f t="shared" si="7"/>
        <v>0</v>
      </c>
      <c r="I53" s="65">
        <f t="shared" si="7"/>
        <v>0</v>
      </c>
      <c r="J53" s="65">
        <f t="shared" si="7"/>
        <v>0</v>
      </c>
      <c r="K53" s="65">
        <f t="shared" si="7"/>
        <v>0</v>
      </c>
      <c r="L53" s="65">
        <f t="shared" si="7"/>
        <v>0</v>
      </c>
      <c r="M53" s="65">
        <f t="shared" si="7"/>
        <v>0</v>
      </c>
      <c r="N53" s="65">
        <f t="shared" si="7"/>
        <v>0</v>
      </c>
      <c r="O53" s="65">
        <f t="shared" si="7"/>
        <v>0</v>
      </c>
      <c r="P53" s="65">
        <f t="shared" si="7"/>
        <v>0</v>
      </c>
      <c r="Q53" s="65">
        <f t="shared" si="7"/>
        <v>0</v>
      </c>
      <c r="R53" s="65">
        <f t="shared" si="7"/>
        <v>0</v>
      </c>
      <c r="S53" s="65">
        <f t="shared" si="7"/>
        <v>0</v>
      </c>
      <c r="T53" s="65">
        <f t="shared" si="8"/>
        <v>0</v>
      </c>
      <c r="U53" s="65">
        <f t="shared" si="8"/>
        <v>0</v>
      </c>
      <c r="V53" s="65">
        <f t="shared" si="8"/>
        <v>0</v>
      </c>
      <c r="W53" s="65">
        <f t="shared" si="8"/>
        <v>0</v>
      </c>
      <c r="X53" s="65">
        <f t="shared" si="8"/>
        <v>0</v>
      </c>
      <c r="Y53" s="65">
        <f t="shared" si="8"/>
        <v>0</v>
      </c>
      <c r="Z53" s="65">
        <f t="shared" si="8"/>
        <v>0</v>
      </c>
      <c r="AA53" s="65">
        <f t="shared" si="8"/>
        <v>0</v>
      </c>
      <c r="AB53" s="65">
        <f t="shared" si="8"/>
        <v>0</v>
      </c>
      <c r="AC53" s="65">
        <f t="shared" si="8"/>
        <v>0</v>
      </c>
      <c r="AD53" s="65">
        <f t="shared" si="8"/>
        <v>0</v>
      </c>
      <c r="AE53" s="65">
        <f t="shared" si="8"/>
        <v>0</v>
      </c>
      <c r="AF53" s="65">
        <f t="shared" si="8"/>
        <v>0</v>
      </c>
      <c r="AG53" s="65">
        <f t="shared" si="8"/>
        <v>0</v>
      </c>
      <c r="AH53" s="65">
        <f t="shared" si="8"/>
        <v>0</v>
      </c>
      <c r="AI53" s="65">
        <f t="shared" si="8"/>
        <v>0</v>
      </c>
      <c r="AJ53" s="65">
        <f t="shared" si="9"/>
        <v>0</v>
      </c>
      <c r="AK53" s="65">
        <f t="shared" si="9"/>
        <v>0</v>
      </c>
      <c r="AL53" s="65">
        <f t="shared" si="9"/>
        <v>0</v>
      </c>
      <c r="AM53" s="65">
        <f t="shared" si="9"/>
        <v>0</v>
      </c>
      <c r="AN53" s="65">
        <f t="shared" si="9"/>
        <v>0</v>
      </c>
      <c r="AO53" s="65">
        <f t="shared" si="9"/>
        <v>0</v>
      </c>
      <c r="AP53" s="65">
        <f t="shared" si="9"/>
        <v>0</v>
      </c>
      <c r="AQ53" s="65">
        <f t="shared" si="9"/>
        <v>0</v>
      </c>
      <c r="AR53" s="65">
        <f t="shared" si="9"/>
        <v>0</v>
      </c>
      <c r="AS53" s="65">
        <f t="shared" si="9"/>
        <v>0</v>
      </c>
      <c r="AT53" s="65">
        <f t="shared" si="9"/>
        <v>0</v>
      </c>
      <c r="AU53" s="65">
        <f t="shared" si="9"/>
        <v>0</v>
      </c>
      <c r="AV53" s="65">
        <f t="shared" si="9"/>
        <v>0</v>
      </c>
      <c r="AW53" s="65">
        <f t="shared" si="9"/>
        <v>0</v>
      </c>
      <c r="AX53" s="65">
        <f t="shared" si="9"/>
        <v>0</v>
      </c>
      <c r="AY53" s="65">
        <f t="shared" si="9"/>
        <v>0</v>
      </c>
      <c r="AZ53" s="65">
        <f t="shared" si="9"/>
        <v>0</v>
      </c>
      <c r="BA53" s="65">
        <f t="shared" si="9"/>
        <v>0</v>
      </c>
      <c r="BB53" s="65">
        <f t="shared" si="9"/>
        <v>0</v>
      </c>
      <c r="BC53" s="65">
        <f t="shared" si="9"/>
        <v>0</v>
      </c>
      <c r="BD53" s="65">
        <f t="shared" si="9"/>
        <v>0</v>
      </c>
      <c r="BE53" s="65">
        <f t="shared" si="10"/>
        <v>0</v>
      </c>
      <c r="BF53" s="65">
        <f t="shared" si="10"/>
        <v>0.80666666666666764</v>
      </c>
      <c r="BG53" s="65">
        <f t="shared" si="10"/>
        <v>0</v>
      </c>
      <c r="BH53" s="65">
        <f t="shared" si="10"/>
        <v>0</v>
      </c>
      <c r="BI53" s="65">
        <f t="shared" si="10"/>
        <v>0</v>
      </c>
      <c r="BJ53" s="65">
        <f t="shared" si="10"/>
        <v>0</v>
      </c>
      <c r="BK53" s="67">
        <f t="shared" si="11"/>
        <v>20.134579968141455</v>
      </c>
      <c r="BL53" s="68">
        <f>BK53+BL52</f>
        <v>20.134579968141455</v>
      </c>
    </row>
    <row r="54" spans="2:74">
      <c r="B54" s="140">
        <v>1997</v>
      </c>
      <c r="C54" s="64">
        <f t="shared" ref="C54:T81" si="12">IF(C$39=0,0,IF($B54&lt;C$44,0,IF($B54=C$44,-C$45,IF($B54&gt;C$44+20,0,C$39/20))))*44/12</f>
        <v>0.80666666666666764</v>
      </c>
      <c r="D54" s="64">
        <f t="shared" si="7"/>
        <v>0.80666666666666764</v>
      </c>
      <c r="E54" s="64">
        <f t="shared" si="7"/>
        <v>0</v>
      </c>
      <c r="F54" s="64">
        <f t="shared" si="7"/>
        <v>0</v>
      </c>
      <c r="G54" s="69">
        <f t="shared" si="7"/>
        <v>0</v>
      </c>
      <c r="H54" s="64">
        <f t="shared" si="7"/>
        <v>0</v>
      </c>
      <c r="I54" s="64">
        <f t="shared" si="7"/>
        <v>0</v>
      </c>
      <c r="J54" s="64">
        <f t="shared" si="7"/>
        <v>0</v>
      </c>
      <c r="K54" s="64">
        <f t="shared" si="7"/>
        <v>0</v>
      </c>
      <c r="L54" s="64">
        <f t="shared" si="7"/>
        <v>0</v>
      </c>
      <c r="M54" s="64">
        <f t="shared" si="7"/>
        <v>0</v>
      </c>
      <c r="N54" s="64">
        <f t="shared" si="7"/>
        <v>0</v>
      </c>
      <c r="O54" s="64">
        <f t="shared" si="7"/>
        <v>0</v>
      </c>
      <c r="P54" s="64">
        <f t="shared" si="7"/>
        <v>0</v>
      </c>
      <c r="Q54" s="64">
        <f t="shared" si="7"/>
        <v>0</v>
      </c>
      <c r="R54" s="64">
        <f t="shared" si="7"/>
        <v>0</v>
      </c>
      <c r="S54" s="64">
        <f t="shared" si="7"/>
        <v>0</v>
      </c>
      <c r="T54" s="64">
        <f t="shared" si="8"/>
        <v>0</v>
      </c>
      <c r="U54" s="64">
        <f t="shared" si="8"/>
        <v>0</v>
      </c>
      <c r="V54" s="64">
        <f t="shared" si="8"/>
        <v>0</v>
      </c>
      <c r="W54" s="64">
        <f t="shared" si="8"/>
        <v>0</v>
      </c>
      <c r="X54" s="64">
        <f t="shared" si="8"/>
        <v>0</v>
      </c>
      <c r="Y54" s="64">
        <f t="shared" si="8"/>
        <v>0</v>
      </c>
      <c r="Z54" s="64">
        <f t="shared" si="8"/>
        <v>0</v>
      </c>
      <c r="AA54" s="64">
        <f t="shared" si="8"/>
        <v>0</v>
      </c>
      <c r="AB54" s="64">
        <f t="shared" si="8"/>
        <v>0</v>
      </c>
      <c r="AC54" s="64">
        <f t="shared" si="8"/>
        <v>0</v>
      </c>
      <c r="AD54" s="64">
        <f t="shared" si="8"/>
        <v>0</v>
      </c>
      <c r="AE54" s="64">
        <f t="shared" si="8"/>
        <v>0</v>
      </c>
      <c r="AF54" s="64">
        <f t="shared" si="8"/>
        <v>0</v>
      </c>
      <c r="AG54" s="64">
        <f t="shared" si="8"/>
        <v>0</v>
      </c>
      <c r="AH54" s="64">
        <f t="shared" si="8"/>
        <v>0</v>
      </c>
      <c r="AI54" s="64">
        <f t="shared" si="8"/>
        <v>0</v>
      </c>
      <c r="AJ54" s="64">
        <f t="shared" si="9"/>
        <v>0</v>
      </c>
      <c r="AK54" s="64">
        <f t="shared" si="9"/>
        <v>0</v>
      </c>
      <c r="AL54" s="64">
        <f t="shared" si="9"/>
        <v>0</v>
      </c>
      <c r="AM54" s="64">
        <f t="shared" si="9"/>
        <v>0</v>
      </c>
      <c r="AN54" s="64">
        <f t="shared" si="9"/>
        <v>0</v>
      </c>
      <c r="AO54" s="64">
        <f t="shared" si="9"/>
        <v>0</v>
      </c>
      <c r="AP54" s="64">
        <f t="shared" si="9"/>
        <v>0</v>
      </c>
      <c r="AQ54" s="64">
        <f t="shared" si="9"/>
        <v>0</v>
      </c>
      <c r="AR54" s="64">
        <f t="shared" si="9"/>
        <v>0</v>
      </c>
      <c r="AS54" s="64">
        <f t="shared" si="9"/>
        <v>0</v>
      </c>
      <c r="AT54" s="64">
        <f t="shared" si="9"/>
        <v>0</v>
      </c>
      <c r="AU54" s="64">
        <f t="shared" si="9"/>
        <v>0</v>
      </c>
      <c r="AV54" s="64">
        <f t="shared" si="9"/>
        <v>0</v>
      </c>
      <c r="AW54" s="64">
        <f t="shared" si="9"/>
        <v>0</v>
      </c>
      <c r="AX54" s="64">
        <f t="shared" si="9"/>
        <v>0</v>
      </c>
      <c r="AY54" s="64">
        <f t="shared" si="9"/>
        <v>0</v>
      </c>
      <c r="AZ54" s="64">
        <f t="shared" si="9"/>
        <v>0</v>
      </c>
      <c r="BA54" s="64">
        <f t="shared" si="9"/>
        <v>0</v>
      </c>
      <c r="BB54" s="64">
        <f t="shared" si="9"/>
        <v>0</v>
      </c>
      <c r="BC54" s="64">
        <f t="shared" si="9"/>
        <v>0</v>
      </c>
      <c r="BD54" s="64">
        <f t="shared" si="9"/>
        <v>0</v>
      </c>
      <c r="BE54" s="64">
        <f t="shared" si="10"/>
        <v>0</v>
      </c>
      <c r="BF54" s="64">
        <f t="shared" si="10"/>
        <v>0.80666666666666764</v>
      </c>
      <c r="BG54" s="64">
        <f t="shared" si="10"/>
        <v>0</v>
      </c>
      <c r="BH54" s="64">
        <f t="shared" si="10"/>
        <v>0</v>
      </c>
      <c r="BI54" s="64">
        <f t="shared" si="10"/>
        <v>0</v>
      </c>
      <c r="BJ54" s="64">
        <f t="shared" si="10"/>
        <v>0</v>
      </c>
      <c r="BK54" s="67">
        <f t="shared" si="11"/>
        <v>26.639131758939669</v>
      </c>
      <c r="BL54" s="68">
        <f t="shared" ref="BL54:BL81" si="13">BK54+BL53</f>
        <v>46.773711727081121</v>
      </c>
    </row>
    <row r="55" spans="2:74">
      <c r="B55" s="140">
        <v>1998</v>
      </c>
      <c r="C55" s="64">
        <f t="shared" si="12"/>
        <v>0.80666666666666764</v>
      </c>
      <c r="D55" s="65">
        <f t="shared" si="7"/>
        <v>0.80666666666666764</v>
      </c>
      <c r="E55" s="65">
        <f t="shared" si="7"/>
        <v>0.80666666666666764</v>
      </c>
      <c r="F55" s="65">
        <f t="shared" si="7"/>
        <v>0</v>
      </c>
      <c r="G55" s="65">
        <f t="shared" si="7"/>
        <v>0</v>
      </c>
      <c r="H55" s="63">
        <f t="shared" si="7"/>
        <v>0</v>
      </c>
      <c r="I55" s="63">
        <f t="shared" si="7"/>
        <v>0</v>
      </c>
      <c r="J55" s="63">
        <f t="shared" si="7"/>
        <v>0</v>
      </c>
      <c r="K55" s="63">
        <f t="shared" si="7"/>
        <v>0</v>
      </c>
      <c r="L55" s="63">
        <f t="shared" si="7"/>
        <v>0</v>
      </c>
      <c r="M55" s="63">
        <f t="shared" si="7"/>
        <v>0</v>
      </c>
      <c r="N55" s="63">
        <f t="shared" si="7"/>
        <v>0</v>
      </c>
      <c r="O55" s="63">
        <f t="shared" si="7"/>
        <v>0</v>
      </c>
      <c r="P55" s="63">
        <f t="shared" si="7"/>
        <v>0</v>
      </c>
      <c r="Q55" s="63">
        <f t="shared" si="7"/>
        <v>0</v>
      </c>
      <c r="R55" s="63">
        <f t="shared" si="7"/>
        <v>0</v>
      </c>
      <c r="S55" s="63">
        <f t="shared" si="7"/>
        <v>0</v>
      </c>
      <c r="T55" s="63">
        <f t="shared" si="8"/>
        <v>0</v>
      </c>
      <c r="U55" s="63">
        <f t="shared" si="8"/>
        <v>0</v>
      </c>
      <c r="V55" s="63">
        <f t="shared" si="8"/>
        <v>0</v>
      </c>
      <c r="W55" s="63">
        <f t="shared" si="8"/>
        <v>0</v>
      </c>
      <c r="X55" s="63">
        <f t="shared" si="8"/>
        <v>0</v>
      </c>
      <c r="Y55" s="63">
        <f t="shared" si="8"/>
        <v>0</v>
      </c>
      <c r="Z55" s="63">
        <f t="shared" si="8"/>
        <v>0</v>
      </c>
      <c r="AA55" s="63">
        <f t="shared" si="8"/>
        <v>0</v>
      </c>
      <c r="AB55" s="63">
        <f t="shared" si="8"/>
        <v>0</v>
      </c>
      <c r="AC55" s="63">
        <f t="shared" si="8"/>
        <v>0</v>
      </c>
      <c r="AD55" s="63">
        <f t="shared" si="8"/>
        <v>0</v>
      </c>
      <c r="AE55" s="63">
        <f t="shared" si="8"/>
        <v>0</v>
      </c>
      <c r="AF55" s="63">
        <f t="shared" si="8"/>
        <v>0</v>
      </c>
      <c r="AG55" s="63">
        <f t="shared" si="8"/>
        <v>0</v>
      </c>
      <c r="AH55" s="63">
        <f t="shared" si="8"/>
        <v>0</v>
      </c>
      <c r="AI55" s="63">
        <f t="shared" si="8"/>
        <v>0</v>
      </c>
      <c r="AJ55" s="63">
        <f t="shared" si="9"/>
        <v>0</v>
      </c>
      <c r="AK55" s="63">
        <f t="shared" si="9"/>
        <v>0</v>
      </c>
      <c r="AL55" s="63">
        <f t="shared" si="9"/>
        <v>0</v>
      </c>
      <c r="AM55" s="63">
        <f t="shared" si="9"/>
        <v>0</v>
      </c>
      <c r="AN55" s="63">
        <f t="shared" si="9"/>
        <v>0</v>
      </c>
      <c r="AO55" s="63">
        <f t="shared" si="9"/>
        <v>0</v>
      </c>
      <c r="AP55" s="63">
        <f t="shared" si="9"/>
        <v>0</v>
      </c>
      <c r="AQ55" s="63">
        <f t="shared" si="9"/>
        <v>0</v>
      </c>
      <c r="AR55" s="63">
        <f t="shared" si="9"/>
        <v>0</v>
      </c>
      <c r="AS55" s="63">
        <f t="shared" si="9"/>
        <v>0</v>
      </c>
      <c r="AT55" s="63">
        <f t="shared" si="9"/>
        <v>0</v>
      </c>
      <c r="AU55" s="63">
        <f t="shared" si="9"/>
        <v>0</v>
      </c>
      <c r="AV55" s="63">
        <f t="shared" si="9"/>
        <v>0</v>
      </c>
      <c r="AW55" s="63">
        <f t="shared" si="9"/>
        <v>0</v>
      </c>
      <c r="AX55" s="63">
        <f t="shared" si="9"/>
        <v>0</v>
      </c>
      <c r="AY55" s="63">
        <f t="shared" si="9"/>
        <v>0</v>
      </c>
      <c r="AZ55" s="63">
        <f t="shared" si="9"/>
        <v>0</v>
      </c>
      <c r="BA55" s="63">
        <f t="shared" si="9"/>
        <v>0</v>
      </c>
      <c r="BB55" s="63">
        <f t="shared" si="9"/>
        <v>0</v>
      </c>
      <c r="BC55" s="63">
        <f t="shared" si="9"/>
        <v>0</v>
      </c>
      <c r="BD55" s="63">
        <f t="shared" si="9"/>
        <v>0</v>
      </c>
      <c r="BE55" s="63">
        <f t="shared" si="10"/>
        <v>0</v>
      </c>
      <c r="BF55" s="63">
        <f t="shared" si="10"/>
        <v>0.80666666666666764</v>
      </c>
      <c r="BG55" s="63">
        <f t="shared" si="10"/>
        <v>0</v>
      </c>
      <c r="BH55" s="63">
        <f t="shared" si="10"/>
        <v>0</v>
      </c>
      <c r="BI55" s="63">
        <f t="shared" si="10"/>
        <v>0</v>
      </c>
      <c r="BJ55" s="63">
        <f t="shared" si="10"/>
        <v>0</v>
      </c>
      <c r="BK55" s="67">
        <f t="shared" si="11"/>
        <v>49.568072521448514</v>
      </c>
      <c r="BL55" s="68">
        <f t="shared" si="13"/>
        <v>96.341784248529635</v>
      </c>
    </row>
    <row r="56" spans="2:74">
      <c r="B56" s="140">
        <v>1999</v>
      </c>
      <c r="C56" s="64">
        <f t="shared" si="12"/>
        <v>0.80666666666666764</v>
      </c>
      <c r="D56" s="65">
        <f t="shared" si="7"/>
        <v>0.80666666666666764</v>
      </c>
      <c r="E56" s="65">
        <f t="shared" si="7"/>
        <v>0.80666666666666764</v>
      </c>
      <c r="F56" s="65">
        <f t="shared" si="7"/>
        <v>0.80666666666666764</v>
      </c>
      <c r="G56" s="65">
        <f t="shared" si="7"/>
        <v>0</v>
      </c>
      <c r="H56" s="65">
        <f t="shared" si="7"/>
        <v>0</v>
      </c>
      <c r="I56" s="65">
        <f t="shared" si="7"/>
        <v>0</v>
      </c>
      <c r="J56" s="65">
        <f t="shared" si="7"/>
        <v>0</v>
      </c>
      <c r="K56" s="65">
        <f t="shared" si="7"/>
        <v>0</v>
      </c>
      <c r="L56" s="65">
        <f t="shared" si="7"/>
        <v>0</v>
      </c>
      <c r="M56" s="65">
        <f t="shared" si="7"/>
        <v>0</v>
      </c>
      <c r="N56" s="65">
        <f t="shared" si="7"/>
        <v>0</v>
      </c>
      <c r="O56" s="65">
        <f t="shared" si="7"/>
        <v>0</v>
      </c>
      <c r="P56" s="65">
        <f t="shared" si="7"/>
        <v>0</v>
      </c>
      <c r="Q56" s="65">
        <f t="shared" si="7"/>
        <v>0</v>
      </c>
      <c r="R56" s="65">
        <f t="shared" si="7"/>
        <v>0</v>
      </c>
      <c r="S56" s="65">
        <f t="shared" si="7"/>
        <v>0</v>
      </c>
      <c r="T56" s="65">
        <f t="shared" si="8"/>
        <v>0</v>
      </c>
      <c r="U56" s="65">
        <f t="shared" si="8"/>
        <v>0</v>
      </c>
      <c r="V56" s="65">
        <f t="shared" si="8"/>
        <v>0</v>
      </c>
      <c r="W56" s="65">
        <f t="shared" si="8"/>
        <v>0</v>
      </c>
      <c r="X56" s="65">
        <f t="shared" si="8"/>
        <v>0</v>
      </c>
      <c r="Y56" s="65">
        <f t="shared" si="8"/>
        <v>0</v>
      </c>
      <c r="Z56" s="65">
        <f t="shared" si="8"/>
        <v>0</v>
      </c>
      <c r="AA56" s="65">
        <f t="shared" si="8"/>
        <v>0</v>
      </c>
      <c r="AB56" s="65">
        <f t="shared" si="8"/>
        <v>0</v>
      </c>
      <c r="AC56" s="65">
        <f t="shared" si="8"/>
        <v>0</v>
      </c>
      <c r="AD56" s="65">
        <f t="shared" si="8"/>
        <v>0</v>
      </c>
      <c r="AE56" s="65">
        <f t="shared" si="8"/>
        <v>0</v>
      </c>
      <c r="AF56" s="65">
        <f t="shared" si="8"/>
        <v>0</v>
      </c>
      <c r="AG56" s="65">
        <f t="shared" si="8"/>
        <v>0</v>
      </c>
      <c r="AH56" s="65">
        <f t="shared" si="8"/>
        <v>0</v>
      </c>
      <c r="AI56" s="65">
        <f t="shared" si="8"/>
        <v>0</v>
      </c>
      <c r="AJ56" s="65">
        <f t="shared" si="9"/>
        <v>0</v>
      </c>
      <c r="AK56" s="65">
        <f t="shared" si="9"/>
        <v>0</v>
      </c>
      <c r="AL56" s="65">
        <f t="shared" si="9"/>
        <v>0</v>
      </c>
      <c r="AM56" s="65">
        <f t="shared" si="9"/>
        <v>0</v>
      </c>
      <c r="AN56" s="65">
        <f t="shared" si="9"/>
        <v>0</v>
      </c>
      <c r="AO56" s="65">
        <f t="shared" si="9"/>
        <v>0</v>
      </c>
      <c r="AP56" s="65">
        <f t="shared" si="9"/>
        <v>0</v>
      </c>
      <c r="AQ56" s="65">
        <f t="shared" si="9"/>
        <v>0</v>
      </c>
      <c r="AR56" s="65">
        <f t="shared" si="9"/>
        <v>0</v>
      </c>
      <c r="AS56" s="65">
        <f t="shared" si="9"/>
        <v>0</v>
      </c>
      <c r="AT56" s="65">
        <f t="shared" si="9"/>
        <v>0</v>
      </c>
      <c r="AU56" s="65">
        <f t="shared" si="9"/>
        <v>0</v>
      </c>
      <c r="AV56" s="65">
        <f t="shared" si="9"/>
        <v>0</v>
      </c>
      <c r="AW56" s="65">
        <f t="shared" si="9"/>
        <v>0</v>
      </c>
      <c r="AX56" s="65">
        <f t="shared" si="9"/>
        <v>0</v>
      </c>
      <c r="AY56" s="65">
        <f t="shared" si="9"/>
        <v>0</v>
      </c>
      <c r="AZ56" s="65">
        <f t="shared" si="9"/>
        <v>0</v>
      </c>
      <c r="BA56" s="65">
        <f t="shared" si="9"/>
        <v>0</v>
      </c>
      <c r="BB56" s="65">
        <f t="shared" si="9"/>
        <v>0</v>
      </c>
      <c r="BC56" s="65">
        <f t="shared" si="9"/>
        <v>0</v>
      </c>
      <c r="BD56" s="65">
        <f t="shared" si="9"/>
        <v>0</v>
      </c>
      <c r="BE56" s="65">
        <f t="shared" si="10"/>
        <v>0</v>
      </c>
      <c r="BF56" s="65">
        <f t="shared" si="10"/>
        <v>0.80666666666666764</v>
      </c>
      <c r="BG56" s="65">
        <f t="shared" si="10"/>
        <v>0</v>
      </c>
      <c r="BH56" s="65">
        <f t="shared" si="10"/>
        <v>0</v>
      </c>
      <c r="BI56" s="65">
        <f t="shared" si="10"/>
        <v>0</v>
      </c>
      <c r="BJ56" s="65">
        <f t="shared" si="10"/>
        <v>0</v>
      </c>
      <c r="BK56" s="67">
        <f t="shared" si="11"/>
        <v>71.485858216986941</v>
      </c>
      <c r="BL56" s="68">
        <f t="shared" si="13"/>
        <v>167.82764246551659</v>
      </c>
    </row>
    <row r="57" spans="2:74">
      <c r="B57" s="140">
        <v>2000</v>
      </c>
      <c r="C57" s="64">
        <f t="shared" si="12"/>
        <v>0.80666666666666764</v>
      </c>
      <c r="D57" s="65">
        <f t="shared" si="7"/>
        <v>0.80666666666666764</v>
      </c>
      <c r="E57" s="65">
        <f t="shared" si="7"/>
        <v>0.80666666666666764</v>
      </c>
      <c r="F57" s="65">
        <f t="shared" si="7"/>
        <v>0.80666666666666764</v>
      </c>
      <c r="G57" s="65">
        <f t="shared" si="7"/>
        <v>0.80666666666666764</v>
      </c>
      <c r="H57" s="64">
        <f t="shared" si="7"/>
        <v>0</v>
      </c>
      <c r="I57" s="64">
        <f t="shared" si="7"/>
        <v>0</v>
      </c>
      <c r="J57" s="64">
        <f t="shared" si="7"/>
        <v>0</v>
      </c>
      <c r="K57" s="64">
        <f t="shared" si="7"/>
        <v>0</v>
      </c>
      <c r="L57" s="64">
        <f t="shared" si="7"/>
        <v>0</v>
      </c>
      <c r="M57" s="64">
        <f t="shared" si="7"/>
        <v>0</v>
      </c>
      <c r="N57" s="64">
        <f t="shared" si="7"/>
        <v>0</v>
      </c>
      <c r="O57" s="64">
        <f t="shared" si="7"/>
        <v>0</v>
      </c>
      <c r="P57" s="64">
        <f t="shared" si="7"/>
        <v>0</v>
      </c>
      <c r="Q57" s="64">
        <f t="shared" si="7"/>
        <v>0</v>
      </c>
      <c r="R57" s="64">
        <f t="shared" si="7"/>
        <v>0</v>
      </c>
      <c r="S57" s="64">
        <f t="shared" si="7"/>
        <v>0</v>
      </c>
      <c r="T57" s="64">
        <f t="shared" si="8"/>
        <v>0</v>
      </c>
      <c r="U57" s="64">
        <f t="shared" si="8"/>
        <v>0</v>
      </c>
      <c r="V57" s="64">
        <f t="shared" si="8"/>
        <v>0</v>
      </c>
      <c r="W57" s="64">
        <f t="shared" si="8"/>
        <v>0</v>
      </c>
      <c r="X57" s="64">
        <f t="shared" si="8"/>
        <v>0</v>
      </c>
      <c r="Y57" s="64">
        <f t="shared" si="8"/>
        <v>0</v>
      </c>
      <c r="Z57" s="64">
        <f t="shared" si="8"/>
        <v>0</v>
      </c>
      <c r="AA57" s="64">
        <f t="shared" si="8"/>
        <v>0</v>
      </c>
      <c r="AB57" s="64">
        <f t="shared" si="8"/>
        <v>0</v>
      </c>
      <c r="AC57" s="64">
        <f t="shared" si="8"/>
        <v>0</v>
      </c>
      <c r="AD57" s="64">
        <f t="shared" si="8"/>
        <v>0</v>
      </c>
      <c r="AE57" s="64">
        <f t="shared" si="8"/>
        <v>0</v>
      </c>
      <c r="AF57" s="64">
        <f t="shared" si="8"/>
        <v>0</v>
      </c>
      <c r="AG57" s="64">
        <f t="shared" si="8"/>
        <v>0</v>
      </c>
      <c r="AH57" s="64">
        <f t="shared" si="8"/>
        <v>0</v>
      </c>
      <c r="AI57" s="64">
        <f t="shared" si="8"/>
        <v>0</v>
      </c>
      <c r="AJ57" s="64">
        <f t="shared" si="9"/>
        <v>0</v>
      </c>
      <c r="AK57" s="64">
        <f t="shared" si="9"/>
        <v>0</v>
      </c>
      <c r="AL57" s="64">
        <f t="shared" si="9"/>
        <v>0</v>
      </c>
      <c r="AM57" s="64">
        <f t="shared" si="9"/>
        <v>0</v>
      </c>
      <c r="AN57" s="64">
        <f t="shared" si="9"/>
        <v>0</v>
      </c>
      <c r="AO57" s="64">
        <f t="shared" si="9"/>
        <v>0</v>
      </c>
      <c r="AP57" s="64">
        <f t="shared" si="9"/>
        <v>0</v>
      </c>
      <c r="AQ57" s="64">
        <f t="shared" si="9"/>
        <v>0</v>
      </c>
      <c r="AR57" s="64">
        <f t="shared" si="9"/>
        <v>0</v>
      </c>
      <c r="AS57" s="64">
        <f t="shared" si="9"/>
        <v>0</v>
      </c>
      <c r="AT57" s="64">
        <f t="shared" si="9"/>
        <v>0</v>
      </c>
      <c r="AU57" s="64">
        <f t="shared" si="9"/>
        <v>0</v>
      </c>
      <c r="AV57" s="64">
        <f t="shared" si="9"/>
        <v>0</v>
      </c>
      <c r="AW57" s="64">
        <f t="shared" si="9"/>
        <v>0</v>
      </c>
      <c r="AX57" s="64">
        <f t="shared" si="9"/>
        <v>0</v>
      </c>
      <c r="AY57" s="64">
        <f t="shared" si="9"/>
        <v>0</v>
      </c>
      <c r="AZ57" s="64">
        <f t="shared" si="9"/>
        <v>0</v>
      </c>
      <c r="BA57" s="64">
        <f t="shared" si="9"/>
        <v>0</v>
      </c>
      <c r="BB57" s="64">
        <f t="shared" si="9"/>
        <v>0</v>
      </c>
      <c r="BC57" s="64">
        <f t="shared" si="9"/>
        <v>0</v>
      </c>
      <c r="BD57" s="64">
        <f t="shared" si="9"/>
        <v>0</v>
      </c>
      <c r="BE57" s="64">
        <f t="shared" si="10"/>
        <v>0</v>
      </c>
      <c r="BF57" s="64">
        <f t="shared" si="10"/>
        <v>0.80666666666666764</v>
      </c>
      <c r="BG57" s="64">
        <f t="shared" si="10"/>
        <v>0</v>
      </c>
      <c r="BH57" s="64">
        <f t="shared" si="10"/>
        <v>0</v>
      </c>
      <c r="BI57" s="64">
        <f t="shared" si="10"/>
        <v>0</v>
      </c>
      <c r="BJ57" s="64">
        <f t="shared" si="10"/>
        <v>0</v>
      </c>
      <c r="BK57" s="67">
        <f t="shared" si="11"/>
        <v>85.638352496929343</v>
      </c>
      <c r="BL57" s="68">
        <f t="shared" si="13"/>
        <v>253.46599496244593</v>
      </c>
    </row>
    <row r="58" spans="2:74">
      <c r="B58" s="140">
        <v>2001</v>
      </c>
      <c r="C58" s="64">
        <f t="shared" si="12"/>
        <v>0.80666666666666764</v>
      </c>
      <c r="D58" s="65">
        <f t="shared" si="7"/>
        <v>0.80666666666666764</v>
      </c>
      <c r="E58" s="65">
        <f t="shared" si="7"/>
        <v>0.80666666666666764</v>
      </c>
      <c r="F58" s="65">
        <f t="shared" si="7"/>
        <v>0.80666666666666764</v>
      </c>
      <c r="G58" s="65">
        <f t="shared" si="7"/>
        <v>0.80666666666666764</v>
      </c>
      <c r="H58" s="63">
        <f t="shared" si="7"/>
        <v>0.80666666666666764</v>
      </c>
      <c r="I58" s="63">
        <f t="shared" si="7"/>
        <v>0.80666666666666764</v>
      </c>
      <c r="J58" s="63">
        <f t="shared" si="7"/>
        <v>0</v>
      </c>
      <c r="K58" s="63">
        <f t="shared" si="7"/>
        <v>0</v>
      </c>
      <c r="L58" s="63">
        <f t="shared" si="7"/>
        <v>0</v>
      </c>
      <c r="M58" s="63">
        <f t="shared" si="7"/>
        <v>0</v>
      </c>
      <c r="N58" s="63">
        <f t="shared" si="7"/>
        <v>0</v>
      </c>
      <c r="O58" s="63">
        <f t="shared" si="7"/>
        <v>0</v>
      </c>
      <c r="P58" s="63">
        <f t="shared" si="7"/>
        <v>0</v>
      </c>
      <c r="Q58" s="63">
        <f t="shared" si="7"/>
        <v>0</v>
      </c>
      <c r="R58" s="63">
        <f t="shared" si="7"/>
        <v>0</v>
      </c>
      <c r="S58" s="63">
        <f t="shared" si="7"/>
        <v>0</v>
      </c>
      <c r="T58" s="63">
        <f t="shared" si="8"/>
        <v>0</v>
      </c>
      <c r="U58" s="63">
        <f t="shared" si="8"/>
        <v>0</v>
      </c>
      <c r="V58" s="63">
        <f t="shared" si="8"/>
        <v>0</v>
      </c>
      <c r="W58" s="63">
        <f t="shared" si="8"/>
        <v>0</v>
      </c>
      <c r="X58" s="63">
        <f t="shared" si="8"/>
        <v>0</v>
      </c>
      <c r="Y58" s="63">
        <f t="shared" si="8"/>
        <v>0</v>
      </c>
      <c r="Z58" s="63">
        <f t="shared" si="8"/>
        <v>0</v>
      </c>
      <c r="AA58" s="63">
        <f t="shared" si="8"/>
        <v>0</v>
      </c>
      <c r="AB58" s="63">
        <f t="shared" si="8"/>
        <v>0</v>
      </c>
      <c r="AC58" s="63">
        <f t="shared" si="8"/>
        <v>0</v>
      </c>
      <c r="AD58" s="63">
        <f t="shared" si="8"/>
        <v>0</v>
      </c>
      <c r="AE58" s="63">
        <f t="shared" si="8"/>
        <v>0</v>
      </c>
      <c r="AF58" s="63">
        <f t="shared" si="8"/>
        <v>0</v>
      </c>
      <c r="AG58" s="63">
        <f t="shared" si="8"/>
        <v>0</v>
      </c>
      <c r="AH58" s="63">
        <f t="shared" si="8"/>
        <v>0</v>
      </c>
      <c r="AI58" s="63">
        <f t="shared" si="8"/>
        <v>0</v>
      </c>
      <c r="AJ58" s="63">
        <f t="shared" si="9"/>
        <v>0</v>
      </c>
      <c r="AK58" s="63">
        <f t="shared" si="9"/>
        <v>0</v>
      </c>
      <c r="AL58" s="63">
        <f t="shared" si="9"/>
        <v>0</v>
      </c>
      <c r="AM58" s="63">
        <f t="shared" si="9"/>
        <v>0</v>
      </c>
      <c r="AN58" s="63">
        <f t="shared" si="9"/>
        <v>0</v>
      </c>
      <c r="AO58" s="63">
        <f t="shared" si="9"/>
        <v>0</v>
      </c>
      <c r="AP58" s="63">
        <f t="shared" si="9"/>
        <v>0</v>
      </c>
      <c r="AQ58" s="63">
        <f t="shared" si="9"/>
        <v>0</v>
      </c>
      <c r="AR58" s="63">
        <f t="shared" si="9"/>
        <v>0</v>
      </c>
      <c r="AS58" s="63">
        <f t="shared" si="9"/>
        <v>0</v>
      </c>
      <c r="AT58" s="63">
        <f t="shared" si="9"/>
        <v>0</v>
      </c>
      <c r="AU58" s="63">
        <f t="shared" si="9"/>
        <v>0</v>
      </c>
      <c r="AV58" s="63">
        <f t="shared" si="9"/>
        <v>0</v>
      </c>
      <c r="AW58" s="63">
        <f t="shared" si="9"/>
        <v>0</v>
      </c>
      <c r="AX58" s="63">
        <f t="shared" si="9"/>
        <v>0</v>
      </c>
      <c r="AY58" s="63">
        <f t="shared" si="9"/>
        <v>0</v>
      </c>
      <c r="AZ58" s="63">
        <f t="shared" si="9"/>
        <v>0</v>
      </c>
      <c r="BA58" s="63">
        <f t="shared" si="9"/>
        <v>0</v>
      </c>
      <c r="BB58" s="63">
        <f t="shared" si="9"/>
        <v>0</v>
      </c>
      <c r="BC58" s="63">
        <f t="shared" si="9"/>
        <v>0</v>
      </c>
      <c r="BD58" s="63">
        <f t="shared" si="9"/>
        <v>0</v>
      </c>
      <c r="BE58" s="63">
        <f t="shared" si="10"/>
        <v>0</v>
      </c>
      <c r="BF58" s="63">
        <f t="shared" si="10"/>
        <v>0.80666666666666764</v>
      </c>
      <c r="BG58" s="63">
        <f t="shared" si="10"/>
        <v>0</v>
      </c>
      <c r="BH58" s="63">
        <f t="shared" si="10"/>
        <v>0</v>
      </c>
      <c r="BI58" s="63">
        <f t="shared" si="10"/>
        <v>0</v>
      </c>
      <c r="BJ58" s="63">
        <f t="shared" si="10"/>
        <v>0</v>
      </c>
      <c r="BK58" s="67">
        <f t="shared" si="11"/>
        <v>91.801665536103329</v>
      </c>
      <c r="BL58" s="68">
        <f t="shared" si="13"/>
        <v>345.26766049854928</v>
      </c>
    </row>
    <row r="59" spans="2:74">
      <c r="B59" s="140">
        <v>2002</v>
      </c>
      <c r="C59" s="64">
        <f t="shared" si="12"/>
        <v>0.80666666666666764</v>
      </c>
      <c r="D59" s="65">
        <f t="shared" si="7"/>
        <v>0.80666666666666764</v>
      </c>
      <c r="E59" s="65">
        <f t="shared" si="7"/>
        <v>0.80666666666666764</v>
      </c>
      <c r="F59" s="65">
        <f t="shared" si="7"/>
        <v>0.80666666666666764</v>
      </c>
      <c r="G59" s="65">
        <f t="shared" si="7"/>
        <v>0.80666666666666764</v>
      </c>
      <c r="H59" s="64">
        <f t="shared" si="7"/>
        <v>0.80666666666666764</v>
      </c>
      <c r="I59" s="64">
        <f t="shared" si="7"/>
        <v>0.80666666666666764</v>
      </c>
      <c r="J59" s="64">
        <f t="shared" si="7"/>
        <v>0.80666666666666764</v>
      </c>
      <c r="K59" s="64">
        <f t="shared" si="7"/>
        <v>0</v>
      </c>
      <c r="L59" s="64">
        <f t="shared" si="7"/>
        <v>0</v>
      </c>
      <c r="M59" s="64">
        <f t="shared" si="7"/>
        <v>0</v>
      </c>
      <c r="N59" s="64">
        <f t="shared" si="7"/>
        <v>0</v>
      </c>
      <c r="O59" s="64">
        <f t="shared" si="7"/>
        <v>0</v>
      </c>
      <c r="P59" s="64">
        <f t="shared" si="7"/>
        <v>0</v>
      </c>
      <c r="Q59" s="64">
        <f t="shared" si="7"/>
        <v>0</v>
      </c>
      <c r="R59" s="64">
        <f t="shared" si="7"/>
        <v>0</v>
      </c>
      <c r="S59" s="64">
        <f t="shared" si="7"/>
        <v>0</v>
      </c>
      <c r="T59" s="64">
        <f t="shared" si="8"/>
        <v>0</v>
      </c>
      <c r="U59" s="64">
        <f t="shared" si="8"/>
        <v>0</v>
      </c>
      <c r="V59" s="64">
        <f t="shared" si="8"/>
        <v>0</v>
      </c>
      <c r="W59" s="64">
        <f t="shared" si="8"/>
        <v>0</v>
      </c>
      <c r="X59" s="64">
        <f t="shared" si="8"/>
        <v>0</v>
      </c>
      <c r="Y59" s="64">
        <f t="shared" si="8"/>
        <v>0</v>
      </c>
      <c r="Z59" s="64">
        <f t="shared" si="8"/>
        <v>0</v>
      </c>
      <c r="AA59" s="64">
        <f t="shared" si="8"/>
        <v>0</v>
      </c>
      <c r="AB59" s="64">
        <f t="shared" si="8"/>
        <v>0</v>
      </c>
      <c r="AC59" s="64">
        <f t="shared" si="8"/>
        <v>0</v>
      </c>
      <c r="AD59" s="64">
        <f t="shared" si="8"/>
        <v>0</v>
      </c>
      <c r="AE59" s="64">
        <f t="shared" si="8"/>
        <v>0</v>
      </c>
      <c r="AF59" s="64">
        <f t="shared" si="8"/>
        <v>0</v>
      </c>
      <c r="AG59" s="64">
        <f t="shared" si="8"/>
        <v>0</v>
      </c>
      <c r="AH59" s="64">
        <f t="shared" si="8"/>
        <v>0</v>
      </c>
      <c r="AI59" s="64">
        <f t="shared" si="8"/>
        <v>0</v>
      </c>
      <c r="AJ59" s="64">
        <f t="shared" si="9"/>
        <v>0</v>
      </c>
      <c r="AK59" s="64">
        <f t="shared" si="9"/>
        <v>0</v>
      </c>
      <c r="AL59" s="64">
        <f t="shared" si="9"/>
        <v>0</v>
      </c>
      <c r="AM59" s="64">
        <f t="shared" si="9"/>
        <v>0</v>
      </c>
      <c r="AN59" s="64">
        <f t="shared" si="9"/>
        <v>0</v>
      </c>
      <c r="AO59" s="64">
        <f t="shared" si="9"/>
        <v>0</v>
      </c>
      <c r="AP59" s="64">
        <f t="shared" si="9"/>
        <v>0</v>
      </c>
      <c r="AQ59" s="64">
        <f t="shared" si="9"/>
        <v>0</v>
      </c>
      <c r="AR59" s="64">
        <f t="shared" si="9"/>
        <v>0</v>
      </c>
      <c r="AS59" s="64">
        <f t="shared" si="9"/>
        <v>0</v>
      </c>
      <c r="AT59" s="64">
        <f t="shared" si="9"/>
        <v>0</v>
      </c>
      <c r="AU59" s="64">
        <f t="shared" si="9"/>
        <v>0</v>
      </c>
      <c r="AV59" s="64">
        <f t="shared" si="9"/>
        <v>0</v>
      </c>
      <c r="AW59" s="64">
        <f t="shared" si="9"/>
        <v>0</v>
      </c>
      <c r="AX59" s="64">
        <f t="shared" si="9"/>
        <v>0</v>
      </c>
      <c r="AY59" s="64">
        <f t="shared" si="9"/>
        <v>0</v>
      </c>
      <c r="AZ59" s="64">
        <f t="shared" si="9"/>
        <v>0</v>
      </c>
      <c r="BA59" s="64">
        <f t="shared" si="9"/>
        <v>0</v>
      </c>
      <c r="BB59" s="64">
        <f t="shared" si="9"/>
        <v>0</v>
      </c>
      <c r="BC59" s="64">
        <f t="shared" si="9"/>
        <v>0</v>
      </c>
      <c r="BD59" s="64">
        <f t="shared" si="9"/>
        <v>0</v>
      </c>
      <c r="BE59" s="64">
        <f t="shared" si="10"/>
        <v>0</v>
      </c>
      <c r="BF59" s="64">
        <f t="shared" si="10"/>
        <v>0.80666666666666764</v>
      </c>
      <c r="BG59" s="64">
        <f t="shared" si="10"/>
        <v>0</v>
      </c>
      <c r="BH59" s="64">
        <f t="shared" si="10"/>
        <v>0</v>
      </c>
      <c r="BI59" s="64">
        <f t="shared" si="10"/>
        <v>0</v>
      </c>
      <c r="BJ59" s="64">
        <f t="shared" si="10"/>
        <v>0</v>
      </c>
      <c r="BK59" s="67">
        <f t="shared" si="11"/>
        <v>136.89946625356825</v>
      </c>
      <c r="BL59" s="68">
        <f t="shared" si="13"/>
        <v>482.1671267521175</v>
      </c>
    </row>
    <row r="60" spans="2:74">
      <c r="B60" s="140">
        <v>2003</v>
      </c>
      <c r="C60" s="64">
        <f t="shared" si="12"/>
        <v>0.80666666666666764</v>
      </c>
      <c r="D60" s="65">
        <f t="shared" si="7"/>
        <v>0.80666666666666764</v>
      </c>
      <c r="E60" s="65">
        <f t="shared" si="7"/>
        <v>0.80666666666666764</v>
      </c>
      <c r="F60" s="65">
        <f t="shared" si="7"/>
        <v>0.80666666666666764</v>
      </c>
      <c r="G60" s="65">
        <f t="shared" si="7"/>
        <v>0.80666666666666764</v>
      </c>
      <c r="H60" s="63">
        <f t="shared" si="7"/>
        <v>0.80666666666666764</v>
      </c>
      <c r="I60" s="63">
        <f t="shared" si="7"/>
        <v>0.80666666666666764</v>
      </c>
      <c r="J60" s="63">
        <f t="shared" si="7"/>
        <v>0.80666666666666764</v>
      </c>
      <c r="K60" s="63">
        <f t="shared" si="7"/>
        <v>0.80666666666666764</v>
      </c>
      <c r="L60" s="63">
        <f t="shared" si="7"/>
        <v>0</v>
      </c>
      <c r="M60" s="63">
        <f t="shared" si="7"/>
        <v>0</v>
      </c>
      <c r="N60" s="63">
        <f t="shared" si="7"/>
        <v>0</v>
      </c>
      <c r="O60" s="63">
        <f t="shared" si="7"/>
        <v>0</v>
      </c>
      <c r="P60" s="63">
        <f t="shared" si="7"/>
        <v>0</v>
      </c>
      <c r="Q60" s="63">
        <f t="shared" si="7"/>
        <v>0</v>
      </c>
      <c r="R60" s="63">
        <f t="shared" si="7"/>
        <v>0</v>
      </c>
      <c r="S60" s="63">
        <f t="shared" si="7"/>
        <v>0</v>
      </c>
      <c r="T60" s="63">
        <f t="shared" si="8"/>
        <v>0</v>
      </c>
      <c r="U60" s="63">
        <f t="shared" si="8"/>
        <v>0</v>
      </c>
      <c r="V60" s="63">
        <f t="shared" si="8"/>
        <v>0</v>
      </c>
      <c r="W60" s="63">
        <f t="shared" si="8"/>
        <v>0</v>
      </c>
      <c r="X60" s="63">
        <f t="shared" si="8"/>
        <v>0</v>
      </c>
      <c r="Y60" s="63">
        <f t="shared" si="8"/>
        <v>0</v>
      </c>
      <c r="Z60" s="63">
        <f t="shared" si="8"/>
        <v>0</v>
      </c>
      <c r="AA60" s="63">
        <f t="shared" si="8"/>
        <v>0</v>
      </c>
      <c r="AB60" s="63">
        <f t="shared" si="8"/>
        <v>0</v>
      </c>
      <c r="AC60" s="63">
        <f t="shared" si="8"/>
        <v>0</v>
      </c>
      <c r="AD60" s="63">
        <f t="shared" si="8"/>
        <v>0</v>
      </c>
      <c r="AE60" s="63">
        <f t="shared" si="8"/>
        <v>0</v>
      </c>
      <c r="AF60" s="63">
        <f t="shared" si="8"/>
        <v>0</v>
      </c>
      <c r="AG60" s="63">
        <f t="shared" si="8"/>
        <v>0</v>
      </c>
      <c r="AH60" s="63">
        <f t="shared" si="8"/>
        <v>0</v>
      </c>
      <c r="AI60" s="63">
        <f t="shared" si="8"/>
        <v>0</v>
      </c>
      <c r="AJ60" s="63">
        <f t="shared" si="9"/>
        <v>0</v>
      </c>
      <c r="AK60" s="63">
        <f t="shared" si="9"/>
        <v>0</v>
      </c>
      <c r="AL60" s="63">
        <f t="shared" si="9"/>
        <v>0</v>
      </c>
      <c r="AM60" s="63">
        <f t="shared" si="9"/>
        <v>0</v>
      </c>
      <c r="AN60" s="63">
        <f t="shared" si="9"/>
        <v>0</v>
      </c>
      <c r="AO60" s="63">
        <f t="shared" si="9"/>
        <v>0</v>
      </c>
      <c r="AP60" s="63">
        <f t="shared" si="9"/>
        <v>0</v>
      </c>
      <c r="AQ60" s="63">
        <f t="shared" si="9"/>
        <v>0</v>
      </c>
      <c r="AR60" s="63">
        <f t="shared" si="9"/>
        <v>0</v>
      </c>
      <c r="AS60" s="63">
        <f t="shared" si="9"/>
        <v>0</v>
      </c>
      <c r="AT60" s="63">
        <f t="shared" si="9"/>
        <v>0</v>
      </c>
      <c r="AU60" s="63">
        <f t="shared" si="9"/>
        <v>0</v>
      </c>
      <c r="AV60" s="63">
        <f t="shared" si="9"/>
        <v>0</v>
      </c>
      <c r="AW60" s="63">
        <f t="shared" si="9"/>
        <v>0</v>
      </c>
      <c r="AX60" s="63">
        <f t="shared" si="9"/>
        <v>0</v>
      </c>
      <c r="AY60" s="63">
        <f t="shared" si="9"/>
        <v>0</v>
      </c>
      <c r="AZ60" s="63">
        <f t="shared" si="9"/>
        <v>0</v>
      </c>
      <c r="BA60" s="63">
        <f t="shared" si="9"/>
        <v>0</v>
      </c>
      <c r="BB60" s="63">
        <f t="shared" si="9"/>
        <v>0</v>
      </c>
      <c r="BC60" s="63">
        <f t="shared" si="9"/>
        <v>0</v>
      </c>
      <c r="BD60" s="63">
        <f t="shared" si="9"/>
        <v>0</v>
      </c>
      <c r="BE60" s="63">
        <f t="shared" si="10"/>
        <v>0</v>
      </c>
      <c r="BF60" s="63">
        <f t="shared" si="10"/>
        <v>0.80666666666666764</v>
      </c>
      <c r="BG60" s="63">
        <f t="shared" si="10"/>
        <v>0</v>
      </c>
      <c r="BH60" s="63">
        <f t="shared" si="10"/>
        <v>0</v>
      </c>
      <c r="BI60" s="63">
        <f t="shared" si="10"/>
        <v>0</v>
      </c>
      <c r="BJ60" s="63">
        <f t="shared" si="10"/>
        <v>0</v>
      </c>
      <c r="BK60" s="67">
        <f t="shared" si="11"/>
        <v>147.89682665758167</v>
      </c>
      <c r="BL60" s="68">
        <f t="shared" si="13"/>
        <v>630.06395340969914</v>
      </c>
    </row>
    <row r="61" spans="2:74">
      <c r="B61" s="140">
        <v>2004</v>
      </c>
      <c r="C61" s="64">
        <f t="shared" si="12"/>
        <v>0.80666666666666764</v>
      </c>
      <c r="D61" s="65">
        <f t="shared" si="7"/>
        <v>0.80666666666666764</v>
      </c>
      <c r="E61" s="65">
        <f t="shared" si="7"/>
        <v>0.80666666666666764</v>
      </c>
      <c r="F61" s="65">
        <f t="shared" si="7"/>
        <v>0.80666666666666764</v>
      </c>
      <c r="G61" s="65">
        <f t="shared" si="7"/>
        <v>0.80666666666666764</v>
      </c>
      <c r="H61" s="64">
        <f t="shared" si="7"/>
        <v>0.80666666666666764</v>
      </c>
      <c r="I61" s="64">
        <f t="shared" si="7"/>
        <v>0.80666666666666764</v>
      </c>
      <c r="J61" s="64">
        <f t="shared" si="7"/>
        <v>0.80666666666666764</v>
      </c>
      <c r="K61" s="64">
        <f t="shared" si="7"/>
        <v>0.80666666666666764</v>
      </c>
      <c r="L61" s="64">
        <f t="shared" si="7"/>
        <v>0.80666666666666764</v>
      </c>
      <c r="M61" s="64">
        <f t="shared" si="7"/>
        <v>0</v>
      </c>
      <c r="N61" s="64">
        <f t="shared" si="7"/>
        <v>0</v>
      </c>
      <c r="O61" s="64">
        <f t="shared" si="7"/>
        <v>0</v>
      </c>
      <c r="P61" s="64">
        <f t="shared" si="7"/>
        <v>0</v>
      </c>
      <c r="Q61" s="64">
        <f t="shared" si="7"/>
        <v>0</v>
      </c>
      <c r="R61" s="64">
        <f t="shared" si="7"/>
        <v>0</v>
      </c>
      <c r="S61" s="64">
        <f t="shared" si="7"/>
        <v>0</v>
      </c>
      <c r="T61" s="64">
        <f t="shared" si="8"/>
        <v>0</v>
      </c>
      <c r="U61" s="64">
        <f t="shared" si="8"/>
        <v>0</v>
      </c>
      <c r="V61" s="64">
        <f t="shared" si="8"/>
        <v>0</v>
      </c>
      <c r="W61" s="64">
        <f t="shared" si="8"/>
        <v>0</v>
      </c>
      <c r="X61" s="64">
        <f t="shared" si="8"/>
        <v>0</v>
      </c>
      <c r="Y61" s="64">
        <f t="shared" si="8"/>
        <v>0</v>
      </c>
      <c r="Z61" s="64">
        <f t="shared" si="8"/>
        <v>0</v>
      </c>
      <c r="AA61" s="64">
        <f t="shared" si="8"/>
        <v>0</v>
      </c>
      <c r="AB61" s="64">
        <f t="shared" si="8"/>
        <v>0</v>
      </c>
      <c r="AC61" s="64">
        <f t="shared" si="8"/>
        <v>0</v>
      </c>
      <c r="AD61" s="64">
        <f t="shared" si="8"/>
        <v>0</v>
      </c>
      <c r="AE61" s="64">
        <f t="shared" si="8"/>
        <v>0</v>
      </c>
      <c r="AF61" s="64">
        <f t="shared" si="8"/>
        <v>0</v>
      </c>
      <c r="AG61" s="64">
        <f t="shared" si="8"/>
        <v>0</v>
      </c>
      <c r="AH61" s="64">
        <f t="shared" si="8"/>
        <v>0</v>
      </c>
      <c r="AI61" s="64">
        <f t="shared" si="8"/>
        <v>0</v>
      </c>
      <c r="AJ61" s="64">
        <f t="shared" si="9"/>
        <v>0</v>
      </c>
      <c r="AK61" s="64">
        <f t="shared" si="9"/>
        <v>0</v>
      </c>
      <c r="AL61" s="64">
        <f t="shared" si="9"/>
        <v>0</v>
      </c>
      <c r="AM61" s="64">
        <f t="shared" si="9"/>
        <v>0</v>
      </c>
      <c r="AN61" s="64">
        <f t="shared" si="9"/>
        <v>0</v>
      </c>
      <c r="AO61" s="64">
        <f t="shared" si="9"/>
        <v>0</v>
      </c>
      <c r="AP61" s="64">
        <f t="shared" si="9"/>
        <v>0</v>
      </c>
      <c r="AQ61" s="64">
        <f t="shared" si="9"/>
        <v>0</v>
      </c>
      <c r="AR61" s="64">
        <f t="shared" si="9"/>
        <v>0</v>
      </c>
      <c r="AS61" s="64">
        <f t="shared" si="9"/>
        <v>0</v>
      </c>
      <c r="AT61" s="64">
        <f t="shared" si="9"/>
        <v>0</v>
      </c>
      <c r="AU61" s="64">
        <f t="shared" si="9"/>
        <v>0</v>
      </c>
      <c r="AV61" s="64">
        <f t="shared" si="9"/>
        <v>0</v>
      </c>
      <c r="AW61" s="64">
        <f t="shared" si="9"/>
        <v>0</v>
      </c>
      <c r="AX61" s="64">
        <f t="shared" si="9"/>
        <v>0</v>
      </c>
      <c r="AY61" s="64">
        <f t="shared" si="9"/>
        <v>0</v>
      </c>
      <c r="AZ61" s="64">
        <f t="shared" si="9"/>
        <v>0</v>
      </c>
      <c r="BA61" s="64">
        <f t="shared" si="9"/>
        <v>0</v>
      </c>
      <c r="BB61" s="64">
        <f t="shared" si="9"/>
        <v>0</v>
      </c>
      <c r="BC61" s="64">
        <f t="shared" si="9"/>
        <v>0</v>
      </c>
      <c r="BD61" s="64">
        <f t="shared" si="9"/>
        <v>0</v>
      </c>
      <c r="BE61" s="64">
        <f t="shared" si="10"/>
        <v>0</v>
      </c>
      <c r="BF61" s="64">
        <f t="shared" si="10"/>
        <v>0.80666666666666764</v>
      </c>
      <c r="BG61" s="64">
        <f t="shared" si="10"/>
        <v>0.80666666666666764</v>
      </c>
      <c r="BH61" s="64">
        <f t="shared" si="10"/>
        <v>0</v>
      </c>
      <c r="BI61" s="64">
        <f t="shared" si="10"/>
        <v>0</v>
      </c>
      <c r="BJ61" s="64">
        <f t="shared" si="10"/>
        <v>0</v>
      </c>
      <c r="BK61" s="67">
        <f t="shared" si="11"/>
        <v>186.79607152010553</v>
      </c>
      <c r="BL61" s="68">
        <f t="shared" si="13"/>
        <v>816.86002492980469</v>
      </c>
    </row>
    <row r="62" spans="2:74">
      <c r="B62" s="140">
        <v>2005</v>
      </c>
      <c r="C62" s="64">
        <f t="shared" si="12"/>
        <v>0.80666666666666764</v>
      </c>
      <c r="D62" s="65">
        <f t="shared" si="7"/>
        <v>0.80666666666666764</v>
      </c>
      <c r="E62" s="65">
        <f t="shared" si="7"/>
        <v>0.80666666666666764</v>
      </c>
      <c r="F62" s="65">
        <f t="shared" si="7"/>
        <v>0.80666666666666764</v>
      </c>
      <c r="G62" s="65">
        <f t="shared" si="7"/>
        <v>0.80666666666666764</v>
      </c>
      <c r="H62" s="63">
        <f t="shared" si="7"/>
        <v>0.80666666666666764</v>
      </c>
      <c r="I62" s="63">
        <f t="shared" si="7"/>
        <v>0.80666666666666764</v>
      </c>
      <c r="J62" s="63">
        <f t="shared" si="7"/>
        <v>0.80666666666666764</v>
      </c>
      <c r="K62" s="63">
        <f t="shared" si="7"/>
        <v>0.80666666666666764</v>
      </c>
      <c r="L62" s="63">
        <f t="shared" si="7"/>
        <v>0.80666666666666764</v>
      </c>
      <c r="M62" s="63">
        <f t="shared" si="7"/>
        <v>0.80666666666666764</v>
      </c>
      <c r="N62" s="63">
        <f t="shared" si="7"/>
        <v>0</v>
      </c>
      <c r="O62" s="63">
        <f t="shared" si="7"/>
        <v>0</v>
      </c>
      <c r="P62" s="63">
        <f t="shared" si="7"/>
        <v>0</v>
      </c>
      <c r="Q62" s="63">
        <f t="shared" si="7"/>
        <v>0</v>
      </c>
      <c r="R62" s="63">
        <f t="shared" si="7"/>
        <v>0</v>
      </c>
      <c r="S62" s="63">
        <f t="shared" si="7"/>
        <v>0</v>
      </c>
      <c r="T62" s="63">
        <f t="shared" si="8"/>
        <v>0</v>
      </c>
      <c r="U62" s="63">
        <f t="shared" si="8"/>
        <v>0</v>
      </c>
      <c r="V62" s="63">
        <f t="shared" si="8"/>
        <v>0</v>
      </c>
      <c r="W62" s="63">
        <f t="shared" si="8"/>
        <v>0</v>
      </c>
      <c r="X62" s="63">
        <f t="shared" si="8"/>
        <v>0</v>
      </c>
      <c r="Y62" s="63">
        <f t="shared" si="8"/>
        <v>0</v>
      </c>
      <c r="Z62" s="63">
        <f t="shared" si="8"/>
        <v>0</v>
      </c>
      <c r="AA62" s="63">
        <f t="shared" si="8"/>
        <v>0</v>
      </c>
      <c r="AB62" s="63">
        <f t="shared" si="8"/>
        <v>0</v>
      </c>
      <c r="AC62" s="63">
        <f t="shared" si="8"/>
        <v>0</v>
      </c>
      <c r="AD62" s="63">
        <f t="shared" si="8"/>
        <v>0</v>
      </c>
      <c r="AE62" s="63">
        <f t="shared" si="8"/>
        <v>0</v>
      </c>
      <c r="AF62" s="63">
        <f t="shared" si="8"/>
        <v>0</v>
      </c>
      <c r="AG62" s="63">
        <f t="shared" si="8"/>
        <v>0</v>
      </c>
      <c r="AH62" s="63">
        <f t="shared" si="8"/>
        <v>0</v>
      </c>
      <c r="AI62" s="63">
        <f t="shared" si="8"/>
        <v>0</v>
      </c>
      <c r="AJ62" s="63">
        <f t="shared" si="9"/>
        <v>0</v>
      </c>
      <c r="AK62" s="63">
        <f t="shared" si="9"/>
        <v>0</v>
      </c>
      <c r="AL62" s="63">
        <f t="shared" si="9"/>
        <v>0</v>
      </c>
      <c r="AM62" s="63">
        <f t="shared" si="9"/>
        <v>0</v>
      </c>
      <c r="AN62" s="63">
        <f t="shared" si="9"/>
        <v>0</v>
      </c>
      <c r="AO62" s="63">
        <f t="shared" si="9"/>
        <v>0</v>
      </c>
      <c r="AP62" s="63">
        <f t="shared" si="9"/>
        <v>0</v>
      </c>
      <c r="AQ62" s="63">
        <f t="shared" si="9"/>
        <v>0</v>
      </c>
      <c r="AR62" s="63">
        <f t="shared" si="9"/>
        <v>0</v>
      </c>
      <c r="AS62" s="63">
        <f t="shared" si="9"/>
        <v>0</v>
      </c>
      <c r="AT62" s="63">
        <f t="shared" si="9"/>
        <v>0</v>
      </c>
      <c r="AU62" s="63">
        <f t="shared" si="9"/>
        <v>0</v>
      </c>
      <c r="AV62" s="63">
        <f t="shared" si="9"/>
        <v>0</v>
      </c>
      <c r="AW62" s="63">
        <f t="shared" si="9"/>
        <v>0</v>
      </c>
      <c r="AX62" s="63">
        <f t="shared" si="9"/>
        <v>0</v>
      </c>
      <c r="AY62" s="63">
        <f t="shared" si="9"/>
        <v>0</v>
      </c>
      <c r="AZ62" s="63">
        <f t="shared" si="9"/>
        <v>0</v>
      </c>
      <c r="BA62" s="63">
        <f t="shared" si="9"/>
        <v>0</v>
      </c>
      <c r="BB62" s="63">
        <f t="shared" si="9"/>
        <v>0</v>
      </c>
      <c r="BC62" s="63">
        <f t="shared" si="9"/>
        <v>0</v>
      </c>
      <c r="BD62" s="63">
        <f t="shared" si="9"/>
        <v>0</v>
      </c>
      <c r="BE62" s="63">
        <f t="shared" ref="BE62:BJ71" si="14">IF(BE$39=0,0,IF($B62&lt;BE$44,0,IF($B62=BE$44,-BE$45,IF($B62&gt;BE$44+20,0,BE$39/20))))*44/12</f>
        <v>0</v>
      </c>
      <c r="BF62" s="63">
        <f t="shared" si="14"/>
        <v>0.80666666666666764</v>
      </c>
      <c r="BG62" s="63">
        <f t="shared" si="14"/>
        <v>0.80666666666666764</v>
      </c>
      <c r="BH62" s="63">
        <f t="shared" si="14"/>
        <v>0.80666666666666764</v>
      </c>
      <c r="BI62" s="63">
        <f t="shared" si="14"/>
        <v>0</v>
      </c>
      <c r="BJ62" s="63">
        <f t="shared" si="14"/>
        <v>0</v>
      </c>
      <c r="BK62" s="67">
        <f t="shared" si="11"/>
        <v>315.12154408091993</v>
      </c>
      <c r="BL62" s="68">
        <f t="shared" si="13"/>
        <v>1131.9815690107246</v>
      </c>
    </row>
    <row r="63" spans="2:74">
      <c r="B63" s="140">
        <v>2006</v>
      </c>
      <c r="C63" s="64">
        <f t="shared" si="12"/>
        <v>0.80666666666666764</v>
      </c>
      <c r="D63" s="65">
        <f t="shared" si="7"/>
        <v>0.80666666666666764</v>
      </c>
      <c r="E63" s="65">
        <f t="shared" si="7"/>
        <v>0.80666666666666764</v>
      </c>
      <c r="F63" s="65">
        <f t="shared" si="7"/>
        <v>0.80666666666666764</v>
      </c>
      <c r="G63" s="65">
        <f t="shared" si="7"/>
        <v>0.80666666666666764</v>
      </c>
      <c r="H63" s="64">
        <f t="shared" si="7"/>
        <v>0.80666666666666764</v>
      </c>
      <c r="I63" s="64">
        <f t="shared" si="7"/>
        <v>0.80666666666666764</v>
      </c>
      <c r="J63" s="64">
        <f t="shared" si="7"/>
        <v>0.80666666666666764</v>
      </c>
      <c r="K63" s="64">
        <f t="shared" si="7"/>
        <v>0.80666666666666764</v>
      </c>
      <c r="L63" s="64">
        <f t="shared" si="7"/>
        <v>0.80666666666666764</v>
      </c>
      <c r="M63" s="64">
        <f t="shared" si="7"/>
        <v>0.80666666666666764</v>
      </c>
      <c r="N63" s="64">
        <f t="shared" si="7"/>
        <v>0.80666666666666764</v>
      </c>
      <c r="O63" s="64">
        <f t="shared" si="7"/>
        <v>0.80666666666666764</v>
      </c>
      <c r="P63" s="64">
        <f t="shared" si="7"/>
        <v>0</v>
      </c>
      <c r="Q63" s="64">
        <f t="shared" si="7"/>
        <v>0</v>
      </c>
      <c r="R63" s="64">
        <f t="shared" si="7"/>
        <v>0</v>
      </c>
      <c r="S63" s="64">
        <f t="shared" si="7"/>
        <v>0</v>
      </c>
      <c r="T63" s="64">
        <f t="shared" si="8"/>
        <v>0</v>
      </c>
      <c r="U63" s="64">
        <f t="shared" si="8"/>
        <v>0</v>
      </c>
      <c r="V63" s="64">
        <f t="shared" si="8"/>
        <v>0</v>
      </c>
      <c r="W63" s="64">
        <f t="shared" si="8"/>
        <v>0</v>
      </c>
      <c r="X63" s="64">
        <f t="shared" si="8"/>
        <v>0</v>
      </c>
      <c r="Y63" s="64">
        <f t="shared" si="8"/>
        <v>0</v>
      </c>
      <c r="Z63" s="64">
        <f t="shared" si="8"/>
        <v>0</v>
      </c>
      <c r="AA63" s="64">
        <f t="shared" si="8"/>
        <v>0</v>
      </c>
      <c r="AB63" s="64">
        <f t="shared" si="8"/>
        <v>0</v>
      </c>
      <c r="AC63" s="64">
        <f t="shared" si="8"/>
        <v>0</v>
      </c>
      <c r="AD63" s="64">
        <f t="shared" si="8"/>
        <v>0</v>
      </c>
      <c r="AE63" s="64">
        <f t="shared" si="8"/>
        <v>0</v>
      </c>
      <c r="AF63" s="64">
        <f t="shared" si="8"/>
        <v>0</v>
      </c>
      <c r="AG63" s="64">
        <f t="shared" si="8"/>
        <v>0</v>
      </c>
      <c r="AH63" s="64">
        <f t="shared" si="8"/>
        <v>0</v>
      </c>
      <c r="AI63" s="64">
        <f t="shared" si="8"/>
        <v>0</v>
      </c>
      <c r="AJ63" s="64">
        <f t="shared" si="9"/>
        <v>0</v>
      </c>
      <c r="AK63" s="64">
        <f t="shared" si="9"/>
        <v>0</v>
      </c>
      <c r="AL63" s="64">
        <f t="shared" si="9"/>
        <v>0</v>
      </c>
      <c r="AM63" s="64">
        <f t="shared" si="9"/>
        <v>0</v>
      </c>
      <c r="AN63" s="64">
        <f t="shared" si="9"/>
        <v>0</v>
      </c>
      <c r="AO63" s="64">
        <f t="shared" si="9"/>
        <v>0</v>
      </c>
      <c r="AP63" s="64">
        <f t="shared" si="9"/>
        <v>0</v>
      </c>
      <c r="AQ63" s="64">
        <f t="shared" si="9"/>
        <v>0</v>
      </c>
      <c r="AR63" s="64">
        <f t="shared" si="9"/>
        <v>0.80666666666666764</v>
      </c>
      <c r="AS63" s="64">
        <f t="shared" si="9"/>
        <v>0</v>
      </c>
      <c r="AT63" s="64">
        <f t="shared" si="9"/>
        <v>0</v>
      </c>
      <c r="AU63" s="64">
        <f t="shared" si="9"/>
        <v>0</v>
      </c>
      <c r="AV63" s="64">
        <f t="shared" si="9"/>
        <v>0</v>
      </c>
      <c r="AW63" s="64">
        <f t="shared" si="9"/>
        <v>0</v>
      </c>
      <c r="AX63" s="64">
        <f t="shared" ref="AX63:BD63" si="15">IF(AX$39=0,0,IF($B63&lt;AX$44,0,IF($B63=AX$44,-AX$45,IF($B63&gt;AX$44+20,0,AX$39/20))))*44/12</f>
        <v>0</v>
      </c>
      <c r="AY63" s="64">
        <f t="shared" si="15"/>
        <v>0</v>
      </c>
      <c r="AZ63" s="64">
        <f t="shared" si="15"/>
        <v>0</v>
      </c>
      <c r="BA63" s="64">
        <f t="shared" si="15"/>
        <v>0</v>
      </c>
      <c r="BB63" s="64">
        <f t="shared" si="15"/>
        <v>0</v>
      </c>
      <c r="BC63" s="64">
        <f t="shared" si="15"/>
        <v>0</v>
      </c>
      <c r="BD63" s="64">
        <f t="shared" si="15"/>
        <v>0</v>
      </c>
      <c r="BE63" s="64">
        <f t="shared" si="14"/>
        <v>0</v>
      </c>
      <c r="BF63" s="64">
        <f t="shared" si="14"/>
        <v>0.80666666666666764</v>
      </c>
      <c r="BG63" s="64">
        <f t="shared" si="14"/>
        <v>0.80666666666666764</v>
      </c>
      <c r="BH63" s="64">
        <f t="shared" si="14"/>
        <v>0.80666666666666764</v>
      </c>
      <c r="BI63" s="64">
        <f t="shared" si="14"/>
        <v>0.80666666666666764</v>
      </c>
      <c r="BJ63" s="64">
        <f t="shared" si="14"/>
        <v>0</v>
      </c>
      <c r="BK63" s="67">
        <f t="shared" si="11"/>
        <v>643.98222535661023</v>
      </c>
      <c r="BL63" s="68">
        <f t="shared" si="13"/>
        <v>1775.9637943673347</v>
      </c>
    </row>
    <row r="64" spans="2:74">
      <c r="B64" s="140">
        <v>2007</v>
      </c>
      <c r="C64" s="64">
        <f t="shared" si="12"/>
        <v>0.80666666666666764</v>
      </c>
      <c r="D64" s="65">
        <f t="shared" si="7"/>
        <v>0.80666666666666764</v>
      </c>
      <c r="E64" s="65">
        <f t="shared" si="7"/>
        <v>0.80666666666666764</v>
      </c>
      <c r="F64" s="65">
        <f t="shared" si="7"/>
        <v>0.80666666666666764</v>
      </c>
      <c r="G64" s="65">
        <f t="shared" si="7"/>
        <v>0.80666666666666764</v>
      </c>
      <c r="H64" s="63">
        <f t="shared" si="7"/>
        <v>0.80666666666666764</v>
      </c>
      <c r="I64" s="63">
        <f t="shared" si="7"/>
        <v>0.80666666666666764</v>
      </c>
      <c r="J64" s="63">
        <f t="shared" si="7"/>
        <v>0.80666666666666764</v>
      </c>
      <c r="K64" s="63">
        <f t="shared" si="7"/>
        <v>0.80666666666666764</v>
      </c>
      <c r="L64" s="63">
        <f t="shared" si="7"/>
        <v>0.80666666666666764</v>
      </c>
      <c r="M64" s="63">
        <f t="shared" si="7"/>
        <v>0.80666666666666764</v>
      </c>
      <c r="N64" s="63">
        <f t="shared" si="7"/>
        <v>0.80666666666666764</v>
      </c>
      <c r="O64" s="63">
        <f t="shared" si="7"/>
        <v>0.80666666666666764</v>
      </c>
      <c r="P64" s="63">
        <f t="shared" si="7"/>
        <v>0.80666666666666764</v>
      </c>
      <c r="Q64" s="63">
        <f t="shared" si="7"/>
        <v>0.80666666666666764</v>
      </c>
      <c r="R64" s="63">
        <f t="shared" si="7"/>
        <v>0.80666666666666764</v>
      </c>
      <c r="S64" s="63">
        <f t="shared" si="7"/>
        <v>0</v>
      </c>
      <c r="T64" s="63">
        <f t="shared" si="8"/>
        <v>0</v>
      </c>
      <c r="U64" s="63">
        <f t="shared" si="8"/>
        <v>0</v>
      </c>
      <c r="V64" s="63">
        <f t="shared" si="8"/>
        <v>0</v>
      </c>
      <c r="W64" s="63">
        <f t="shared" si="8"/>
        <v>0</v>
      </c>
      <c r="X64" s="63">
        <f t="shared" si="8"/>
        <v>0</v>
      </c>
      <c r="Y64" s="63">
        <f t="shared" si="8"/>
        <v>0</v>
      </c>
      <c r="Z64" s="63">
        <f t="shared" si="8"/>
        <v>0</v>
      </c>
      <c r="AA64" s="63">
        <f t="shared" si="8"/>
        <v>0</v>
      </c>
      <c r="AB64" s="63">
        <f t="shared" si="8"/>
        <v>0</v>
      </c>
      <c r="AC64" s="63">
        <f t="shared" si="8"/>
        <v>0</v>
      </c>
      <c r="AD64" s="63">
        <f t="shared" si="8"/>
        <v>0</v>
      </c>
      <c r="AE64" s="63">
        <f t="shared" si="8"/>
        <v>0</v>
      </c>
      <c r="AF64" s="63">
        <f t="shared" si="8"/>
        <v>0</v>
      </c>
      <c r="AG64" s="63">
        <f t="shared" si="8"/>
        <v>0</v>
      </c>
      <c r="AH64" s="63">
        <f t="shared" si="8"/>
        <v>0</v>
      </c>
      <c r="AI64" s="63">
        <f t="shared" si="8"/>
        <v>0</v>
      </c>
      <c r="AJ64" s="63">
        <f t="shared" ref="AJ64:BD66" si="16">IF(AJ$39=0,0,IF($B64&lt;AJ$44,0,IF($B64=AJ$44,-AJ$45,IF($B64&gt;AJ$44+20,0,AJ$39/20))))*44/12</f>
        <v>0</v>
      </c>
      <c r="AK64" s="63">
        <f t="shared" si="16"/>
        <v>0</v>
      </c>
      <c r="AL64" s="63">
        <f t="shared" si="16"/>
        <v>0</v>
      </c>
      <c r="AM64" s="63">
        <f t="shared" si="16"/>
        <v>0</v>
      </c>
      <c r="AN64" s="63">
        <f t="shared" si="16"/>
        <v>0</v>
      </c>
      <c r="AO64" s="63">
        <f t="shared" si="16"/>
        <v>0</v>
      </c>
      <c r="AP64" s="63">
        <f t="shared" si="16"/>
        <v>0</v>
      </c>
      <c r="AQ64" s="63">
        <f t="shared" si="16"/>
        <v>0</v>
      </c>
      <c r="AR64" s="63">
        <f t="shared" si="16"/>
        <v>0.80666666666666764</v>
      </c>
      <c r="AS64" s="63">
        <f t="shared" si="16"/>
        <v>0.80666666666666764</v>
      </c>
      <c r="AT64" s="63">
        <f t="shared" si="16"/>
        <v>0</v>
      </c>
      <c r="AU64" s="63">
        <f t="shared" si="16"/>
        <v>0</v>
      </c>
      <c r="AV64" s="63">
        <f t="shared" si="16"/>
        <v>0</v>
      </c>
      <c r="AW64" s="63">
        <f t="shared" si="16"/>
        <v>0</v>
      </c>
      <c r="AX64" s="63">
        <f t="shared" si="16"/>
        <v>0</v>
      </c>
      <c r="AY64" s="63">
        <f t="shared" si="16"/>
        <v>0</v>
      </c>
      <c r="AZ64" s="63">
        <f t="shared" si="16"/>
        <v>0</v>
      </c>
      <c r="BA64" s="63">
        <f t="shared" si="16"/>
        <v>0</v>
      </c>
      <c r="BB64" s="63">
        <f t="shared" si="16"/>
        <v>0</v>
      </c>
      <c r="BC64" s="63">
        <f t="shared" si="16"/>
        <v>0</v>
      </c>
      <c r="BD64" s="63">
        <f t="shared" si="16"/>
        <v>0</v>
      </c>
      <c r="BE64" s="63">
        <f t="shared" si="14"/>
        <v>0</v>
      </c>
      <c r="BF64" s="63">
        <f t="shared" si="14"/>
        <v>0.80666666666666764</v>
      </c>
      <c r="BG64" s="63">
        <f t="shared" si="14"/>
        <v>0.80666666666666764</v>
      </c>
      <c r="BH64" s="63">
        <f t="shared" si="14"/>
        <v>0.80666666666666764</v>
      </c>
      <c r="BI64" s="63">
        <f t="shared" si="14"/>
        <v>0.80666666666666764</v>
      </c>
      <c r="BJ64" s="63">
        <f t="shared" si="14"/>
        <v>0</v>
      </c>
      <c r="BK64" s="67">
        <f t="shared" si="11"/>
        <v>1334.3527667799078</v>
      </c>
      <c r="BL64" s="68">
        <f t="shared" si="13"/>
        <v>3110.3165611472423</v>
      </c>
    </row>
    <row r="65" spans="2:64">
      <c r="B65" s="140">
        <v>2008</v>
      </c>
      <c r="C65" s="64">
        <f t="shared" si="12"/>
        <v>0.80666666666666764</v>
      </c>
      <c r="D65" s="65">
        <f t="shared" si="7"/>
        <v>0.80666666666666764</v>
      </c>
      <c r="E65" s="65">
        <f t="shared" si="7"/>
        <v>0.80666666666666764</v>
      </c>
      <c r="F65" s="65">
        <f t="shared" si="7"/>
        <v>0.80666666666666764</v>
      </c>
      <c r="G65" s="65">
        <f t="shared" si="7"/>
        <v>0.80666666666666764</v>
      </c>
      <c r="H65" s="64">
        <f t="shared" si="7"/>
        <v>0.80666666666666764</v>
      </c>
      <c r="I65" s="64">
        <f t="shared" si="7"/>
        <v>0.80666666666666764</v>
      </c>
      <c r="J65" s="64">
        <f t="shared" si="7"/>
        <v>0.80666666666666764</v>
      </c>
      <c r="K65" s="64">
        <f t="shared" si="7"/>
        <v>0.80666666666666764</v>
      </c>
      <c r="L65" s="64">
        <f t="shared" si="7"/>
        <v>0.80666666666666764</v>
      </c>
      <c r="M65" s="64">
        <f t="shared" si="7"/>
        <v>0.80666666666666764</v>
      </c>
      <c r="N65" s="64">
        <f t="shared" si="7"/>
        <v>0.80666666666666764</v>
      </c>
      <c r="O65" s="64">
        <f t="shared" si="7"/>
        <v>0.80666666666666764</v>
      </c>
      <c r="P65" s="64">
        <f t="shared" si="7"/>
        <v>0.80666666666666764</v>
      </c>
      <c r="Q65" s="64">
        <f t="shared" si="7"/>
        <v>0.80666666666666764</v>
      </c>
      <c r="R65" s="64">
        <f t="shared" si="7"/>
        <v>0.80666666666666764</v>
      </c>
      <c r="S65" s="64">
        <f t="shared" si="7"/>
        <v>0.80666666666666764</v>
      </c>
      <c r="T65" s="64">
        <f t="shared" si="8"/>
        <v>0.80666666666666764</v>
      </c>
      <c r="U65" s="64">
        <f t="shared" si="8"/>
        <v>0.80666666666666764</v>
      </c>
      <c r="V65" s="64">
        <f t="shared" si="8"/>
        <v>0</v>
      </c>
      <c r="W65" s="64">
        <f t="shared" si="8"/>
        <v>0</v>
      </c>
      <c r="X65" s="64">
        <f t="shared" si="8"/>
        <v>0</v>
      </c>
      <c r="Y65" s="64">
        <f t="shared" si="8"/>
        <v>0</v>
      </c>
      <c r="Z65" s="64">
        <f t="shared" si="8"/>
        <v>0</v>
      </c>
      <c r="AA65" s="64">
        <f t="shared" si="8"/>
        <v>0</v>
      </c>
      <c r="AB65" s="64">
        <f t="shared" si="8"/>
        <v>0</v>
      </c>
      <c r="AC65" s="64">
        <f t="shared" si="8"/>
        <v>0</v>
      </c>
      <c r="AD65" s="64">
        <f t="shared" si="8"/>
        <v>0</v>
      </c>
      <c r="AE65" s="64">
        <f t="shared" si="8"/>
        <v>0</v>
      </c>
      <c r="AF65" s="64">
        <f t="shared" si="8"/>
        <v>0</v>
      </c>
      <c r="AG65" s="64">
        <f t="shared" si="8"/>
        <v>0</v>
      </c>
      <c r="AH65" s="64">
        <f t="shared" si="8"/>
        <v>0</v>
      </c>
      <c r="AI65" s="64">
        <f t="shared" si="8"/>
        <v>0</v>
      </c>
      <c r="AJ65" s="64">
        <f t="shared" si="16"/>
        <v>0</v>
      </c>
      <c r="AK65" s="64">
        <f t="shared" si="16"/>
        <v>0</v>
      </c>
      <c r="AL65" s="64">
        <f t="shared" si="16"/>
        <v>0</v>
      </c>
      <c r="AM65" s="64">
        <f t="shared" si="16"/>
        <v>0</v>
      </c>
      <c r="AN65" s="64">
        <f t="shared" si="16"/>
        <v>0</v>
      </c>
      <c r="AO65" s="64">
        <f t="shared" si="16"/>
        <v>0</v>
      </c>
      <c r="AP65" s="64">
        <f t="shared" si="16"/>
        <v>0</v>
      </c>
      <c r="AQ65" s="64">
        <f t="shared" si="16"/>
        <v>0</v>
      </c>
      <c r="AR65" s="64">
        <f t="shared" si="16"/>
        <v>0.80666666666666764</v>
      </c>
      <c r="AS65" s="64">
        <f t="shared" si="16"/>
        <v>0.80666666666666764</v>
      </c>
      <c r="AT65" s="64">
        <f t="shared" si="16"/>
        <v>0.80666666666666764</v>
      </c>
      <c r="AU65" s="64">
        <f t="shared" si="16"/>
        <v>0</v>
      </c>
      <c r="AV65" s="64">
        <f t="shared" si="16"/>
        <v>0</v>
      </c>
      <c r="AW65" s="64">
        <f t="shared" si="16"/>
        <v>0</v>
      </c>
      <c r="AX65" s="64">
        <f t="shared" si="16"/>
        <v>0</v>
      </c>
      <c r="AY65" s="64">
        <f t="shared" si="16"/>
        <v>0</v>
      </c>
      <c r="AZ65" s="64">
        <f t="shared" si="16"/>
        <v>0</v>
      </c>
      <c r="BA65" s="64">
        <f t="shared" si="16"/>
        <v>0</v>
      </c>
      <c r="BB65" s="64">
        <f t="shared" si="16"/>
        <v>0</v>
      </c>
      <c r="BC65" s="64">
        <f t="shared" si="16"/>
        <v>0</v>
      </c>
      <c r="BD65" s="64">
        <f t="shared" si="16"/>
        <v>0</v>
      </c>
      <c r="BE65" s="64">
        <f t="shared" si="14"/>
        <v>0</v>
      </c>
      <c r="BF65" s="64">
        <f t="shared" si="14"/>
        <v>0.80666666666666764</v>
      </c>
      <c r="BG65" s="64">
        <f t="shared" si="14"/>
        <v>0.80666666666666764</v>
      </c>
      <c r="BH65" s="64">
        <f t="shared" si="14"/>
        <v>0.80666666666666764</v>
      </c>
      <c r="BI65" s="64">
        <f t="shared" si="14"/>
        <v>0.80666666666666764</v>
      </c>
      <c r="BJ65" s="64">
        <f t="shared" si="14"/>
        <v>0</v>
      </c>
      <c r="BK65" s="67">
        <f t="shared" si="11"/>
        <v>2544.0963320230385</v>
      </c>
      <c r="BL65" s="68">
        <f t="shared" si="13"/>
        <v>5654.4128931702808</v>
      </c>
    </row>
    <row r="66" spans="2:64">
      <c r="B66" s="140">
        <v>2009</v>
      </c>
      <c r="C66" s="64">
        <f t="shared" si="12"/>
        <v>0.80666666666666764</v>
      </c>
      <c r="D66" s="65">
        <f t="shared" si="7"/>
        <v>0.80666666666666764</v>
      </c>
      <c r="E66" s="65">
        <f t="shared" si="7"/>
        <v>0.80666666666666764</v>
      </c>
      <c r="F66" s="65">
        <f t="shared" si="7"/>
        <v>0.80666666666666764</v>
      </c>
      <c r="G66" s="65">
        <f t="shared" si="7"/>
        <v>0.80666666666666764</v>
      </c>
      <c r="H66" s="63">
        <f t="shared" si="7"/>
        <v>0.80666666666666764</v>
      </c>
      <c r="I66" s="63">
        <f t="shared" si="7"/>
        <v>0.80666666666666764</v>
      </c>
      <c r="J66" s="63">
        <f t="shared" si="7"/>
        <v>0.80666666666666764</v>
      </c>
      <c r="K66" s="63">
        <f t="shared" si="7"/>
        <v>0.80666666666666764</v>
      </c>
      <c r="L66" s="63">
        <f t="shared" si="7"/>
        <v>0.80666666666666764</v>
      </c>
      <c r="M66" s="63">
        <f t="shared" si="7"/>
        <v>0.80666666666666764</v>
      </c>
      <c r="N66" s="63">
        <f t="shared" si="7"/>
        <v>0.80666666666666764</v>
      </c>
      <c r="O66" s="63">
        <f t="shared" si="7"/>
        <v>0.80666666666666764</v>
      </c>
      <c r="P66" s="63">
        <f t="shared" si="7"/>
        <v>0.80666666666666764</v>
      </c>
      <c r="Q66" s="63">
        <f t="shared" si="7"/>
        <v>0.80666666666666764</v>
      </c>
      <c r="R66" s="63">
        <f t="shared" si="7"/>
        <v>0.80666666666666764</v>
      </c>
      <c r="S66" s="63">
        <f t="shared" si="7"/>
        <v>0.80666666666666764</v>
      </c>
      <c r="T66" s="63">
        <f t="shared" si="8"/>
        <v>0.80666666666666764</v>
      </c>
      <c r="U66" s="63">
        <f t="shared" si="8"/>
        <v>0.80666666666666764</v>
      </c>
      <c r="V66" s="63">
        <f t="shared" si="8"/>
        <v>0.80666666666666764</v>
      </c>
      <c r="W66" s="63">
        <f t="shared" si="8"/>
        <v>0.80666666666666764</v>
      </c>
      <c r="X66" s="63">
        <f t="shared" si="8"/>
        <v>0</v>
      </c>
      <c r="Y66" s="63">
        <f t="shared" si="8"/>
        <v>0</v>
      </c>
      <c r="Z66" s="63">
        <f t="shared" si="8"/>
        <v>0</v>
      </c>
      <c r="AA66" s="63">
        <f t="shared" si="8"/>
        <v>0</v>
      </c>
      <c r="AB66" s="63">
        <f t="shared" si="8"/>
        <v>0</v>
      </c>
      <c r="AC66" s="63">
        <f t="shared" si="8"/>
        <v>0</v>
      </c>
      <c r="AD66" s="63">
        <f t="shared" si="8"/>
        <v>0</v>
      </c>
      <c r="AE66" s="63">
        <f t="shared" si="8"/>
        <v>0</v>
      </c>
      <c r="AF66" s="63">
        <f t="shared" si="8"/>
        <v>0</v>
      </c>
      <c r="AG66" s="63">
        <f t="shared" si="8"/>
        <v>0</v>
      </c>
      <c r="AH66" s="63">
        <f t="shared" si="8"/>
        <v>0</v>
      </c>
      <c r="AI66" s="63">
        <f t="shared" si="8"/>
        <v>0</v>
      </c>
      <c r="AJ66" s="63">
        <f t="shared" si="16"/>
        <v>0</v>
      </c>
      <c r="AK66" s="63">
        <f t="shared" si="16"/>
        <v>0</v>
      </c>
      <c r="AL66" s="63">
        <f t="shared" si="16"/>
        <v>0</v>
      </c>
      <c r="AM66" s="63">
        <f t="shared" si="16"/>
        <v>0</v>
      </c>
      <c r="AN66" s="63">
        <f t="shared" si="16"/>
        <v>0</v>
      </c>
      <c r="AO66" s="63">
        <f t="shared" si="16"/>
        <v>0</v>
      </c>
      <c r="AP66" s="63">
        <f t="shared" si="16"/>
        <v>0</v>
      </c>
      <c r="AQ66" s="63">
        <f t="shared" si="16"/>
        <v>0</v>
      </c>
      <c r="AR66" s="63">
        <f t="shared" si="16"/>
        <v>0.80666666666666764</v>
      </c>
      <c r="AS66" s="63">
        <f t="shared" si="16"/>
        <v>0.80666666666666764</v>
      </c>
      <c r="AT66" s="63">
        <f t="shared" si="16"/>
        <v>0.80666666666666764</v>
      </c>
      <c r="AU66" s="63">
        <f t="shared" si="16"/>
        <v>0.80666666666666764</v>
      </c>
      <c r="AV66" s="63">
        <f t="shared" si="16"/>
        <v>0</v>
      </c>
      <c r="AW66" s="63">
        <f t="shared" si="16"/>
        <v>0</v>
      </c>
      <c r="AX66" s="63">
        <f t="shared" si="16"/>
        <v>0</v>
      </c>
      <c r="AY66" s="63">
        <f t="shared" si="16"/>
        <v>0</v>
      </c>
      <c r="AZ66" s="63">
        <f t="shared" si="16"/>
        <v>0</v>
      </c>
      <c r="BA66" s="63">
        <f t="shared" si="16"/>
        <v>0</v>
      </c>
      <c r="BB66" s="63">
        <f t="shared" si="16"/>
        <v>0</v>
      </c>
      <c r="BC66" s="63">
        <f t="shared" si="16"/>
        <v>0</v>
      </c>
      <c r="BD66" s="63">
        <f t="shared" si="16"/>
        <v>0</v>
      </c>
      <c r="BE66" s="63">
        <f t="shared" si="14"/>
        <v>0</v>
      </c>
      <c r="BF66" s="63">
        <f t="shared" si="14"/>
        <v>0.80666666666666764</v>
      </c>
      <c r="BG66" s="63">
        <f t="shared" si="14"/>
        <v>0.80666666666666764</v>
      </c>
      <c r="BH66" s="63">
        <f t="shared" si="14"/>
        <v>0.80666666666666764</v>
      </c>
      <c r="BI66" s="63">
        <f t="shared" si="14"/>
        <v>0.80666666666666764</v>
      </c>
      <c r="BJ66" s="63">
        <f t="shared" si="14"/>
        <v>0</v>
      </c>
      <c r="BK66" s="67">
        <f t="shared" si="11"/>
        <v>3562.9378085790195</v>
      </c>
      <c r="BL66" s="68">
        <f t="shared" si="13"/>
        <v>9217.3507017492993</v>
      </c>
    </row>
    <row r="67" spans="2:64">
      <c r="B67" s="140">
        <v>2010</v>
      </c>
      <c r="C67" s="64">
        <f t="shared" si="12"/>
        <v>0.80666666666666764</v>
      </c>
      <c r="D67" s="65">
        <f t="shared" si="7"/>
        <v>0.80666666666666764</v>
      </c>
      <c r="E67" s="65">
        <f t="shared" si="7"/>
        <v>0.80666666666666764</v>
      </c>
      <c r="F67" s="65">
        <f t="shared" si="7"/>
        <v>0.80666666666666764</v>
      </c>
      <c r="G67" s="65">
        <f t="shared" si="7"/>
        <v>0.80666666666666764</v>
      </c>
      <c r="H67" s="64">
        <f t="shared" si="7"/>
        <v>0.80666666666666764</v>
      </c>
      <c r="I67" s="64">
        <f t="shared" si="7"/>
        <v>0.80666666666666764</v>
      </c>
      <c r="J67" s="64">
        <f t="shared" si="7"/>
        <v>0.80666666666666764</v>
      </c>
      <c r="K67" s="64">
        <f t="shared" si="7"/>
        <v>0.80666666666666764</v>
      </c>
      <c r="L67" s="64">
        <f t="shared" si="7"/>
        <v>0.80666666666666764</v>
      </c>
      <c r="M67" s="64">
        <f t="shared" si="7"/>
        <v>0.80666666666666764</v>
      </c>
      <c r="N67" s="64">
        <f t="shared" si="7"/>
        <v>0.80666666666666764</v>
      </c>
      <c r="O67" s="64">
        <f t="shared" si="7"/>
        <v>0.80666666666666764</v>
      </c>
      <c r="P67" s="64">
        <f t="shared" si="7"/>
        <v>0.80666666666666764</v>
      </c>
      <c r="Q67" s="64">
        <f t="shared" si="7"/>
        <v>0.80666666666666764</v>
      </c>
      <c r="R67" s="64">
        <f t="shared" si="7"/>
        <v>0.80666666666666764</v>
      </c>
      <c r="S67" s="64">
        <f t="shared" si="7"/>
        <v>0.80666666666666764</v>
      </c>
      <c r="T67" s="64">
        <f t="shared" si="8"/>
        <v>0.80666666666666764</v>
      </c>
      <c r="U67" s="64">
        <f t="shared" si="8"/>
        <v>0.80666666666666764</v>
      </c>
      <c r="V67" s="64">
        <f t="shared" si="8"/>
        <v>0.80666666666666764</v>
      </c>
      <c r="W67" s="64">
        <f t="shared" si="8"/>
        <v>0.80666666666666764</v>
      </c>
      <c r="X67" s="64">
        <f t="shared" si="8"/>
        <v>0.80666666666666764</v>
      </c>
      <c r="Y67" s="64">
        <f t="shared" si="8"/>
        <v>0.80666666666666764</v>
      </c>
      <c r="Z67" s="64">
        <f t="shared" si="8"/>
        <v>0</v>
      </c>
      <c r="AA67" s="64">
        <f t="shared" si="8"/>
        <v>0</v>
      </c>
      <c r="AB67" s="64">
        <f t="shared" si="8"/>
        <v>0</v>
      </c>
      <c r="AC67" s="64">
        <f t="shared" si="8"/>
        <v>0</v>
      </c>
      <c r="AD67" s="64">
        <f t="shared" si="8"/>
        <v>0</v>
      </c>
      <c r="AE67" s="64">
        <f t="shared" si="8"/>
        <v>0</v>
      </c>
      <c r="AF67" s="64">
        <f t="shared" si="8"/>
        <v>0</v>
      </c>
      <c r="AG67" s="64">
        <f t="shared" si="8"/>
        <v>0</v>
      </c>
      <c r="AH67" s="64">
        <f t="shared" si="8"/>
        <v>0</v>
      </c>
      <c r="AI67" s="64">
        <f t="shared" ref="AI67:BD79" si="17">IF(AI$39=0,0,IF($B67&lt;AI$44,0,IF($B67=AI$44,-AI$45,IF($B67&gt;AI$44+20,0,AI$39/20))))*44/12</f>
        <v>0</v>
      </c>
      <c r="AJ67" s="64">
        <f t="shared" si="17"/>
        <v>0</v>
      </c>
      <c r="AK67" s="64">
        <f t="shared" si="17"/>
        <v>0</v>
      </c>
      <c r="AL67" s="64">
        <f t="shared" si="17"/>
        <v>0</v>
      </c>
      <c r="AM67" s="64">
        <f t="shared" si="17"/>
        <v>0</v>
      </c>
      <c r="AN67" s="64">
        <f t="shared" si="17"/>
        <v>0</v>
      </c>
      <c r="AO67" s="64">
        <f t="shared" si="17"/>
        <v>0</v>
      </c>
      <c r="AP67" s="64">
        <f t="shared" si="17"/>
        <v>0</v>
      </c>
      <c r="AQ67" s="64">
        <f t="shared" si="17"/>
        <v>0</v>
      </c>
      <c r="AR67" s="64">
        <f t="shared" si="17"/>
        <v>0.80666666666666764</v>
      </c>
      <c r="AS67" s="64">
        <f t="shared" si="17"/>
        <v>0.80666666666666764</v>
      </c>
      <c r="AT67" s="64">
        <f t="shared" si="17"/>
        <v>0.80666666666666764</v>
      </c>
      <c r="AU67" s="64">
        <f t="shared" si="17"/>
        <v>0.80666666666666764</v>
      </c>
      <c r="AV67" s="64">
        <f t="shared" si="17"/>
        <v>0.80666666666666764</v>
      </c>
      <c r="AW67" s="64">
        <f t="shared" si="17"/>
        <v>0</v>
      </c>
      <c r="AX67" s="64">
        <f t="shared" si="17"/>
        <v>0</v>
      </c>
      <c r="AY67" s="64">
        <f t="shared" si="17"/>
        <v>0</v>
      </c>
      <c r="AZ67" s="64">
        <f t="shared" si="17"/>
        <v>0</v>
      </c>
      <c r="BA67" s="64">
        <f t="shared" si="17"/>
        <v>0</v>
      </c>
      <c r="BB67" s="64">
        <f t="shared" si="17"/>
        <v>0</v>
      </c>
      <c r="BC67" s="64">
        <f t="shared" si="17"/>
        <v>0.80666666666666764</v>
      </c>
      <c r="BD67" s="64">
        <f t="shared" si="17"/>
        <v>0</v>
      </c>
      <c r="BE67" s="64">
        <f t="shared" si="14"/>
        <v>0</v>
      </c>
      <c r="BF67" s="64">
        <f t="shared" si="14"/>
        <v>0.80666666666666764</v>
      </c>
      <c r="BG67" s="64">
        <f t="shared" si="14"/>
        <v>0.80666666666666764</v>
      </c>
      <c r="BH67" s="64">
        <f t="shared" si="14"/>
        <v>0.80666666666666764</v>
      </c>
      <c r="BI67" s="64">
        <f t="shared" si="14"/>
        <v>0.80666666666666764</v>
      </c>
      <c r="BJ67" s="64">
        <f t="shared" si="14"/>
        <v>0</v>
      </c>
      <c r="BK67" s="67">
        <f t="shared" si="11"/>
        <v>4876.9888623616971</v>
      </c>
      <c r="BL67" s="68">
        <f t="shared" si="13"/>
        <v>14094.339564110996</v>
      </c>
    </row>
    <row r="68" spans="2:64">
      <c r="B68" s="140">
        <v>2011</v>
      </c>
      <c r="C68" s="64">
        <f t="shared" si="12"/>
        <v>0.80666666666666764</v>
      </c>
      <c r="D68" s="65">
        <f t="shared" si="12"/>
        <v>0.80666666666666764</v>
      </c>
      <c r="E68" s="65">
        <f t="shared" si="12"/>
        <v>0.80666666666666764</v>
      </c>
      <c r="F68" s="65">
        <f t="shared" si="12"/>
        <v>0.80666666666666764</v>
      </c>
      <c r="G68" s="65">
        <f t="shared" si="12"/>
        <v>0.80666666666666764</v>
      </c>
      <c r="H68" s="63">
        <f t="shared" si="12"/>
        <v>0.80666666666666764</v>
      </c>
      <c r="I68" s="63">
        <f t="shared" si="12"/>
        <v>0.80666666666666764</v>
      </c>
      <c r="J68" s="63">
        <f t="shared" si="12"/>
        <v>0.80666666666666764</v>
      </c>
      <c r="K68" s="63">
        <f t="shared" si="12"/>
        <v>0.80666666666666764</v>
      </c>
      <c r="L68" s="63">
        <f t="shared" si="12"/>
        <v>0.80666666666666764</v>
      </c>
      <c r="M68" s="63">
        <f t="shared" si="12"/>
        <v>0.80666666666666764</v>
      </c>
      <c r="N68" s="63">
        <f t="shared" si="12"/>
        <v>0.80666666666666764</v>
      </c>
      <c r="O68" s="63">
        <f t="shared" si="12"/>
        <v>0.80666666666666764</v>
      </c>
      <c r="P68" s="63">
        <f t="shared" si="12"/>
        <v>0.80666666666666764</v>
      </c>
      <c r="Q68" s="63">
        <f t="shared" si="12"/>
        <v>0.80666666666666764</v>
      </c>
      <c r="R68" s="63">
        <f t="shared" si="12"/>
        <v>0.80666666666666764</v>
      </c>
      <c r="S68" s="63">
        <f t="shared" si="12"/>
        <v>0.80666666666666764</v>
      </c>
      <c r="T68" s="63">
        <f t="shared" si="12"/>
        <v>0.80666666666666764</v>
      </c>
      <c r="U68" s="63">
        <f t="shared" ref="U68:AN80" si="18">IF(U$39=0,0,IF($B68&lt;U$44,0,IF($B68=U$44,-U$45,IF($B68&gt;U$44+20,0,U$39/20))))*44/12</f>
        <v>0.80666666666666764</v>
      </c>
      <c r="V68" s="63">
        <f t="shared" si="18"/>
        <v>0.80666666666666764</v>
      </c>
      <c r="W68" s="63">
        <f t="shared" si="18"/>
        <v>0.80666666666666764</v>
      </c>
      <c r="X68" s="63">
        <f t="shared" si="18"/>
        <v>0.80666666666666764</v>
      </c>
      <c r="Y68" s="63">
        <f t="shared" si="18"/>
        <v>0.80666666666666764</v>
      </c>
      <c r="Z68" s="63">
        <f t="shared" si="18"/>
        <v>0.80666666666666764</v>
      </c>
      <c r="AA68" s="63">
        <f t="shared" si="18"/>
        <v>0.80666666666666764</v>
      </c>
      <c r="AB68" s="63">
        <f t="shared" si="18"/>
        <v>0.80666666666666764</v>
      </c>
      <c r="AC68" s="63">
        <f t="shared" si="18"/>
        <v>0</v>
      </c>
      <c r="AD68" s="63">
        <f t="shared" si="18"/>
        <v>0</v>
      </c>
      <c r="AE68" s="63">
        <f t="shared" si="18"/>
        <v>0</v>
      </c>
      <c r="AF68" s="63">
        <f t="shared" si="18"/>
        <v>0</v>
      </c>
      <c r="AG68" s="63">
        <f t="shared" si="18"/>
        <v>0</v>
      </c>
      <c r="AH68" s="63">
        <f t="shared" si="18"/>
        <v>0</v>
      </c>
      <c r="AI68" s="63">
        <f t="shared" si="18"/>
        <v>0</v>
      </c>
      <c r="AJ68" s="63">
        <f t="shared" si="18"/>
        <v>0</v>
      </c>
      <c r="AK68" s="63">
        <f t="shared" si="18"/>
        <v>0</v>
      </c>
      <c r="AL68" s="63">
        <f t="shared" si="18"/>
        <v>0</v>
      </c>
      <c r="AM68" s="63">
        <f t="shared" si="18"/>
        <v>0</v>
      </c>
      <c r="AN68" s="63">
        <f t="shared" si="18"/>
        <v>0</v>
      </c>
      <c r="AO68" s="63">
        <f t="shared" si="17"/>
        <v>0</v>
      </c>
      <c r="AP68" s="63">
        <f t="shared" si="17"/>
        <v>0.80666666666666764</v>
      </c>
      <c r="AQ68" s="63">
        <f t="shared" si="17"/>
        <v>0</v>
      </c>
      <c r="AR68" s="63">
        <f t="shared" si="17"/>
        <v>0.80666666666666764</v>
      </c>
      <c r="AS68" s="63">
        <f t="shared" si="17"/>
        <v>0.80666666666666764</v>
      </c>
      <c r="AT68" s="63">
        <f t="shared" si="17"/>
        <v>0.80666666666666764</v>
      </c>
      <c r="AU68" s="63">
        <f t="shared" si="17"/>
        <v>0.80666666666666764</v>
      </c>
      <c r="AV68" s="63">
        <f t="shared" si="17"/>
        <v>0.80666666666666764</v>
      </c>
      <c r="AW68" s="63">
        <f t="shared" si="17"/>
        <v>0.80666666666666764</v>
      </c>
      <c r="AX68" s="63">
        <f t="shared" si="17"/>
        <v>0</v>
      </c>
      <c r="AY68" s="63">
        <f t="shared" si="17"/>
        <v>0</v>
      </c>
      <c r="AZ68" s="63">
        <f t="shared" si="17"/>
        <v>0</v>
      </c>
      <c r="BA68" s="63">
        <f t="shared" si="17"/>
        <v>0</v>
      </c>
      <c r="BB68" s="63">
        <f t="shared" si="17"/>
        <v>0</v>
      </c>
      <c r="BC68" s="63">
        <f t="shared" si="17"/>
        <v>0.80666666666666764</v>
      </c>
      <c r="BD68" s="63">
        <f t="shared" si="17"/>
        <v>0.80666666666666764</v>
      </c>
      <c r="BE68" s="63">
        <f t="shared" si="14"/>
        <v>0</v>
      </c>
      <c r="BF68" s="63">
        <f t="shared" si="14"/>
        <v>0.80666666666666764</v>
      </c>
      <c r="BG68" s="63">
        <f t="shared" si="14"/>
        <v>0.80666666666666764</v>
      </c>
      <c r="BH68" s="63">
        <f t="shared" si="14"/>
        <v>0.80666666666666764</v>
      </c>
      <c r="BI68" s="63">
        <f t="shared" si="14"/>
        <v>0.80666666666666764</v>
      </c>
      <c r="BJ68" s="63">
        <f t="shared" si="14"/>
        <v>0</v>
      </c>
      <c r="BK68" s="67">
        <f t="shared" si="11"/>
        <v>5635.7952880270941</v>
      </c>
      <c r="BL68" s="68">
        <f t="shared" si="13"/>
        <v>19730.13485213809</v>
      </c>
    </row>
    <row r="69" spans="2:64">
      <c r="B69" s="140">
        <v>2012</v>
      </c>
      <c r="C69" s="64">
        <f t="shared" si="12"/>
        <v>0.80666666666666764</v>
      </c>
      <c r="D69" s="65">
        <f t="shared" si="12"/>
        <v>0.80666666666666764</v>
      </c>
      <c r="E69" s="65">
        <f t="shared" si="12"/>
        <v>0.80666666666666764</v>
      </c>
      <c r="F69" s="65">
        <f t="shared" si="12"/>
        <v>0.80666666666666764</v>
      </c>
      <c r="G69" s="65">
        <f t="shared" si="12"/>
        <v>0.80666666666666764</v>
      </c>
      <c r="H69" s="64">
        <f t="shared" si="12"/>
        <v>0.80666666666666764</v>
      </c>
      <c r="I69" s="64">
        <f t="shared" si="12"/>
        <v>0.80666666666666764</v>
      </c>
      <c r="J69" s="64">
        <f t="shared" si="12"/>
        <v>0.80666666666666764</v>
      </c>
      <c r="K69" s="64">
        <f t="shared" si="12"/>
        <v>0.80666666666666764</v>
      </c>
      <c r="L69" s="64">
        <f t="shared" si="12"/>
        <v>0.80666666666666764</v>
      </c>
      <c r="M69" s="64">
        <f t="shared" si="12"/>
        <v>0.80666666666666764</v>
      </c>
      <c r="N69" s="64">
        <f t="shared" si="12"/>
        <v>0.80666666666666764</v>
      </c>
      <c r="O69" s="64">
        <f t="shared" si="12"/>
        <v>0.80666666666666764</v>
      </c>
      <c r="P69" s="64">
        <f t="shared" si="12"/>
        <v>0.80666666666666764</v>
      </c>
      <c r="Q69" s="64">
        <f t="shared" si="12"/>
        <v>0.80666666666666764</v>
      </c>
      <c r="R69" s="64">
        <f t="shared" si="12"/>
        <v>0.80666666666666764</v>
      </c>
      <c r="S69" s="64">
        <f t="shared" si="12"/>
        <v>0.80666666666666764</v>
      </c>
      <c r="T69" s="64">
        <f t="shared" si="12"/>
        <v>0.80666666666666764</v>
      </c>
      <c r="U69" s="64">
        <f t="shared" si="18"/>
        <v>0.80666666666666764</v>
      </c>
      <c r="V69" s="64">
        <f t="shared" si="18"/>
        <v>0.80666666666666764</v>
      </c>
      <c r="W69" s="64">
        <f t="shared" si="18"/>
        <v>0.80666666666666764</v>
      </c>
      <c r="X69" s="64">
        <f t="shared" si="18"/>
        <v>0.80666666666666764</v>
      </c>
      <c r="Y69" s="64">
        <f t="shared" si="18"/>
        <v>0.80666666666666764</v>
      </c>
      <c r="Z69" s="64">
        <f t="shared" si="18"/>
        <v>0.80666666666666764</v>
      </c>
      <c r="AA69" s="64">
        <f t="shared" si="18"/>
        <v>0.80666666666666764</v>
      </c>
      <c r="AB69" s="64">
        <f t="shared" si="18"/>
        <v>0.80666666666666764</v>
      </c>
      <c r="AC69" s="64">
        <f t="shared" si="18"/>
        <v>0.80666666666666764</v>
      </c>
      <c r="AD69" s="64">
        <f t="shared" si="18"/>
        <v>0</v>
      </c>
      <c r="AE69" s="64">
        <f t="shared" si="18"/>
        <v>0</v>
      </c>
      <c r="AF69" s="64">
        <f t="shared" si="18"/>
        <v>0</v>
      </c>
      <c r="AG69" s="64">
        <f t="shared" si="18"/>
        <v>0</v>
      </c>
      <c r="AH69" s="64">
        <f t="shared" si="18"/>
        <v>0</v>
      </c>
      <c r="AI69" s="64">
        <f t="shared" si="18"/>
        <v>0</v>
      </c>
      <c r="AJ69" s="64">
        <f t="shared" si="18"/>
        <v>0</v>
      </c>
      <c r="AK69" s="64">
        <f t="shared" si="18"/>
        <v>0</v>
      </c>
      <c r="AL69" s="64">
        <f t="shared" si="18"/>
        <v>0</v>
      </c>
      <c r="AM69" s="64">
        <f t="shared" si="18"/>
        <v>0</v>
      </c>
      <c r="AN69" s="64">
        <f t="shared" si="18"/>
        <v>0</v>
      </c>
      <c r="AO69" s="64">
        <f t="shared" si="17"/>
        <v>0</v>
      </c>
      <c r="AP69" s="64">
        <f t="shared" si="17"/>
        <v>0.80666666666666764</v>
      </c>
      <c r="AQ69" s="64">
        <f t="shared" si="17"/>
        <v>0.80666666666666764</v>
      </c>
      <c r="AR69" s="64">
        <f t="shared" si="17"/>
        <v>0.80666666666666764</v>
      </c>
      <c r="AS69" s="64">
        <f t="shared" si="17"/>
        <v>0.80666666666666764</v>
      </c>
      <c r="AT69" s="64">
        <f t="shared" si="17"/>
        <v>0.80666666666666764</v>
      </c>
      <c r="AU69" s="64">
        <f t="shared" si="17"/>
        <v>0.80666666666666764</v>
      </c>
      <c r="AV69" s="64">
        <f t="shared" si="17"/>
        <v>0.80666666666666764</v>
      </c>
      <c r="AW69" s="64">
        <f t="shared" si="17"/>
        <v>0.80666666666666764</v>
      </c>
      <c r="AX69" s="64">
        <f t="shared" si="17"/>
        <v>0.80666666666666764</v>
      </c>
      <c r="AY69" s="64">
        <f t="shared" si="17"/>
        <v>0</v>
      </c>
      <c r="AZ69" s="64">
        <f t="shared" si="17"/>
        <v>0</v>
      </c>
      <c r="BA69" s="64">
        <f t="shared" si="17"/>
        <v>0</v>
      </c>
      <c r="BB69" s="64">
        <f t="shared" si="17"/>
        <v>0</v>
      </c>
      <c r="BC69" s="64">
        <f t="shared" si="17"/>
        <v>0.80666666666666764</v>
      </c>
      <c r="BD69" s="64">
        <f t="shared" si="17"/>
        <v>0.80666666666666764</v>
      </c>
      <c r="BE69" s="64">
        <f t="shared" si="14"/>
        <v>0.80666666666666764</v>
      </c>
      <c r="BF69" s="64">
        <f t="shared" si="14"/>
        <v>0.80666666666666764</v>
      </c>
      <c r="BG69" s="64">
        <f t="shared" si="14"/>
        <v>0.80666666666666764</v>
      </c>
      <c r="BH69" s="64">
        <f t="shared" si="14"/>
        <v>0.80666666666666764</v>
      </c>
      <c r="BI69" s="64">
        <f t="shared" si="14"/>
        <v>0.80666666666666764</v>
      </c>
      <c r="BJ69" s="64">
        <f t="shared" si="14"/>
        <v>0</v>
      </c>
      <c r="BK69" s="67">
        <f t="shared" si="11"/>
        <v>6087.6485480257761</v>
      </c>
      <c r="BL69" s="68">
        <f t="shared" si="13"/>
        <v>25817.783400163866</v>
      </c>
    </row>
    <row r="70" spans="2:64">
      <c r="B70" s="140">
        <v>2013</v>
      </c>
      <c r="C70" s="64">
        <f t="shared" si="12"/>
        <v>0.80666666666666764</v>
      </c>
      <c r="D70" s="65">
        <f t="shared" si="12"/>
        <v>0.80666666666666764</v>
      </c>
      <c r="E70" s="65">
        <f t="shared" si="12"/>
        <v>0.80666666666666764</v>
      </c>
      <c r="F70" s="65">
        <f t="shared" si="12"/>
        <v>0.80666666666666764</v>
      </c>
      <c r="G70" s="65">
        <f t="shared" si="12"/>
        <v>0.80666666666666764</v>
      </c>
      <c r="H70" s="63">
        <f t="shared" si="12"/>
        <v>0.80666666666666764</v>
      </c>
      <c r="I70" s="63">
        <f t="shared" si="12"/>
        <v>0.80666666666666764</v>
      </c>
      <c r="J70" s="63">
        <f t="shared" si="12"/>
        <v>0.80666666666666764</v>
      </c>
      <c r="K70" s="63">
        <f t="shared" si="12"/>
        <v>0.80666666666666764</v>
      </c>
      <c r="L70" s="63">
        <f t="shared" si="12"/>
        <v>0.80666666666666764</v>
      </c>
      <c r="M70" s="63">
        <f t="shared" si="12"/>
        <v>0.80666666666666764</v>
      </c>
      <c r="N70" s="63">
        <f t="shared" si="12"/>
        <v>0.80666666666666764</v>
      </c>
      <c r="O70" s="63">
        <f t="shared" si="12"/>
        <v>0.80666666666666764</v>
      </c>
      <c r="P70" s="63">
        <f t="shared" si="12"/>
        <v>0.80666666666666764</v>
      </c>
      <c r="Q70" s="63">
        <f t="shared" si="12"/>
        <v>0.80666666666666764</v>
      </c>
      <c r="R70" s="63">
        <f t="shared" si="12"/>
        <v>0.80666666666666764</v>
      </c>
      <c r="S70" s="63">
        <f t="shared" si="12"/>
        <v>0.80666666666666764</v>
      </c>
      <c r="T70" s="63">
        <f t="shared" si="12"/>
        <v>0.80666666666666764</v>
      </c>
      <c r="U70" s="63">
        <f t="shared" si="18"/>
        <v>0.80666666666666764</v>
      </c>
      <c r="V70" s="63">
        <f t="shared" si="18"/>
        <v>0.80666666666666764</v>
      </c>
      <c r="W70" s="63">
        <f t="shared" si="18"/>
        <v>0.80666666666666764</v>
      </c>
      <c r="X70" s="63">
        <f t="shared" si="18"/>
        <v>0.80666666666666764</v>
      </c>
      <c r="Y70" s="63">
        <f t="shared" si="18"/>
        <v>0.80666666666666764</v>
      </c>
      <c r="Z70" s="63">
        <f t="shared" si="18"/>
        <v>0.80666666666666764</v>
      </c>
      <c r="AA70" s="63">
        <f t="shared" si="18"/>
        <v>0.80666666666666764</v>
      </c>
      <c r="AB70" s="63">
        <f t="shared" si="18"/>
        <v>0.80666666666666764</v>
      </c>
      <c r="AC70" s="63">
        <f t="shared" si="18"/>
        <v>0.80666666666666764</v>
      </c>
      <c r="AD70" s="63">
        <f t="shared" si="18"/>
        <v>0.80666666666666764</v>
      </c>
      <c r="AE70" s="63">
        <f t="shared" si="18"/>
        <v>0.80666666666666764</v>
      </c>
      <c r="AF70" s="63">
        <f t="shared" si="18"/>
        <v>0</v>
      </c>
      <c r="AG70" s="63">
        <f t="shared" si="18"/>
        <v>0</v>
      </c>
      <c r="AH70" s="63">
        <f t="shared" si="18"/>
        <v>0</v>
      </c>
      <c r="AI70" s="63">
        <f t="shared" si="18"/>
        <v>0</v>
      </c>
      <c r="AJ70" s="63">
        <f t="shared" si="18"/>
        <v>0</v>
      </c>
      <c r="AK70" s="63">
        <f t="shared" si="18"/>
        <v>0</v>
      </c>
      <c r="AL70" s="63">
        <f t="shared" si="18"/>
        <v>0</v>
      </c>
      <c r="AM70" s="63">
        <f t="shared" si="18"/>
        <v>0</v>
      </c>
      <c r="AN70" s="63">
        <f t="shared" si="18"/>
        <v>0</v>
      </c>
      <c r="AO70" s="63">
        <f t="shared" si="17"/>
        <v>0</v>
      </c>
      <c r="AP70" s="63">
        <f t="shared" si="17"/>
        <v>0.80666666666666764</v>
      </c>
      <c r="AQ70" s="63">
        <f t="shared" si="17"/>
        <v>0.80666666666666764</v>
      </c>
      <c r="AR70" s="63">
        <f t="shared" si="17"/>
        <v>0.80666666666666764</v>
      </c>
      <c r="AS70" s="63">
        <f t="shared" si="17"/>
        <v>0.80666666666666764</v>
      </c>
      <c r="AT70" s="63">
        <f t="shared" si="17"/>
        <v>0.80666666666666764</v>
      </c>
      <c r="AU70" s="63">
        <f t="shared" si="17"/>
        <v>0.80666666666666764</v>
      </c>
      <c r="AV70" s="63">
        <f t="shared" si="17"/>
        <v>0.80666666666666764</v>
      </c>
      <c r="AW70" s="63">
        <f t="shared" si="17"/>
        <v>0.80666666666666764</v>
      </c>
      <c r="AX70" s="63">
        <f t="shared" si="17"/>
        <v>0.80666666666666764</v>
      </c>
      <c r="AY70" s="63">
        <f t="shared" si="17"/>
        <v>0.80666666666666764</v>
      </c>
      <c r="AZ70" s="63">
        <f t="shared" si="17"/>
        <v>0</v>
      </c>
      <c r="BA70" s="63">
        <f t="shared" si="17"/>
        <v>0</v>
      </c>
      <c r="BB70" s="63">
        <f t="shared" si="17"/>
        <v>0</v>
      </c>
      <c r="BC70" s="63">
        <f t="shared" si="17"/>
        <v>0.80666666666666764</v>
      </c>
      <c r="BD70" s="63">
        <f t="shared" si="17"/>
        <v>0.80666666666666764</v>
      </c>
      <c r="BE70" s="63">
        <f t="shared" si="14"/>
        <v>0.80666666666666764</v>
      </c>
      <c r="BF70" s="63">
        <f t="shared" si="14"/>
        <v>0.80666666666666764</v>
      </c>
      <c r="BG70" s="63">
        <f t="shared" si="14"/>
        <v>0.80666666666666764</v>
      </c>
      <c r="BH70" s="63">
        <f t="shared" si="14"/>
        <v>0.80666666666666764</v>
      </c>
      <c r="BI70" s="63">
        <f t="shared" si="14"/>
        <v>0.80666666666666764</v>
      </c>
      <c r="BJ70" s="63">
        <f t="shared" si="14"/>
        <v>0</v>
      </c>
      <c r="BK70" s="67">
        <f t="shared" si="11"/>
        <v>6292.4458834581146</v>
      </c>
      <c r="BL70" s="68">
        <f t="shared" si="13"/>
        <v>32110.229283621979</v>
      </c>
    </row>
    <row r="71" spans="2:64">
      <c r="B71" s="140">
        <v>2014</v>
      </c>
      <c r="C71" s="64">
        <f t="shared" si="12"/>
        <v>0.80666666666666764</v>
      </c>
      <c r="D71" s="65">
        <f t="shared" si="12"/>
        <v>0.80666666666666764</v>
      </c>
      <c r="E71" s="65">
        <f t="shared" si="12"/>
        <v>0.80666666666666764</v>
      </c>
      <c r="F71" s="65">
        <f t="shared" si="12"/>
        <v>0.80666666666666764</v>
      </c>
      <c r="G71" s="65">
        <f t="shared" si="12"/>
        <v>0.80666666666666764</v>
      </c>
      <c r="H71" s="64">
        <f t="shared" si="12"/>
        <v>0.80666666666666764</v>
      </c>
      <c r="I71" s="64">
        <f t="shared" si="12"/>
        <v>0.80666666666666764</v>
      </c>
      <c r="J71" s="64">
        <f t="shared" si="12"/>
        <v>0.80666666666666764</v>
      </c>
      <c r="K71" s="64">
        <f t="shared" si="12"/>
        <v>0.80666666666666764</v>
      </c>
      <c r="L71" s="64">
        <f t="shared" si="12"/>
        <v>0.80666666666666764</v>
      </c>
      <c r="M71" s="64">
        <f t="shared" si="12"/>
        <v>0.80666666666666764</v>
      </c>
      <c r="N71" s="64">
        <f t="shared" si="12"/>
        <v>0.80666666666666764</v>
      </c>
      <c r="O71" s="64">
        <f t="shared" si="12"/>
        <v>0.80666666666666764</v>
      </c>
      <c r="P71" s="64">
        <f t="shared" si="12"/>
        <v>0.80666666666666764</v>
      </c>
      <c r="Q71" s="64">
        <f t="shared" si="12"/>
        <v>0.80666666666666764</v>
      </c>
      <c r="R71" s="64">
        <f t="shared" si="12"/>
        <v>0.80666666666666764</v>
      </c>
      <c r="S71" s="64">
        <f t="shared" si="12"/>
        <v>0.80666666666666764</v>
      </c>
      <c r="T71" s="64">
        <f t="shared" si="12"/>
        <v>0.80666666666666764</v>
      </c>
      <c r="U71" s="64">
        <f t="shared" si="18"/>
        <v>0.80666666666666764</v>
      </c>
      <c r="V71" s="64">
        <f t="shared" si="18"/>
        <v>0.80666666666666764</v>
      </c>
      <c r="W71" s="64">
        <f t="shared" si="18"/>
        <v>0.80666666666666764</v>
      </c>
      <c r="X71" s="64">
        <f t="shared" si="18"/>
        <v>0.80666666666666764</v>
      </c>
      <c r="Y71" s="64">
        <f t="shared" si="18"/>
        <v>0.80666666666666764</v>
      </c>
      <c r="Z71" s="64">
        <f t="shared" si="18"/>
        <v>0.80666666666666764</v>
      </c>
      <c r="AA71" s="64">
        <f t="shared" si="18"/>
        <v>0.80666666666666764</v>
      </c>
      <c r="AB71" s="64">
        <f t="shared" si="18"/>
        <v>0.80666666666666764</v>
      </c>
      <c r="AC71" s="64">
        <f t="shared" si="18"/>
        <v>0.80666666666666764</v>
      </c>
      <c r="AD71" s="64">
        <f t="shared" si="18"/>
        <v>0.80666666666666764</v>
      </c>
      <c r="AE71" s="64">
        <f t="shared" si="18"/>
        <v>0.80666666666666764</v>
      </c>
      <c r="AF71" s="64">
        <f t="shared" si="18"/>
        <v>0.80666666666666764</v>
      </c>
      <c r="AG71" s="64">
        <f t="shared" si="18"/>
        <v>0.80666666666666764</v>
      </c>
      <c r="AH71" s="64">
        <f t="shared" si="18"/>
        <v>0.80666666666666764</v>
      </c>
      <c r="AI71" s="64">
        <f t="shared" si="18"/>
        <v>0</v>
      </c>
      <c r="AJ71" s="64">
        <f t="shared" si="18"/>
        <v>0</v>
      </c>
      <c r="AK71" s="64">
        <f t="shared" si="18"/>
        <v>0</v>
      </c>
      <c r="AL71" s="64">
        <f t="shared" si="18"/>
        <v>0</v>
      </c>
      <c r="AM71" s="64">
        <f t="shared" si="18"/>
        <v>0</v>
      </c>
      <c r="AN71" s="64">
        <f t="shared" si="18"/>
        <v>0</v>
      </c>
      <c r="AO71" s="64">
        <f t="shared" si="17"/>
        <v>0</v>
      </c>
      <c r="AP71" s="64">
        <f t="shared" si="17"/>
        <v>0.80666666666666764</v>
      </c>
      <c r="AQ71" s="64">
        <f t="shared" si="17"/>
        <v>0.80666666666666764</v>
      </c>
      <c r="AR71" s="64">
        <f t="shared" si="17"/>
        <v>0.80666666666666764</v>
      </c>
      <c r="AS71" s="64">
        <f t="shared" si="17"/>
        <v>0.80666666666666764</v>
      </c>
      <c r="AT71" s="64">
        <f t="shared" si="17"/>
        <v>0.80666666666666764</v>
      </c>
      <c r="AU71" s="64">
        <f t="shared" si="17"/>
        <v>0.80666666666666764</v>
      </c>
      <c r="AV71" s="64">
        <f t="shared" si="17"/>
        <v>0.80666666666666764</v>
      </c>
      <c r="AW71" s="64">
        <f t="shared" si="17"/>
        <v>0.80666666666666764</v>
      </c>
      <c r="AX71" s="64">
        <f t="shared" si="17"/>
        <v>0.80666666666666764</v>
      </c>
      <c r="AY71" s="64">
        <f t="shared" si="17"/>
        <v>0.80666666666666764</v>
      </c>
      <c r="AZ71" s="64">
        <f t="shared" si="17"/>
        <v>0.80666666666666764</v>
      </c>
      <c r="BA71" s="64">
        <f t="shared" si="17"/>
        <v>0</v>
      </c>
      <c r="BB71" s="64">
        <f t="shared" si="17"/>
        <v>0</v>
      </c>
      <c r="BC71" s="64">
        <f t="shared" si="17"/>
        <v>0.80666666666666764</v>
      </c>
      <c r="BD71" s="64">
        <f t="shared" si="17"/>
        <v>0.80666666666666764</v>
      </c>
      <c r="BE71" s="64">
        <f t="shared" si="14"/>
        <v>0.80666666666666764</v>
      </c>
      <c r="BF71" s="64">
        <f t="shared" si="14"/>
        <v>0.80666666666666764</v>
      </c>
      <c r="BG71" s="64">
        <f t="shared" si="14"/>
        <v>0.80666666666666764</v>
      </c>
      <c r="BH71" s="64">
        <f t="shared" si="14"/>
        <v>0.80666666666666764</v>
      </c>
      <c r="BI71" s="64">
        <f t="shared" si="14"/>
        <v>0.80666666666666764</v>
      </c>
      <c r="BJ71" s="64">
        <f t="shared" si="14"/>
        <v>0.80666666666666764</v>
      </c>
      <c r="BK71" s="67">
        <f t="shared" si="11"/>
        <v>6474.1780438561618</v>
      </c>
      <c r="BL71" s="68">
        <f t="shared" si="13"/>
        <v>38584.40732747814</v>
      </c>
    </row>
    <row r="72" spans="2:64">
      <c r="B72" s="140">
        <v>2015</v>
      </c>
      <c r="C72" s="64">
        <f t="shared" si="12"/>
        <v>0.80666666666666764</v>
      </c>
      <c r="D72" s="65">
        <f t="shared" si="12"/>
        <v>0.80666666666666764</v>
      </c>
      <c r="E72" s="65">
        <f t="shared" si="12"/>
        <v>0.80666666666666764</v>
      </c>
      <c r="F72" s="65">
        <f t="shared" si="12"/>
        <v>0.80666666666666764</v>
      </c>
      <c r="G72" s="65">
        <f t="shared" si="12"/>
        <v>0.80666666666666764</v>
      </c>
      <c r="H72" s="63">
        <f t="shared" si="12"/>
        <v>0.80666666666666764</v>
      </c>
      <c r="I72" s="63">
        <f t="shared" si="12"/>
        <v>0.80666666666666764</v>
      </c>
      <c r="J72" s="63">
        <f t="shared" si="12"/>
        <v>0.80666666666666764</v>
      </c>
      <c r="K72" s="63">
        <f t="shared" si="12"/>
        <v>0.80666666666666764</v>
      </c>
      <c r="L72" s="63">
        <f t="shared" si="12"/>
        <v>0.80666666666666764</v>
      </c>
      <c r="M72" s="63">
        <f t="shared" si="12"/>
        <v>0.80666666666666764</v>
      </c>
      <c r="N72" s="63">
        <f t="shared" si="12"/>
        <v>0.80666666666666764</v>
      </c>
      <c r="O72" s="63">
        <f t="shared" si="12"/>
        <v>0.80666666666666764</v>
      </c>
      <c r="P72" s="63">
        <f t="shared" si="12"/>
        <v>0.80666666666666764</v>
      </c>
      <c r="Q72" s="63">
        <f t="shared" si="12"/>
        <v>0.80666666666666764</v>
      </c>
      <c r="R72" s="63">
        <f t="shared" si="12"/>
        <v>0.80666666666666764</v>
      </c>
      <c r="S72" s="63">
        <f t="shared" si="12"/>
        <v>0.80666666666666764</v>
      </c>
      <c r="T72" s="63">
        <f t="shared" si="12"/>
        <v>0.80666666666666764</v>
      </c>
      <c r="U72" s="63">
        <f t="shared" si="18"/>
        <v>0.80666666666666764</v>
      </c>
      <c r="V72" s="63">
        <f t="shared" si="18"/>
        <v>0.80666666666666764</v>
      </c>
      <c r="W72" s="63">
        <f t="shared" si="18"/>
        <v>0.80666666666666764</v>
      </c>
      <c r="X72" s="63">
        <f t="shared" si="18"/>
        <v>0.80666666666666764</v>
      </c>
      <c r="Y72" s="63">
        <f t="shared" si="18"/>
        <v>0.80666666666666764</v>
      </c>
      <c r="Z72" s="63">
        <f t="shared" si="18"/>
        <v>0.80666666666666764</v>
      </c>
      <c r="AA72" s="63">
        <f t="shared" si="18"/>
        <v>0.80666666666666764</v>
      </c>
      <c r="AB72" s="63">
        <f t="shared" si="18"/>
        <v>0.80666666666666764</v>
      </c>
      <c r="AC72" s="63">
        <f t="shared" si="18"/>
        <v>0.80666666666666764</v>
      </c>
      <c r="AD72" s="63">
        <f t="shared" si="18"/>
        <v>0.80666666666666764</v>
      </c>
      <c r="AE72" s="63">
        <f t="shared" si="18"/>
        <v>0.80666666666666764</v>
      </c>
      <c r="AF72" s="63">
        <f t="shared" si="18"/>
        <v>0.80666666666666764</v>
      </c>
      <c r="AG72" s="63">
        <f t="shared" si="18"/>
        <v>0.80666666666666764</v>
      </c>
      <c r="AH72" s="63">
        <f t="shared" si="18"/>
        <v>0.80666666666666764</v>
      </c>
      <c r="AI72" s="63">
        <f t="shared" si="18"/>
        <v>0.80666666666666764</v>
      </c>
      <c r="AJ72" s="63">
        <f t="shared" si="18"/>
        <v>0.80666666666666764</v>
      </c>
      <c r="AK72" s="63">
        <f t="shared" si="18"/>
        <v>0.80666666666666764</v>
      </c>
      <c r="AL72" s="63">
        <f t="shared" si="18"/>
        <v>0</v>
      </c>
      <c r="AM72" s="63">
        <f t="shared" si="18"/>
        <v>0</v>
      </c>
      <c r="AN72" s="63">
        <f t="shared" si="18"/>
        <v>0</v>
      </c>
      <c r="AO72" s="63">
        <f t="shared" si="17"/>
        <v>0</v>
      </c>
      <c r="AP72" s="63">
        <f t="shared" si="17"/>
        <v>0.80666666666666764</v>
      </c>
      <c r="AQ72" s="63">
        <f t="shared" si="17"/>
        <v>0.80666666666666764</v>
      </c>
      <c r="AR72" s="63">
        <f t="shared" si="17"/>
        <v>0.80666666666666764</v>
      </c>
      <c r="AS72" s="63">
        <f t="shared" si="17"/>
        <v>0.80666666666666764</v>
      </c>
      <c r="AT72" s="63">
        <f t="shared" si="17"/>
        <v>0.80666666666666764</v>
      </c>
      <c r="AU72" s="63">
        <f t="shared" si="17"/>
        <v>0.80666666666666764</v>
      </c>
      <c r="AV72" s="63">
        <f t="shared" si="17"/>
        <v>0.80666666666666764</v>
      </c>
      <c r="AW72" s="63">
        <f t="shared" si="17"/>
        <v>0.80666666666666764</v>
      </c>
      <c r="AX72" s="63">
        <f t="shared" si="17"/>
        <v>0.80666666666666764</v>
      </c>
      <c r="AY72" s="63">
        <f t="shared" si="17"/>
        <v>0.80666666666666764</v>
      </c>
      <c r="AZ72" s="63">
        <f t="shared" si="17"/>
        <v>0.80666666666666764</v>
      </c>
      <c r="BA72" s="63">
        <f t="shared" si="17"/>
        <v>0.80666666666666764</v>
      </c>
      <c r="BB72" s="63">
        <f t="shared" si="17"/>
        <v>0</v>
      </c>
      <c r="BC72" s="63">
        <f t="shared" si="17"/>
        <v>0.80666666666666764</v>
      </c>
      <c r="BD72" s="63">
        <f t="shared" si="17"/>
        <v>0.80666666666666764</v>
      </c>
      <c r="BE72" s="63">
        <f t="shared" ref="BE72:BJ81" si="19">IF(BE$39=0,0,IF($B72&lt;BE$44,0,IF($B72=BE$44,-BE$45,IF($B72&gt;BE$44+20,0,BE$39/20))))*44/12</f>
        <v>0.80666666666666764</v>
      </c>
      <c r="BF72" s="63">
        <f t="shared" si="19"/>
        <v>0.80666666666666764</v>
      </c>
      <c r="BG72" s="63">
        <f t="shared" si="19"/>
        <v>0.80666666666666764</v>
      </c>
      <c r="BH72" s="63">
        <f t="shared" si="19"/>
        <v>0.80666666666666764</v>
      </c>
      <c r="BI72" s="63">
        <f t="shared" si="19"/>
        <v>0.80666666666666764</v>
      </c>
      <c r="BJ72" s="63">
        <f t="shared" si="19"/>
        <v>0.80666666666666764</v>
      </c>
      <c r="BK72" s="67">
        <f t="shared" si="11"/>
        <v>6734.31213085339</v>
      </c>
      <c r="BL72" s="68">
        <f t="shared" si="13"/>
        <v>45318.719458331529</v>
      </c>
    </row>
    <row r="73" spans="2:64">
      <c r="B73" s="140">
        <v>2016</v>
      </c>
      <c r="C73" s="64">
        <f t="shared" si="12"/>
        <v>0</v>
      </c>
      <c r="D73" s="65">
        <f t="shared" si="12"/>
        <v>0.80666666666666764</v>
      </c>
      <c r="E73" s="65">
        <f t="shared" si="12"/>
        <v>0.80666666666666764</v>
      </c>
      <c r="F73" s="65">
        <f t="shared" si="12"/>
        <v>0.80666666666666764</v>
      </c>
      <c r="G73" s="65">
        <f t="shared" si="12"/>
        <v>0.80666666666666764</v>
      </c>
      <c r="H73" s="64">
        <f t="shared" si="12"/>
        <v>0.80666666666666764</v>
      </c>
      <c r="I73" s="64">
        <f t="shared" si="12"/>
        <v>0.80666666666666764</v>
      </c>
      <c r="J73" s="64">
        <f t="shared" si="12"/>
        <v>0.80666666666666764</v>
      </c>
      <c r="K73" s="64">
        <f t="shared" si="12"/>
        <v>0.80666666666666764</v>
      </c>
      <c r="L73" s="64">
        <f t="shared" si="12"/>
        <v>0.80666666666666764</v>
      </c>
      <c r="M73" s="64">
        <f t="shared" si="12"/>
        <v>0.80666666666666764</v>
      </c>
      <c r="N73" s="64">
        <f t="shared" si="12"/>
        <v>0.80666666666666764</v>
      </c>
      <c r="O73" s="64">
        <f t="shared" si="12"/>
        <v>0.80666666666666764</v>
      </c>
      <c r="P73" s="64">
        <f t="shared" si="12"/>
        <v>0.80666666666666764</v>
      </c>
      <c r="Q73" s="64">
        <f t="shared" si="12"/>
        <v>0.80666666666666764</v>
      </c>
      <c r="R73" s="64">
        <f t="shared" si="12"/>
        <v>0.80666666666666764</v>
      </c>
      <c r="S73" s="64">
        <f t="shared" si="12"/>
        <v>0.80666666666666764</v>
      </c>
      <c r="T73" s="64">
        <f t="shared" si="12"/>
        <v>0.80666666666666764</v>
      </c>
      <c r="U73" s="64">
        <f t="shared" si="18"/>
        <v>0.80666666666666764</v>
      </c>
      <c r="V73" s="64">
        <f t="shared" si="18"/>
        <v>0.80666666666666764</v>
      </c>
      <c r="W73" s="64">
        <f t="shared" si="18"/>
        <v>0.80666666666666764</v>
      </c>
      <c r="X73" s="64">
        <f t="shared" si="18"/>
        <v>0.80666666666666764</v>
      </c>
      <c r="Y73" s="64">
        <f t="shared" si="18"/>
        <v>0.80666666666666764</v>
      </c>
      <c r="Z73" s="64">
        <f t="shared" si="18"/>
        <v>0.80666666666666764</v>
      </c>
      <c r="AA73" s="64">
        <f t="shared" si="18"/>
        <v>0.80666666666666764</v>
      </c>
      <c r="AB73" s="64">
        <f t="shared" si="18"/>
        <v>0.80666666666666764</v>
      </c>
      <c r="AC73" s="64">
        <f t="shared" si="18"/>
        <v>0.80666666666666764</v>
      </c>
      <c r="AD73" s="64">
        <f t="shared" si="18"/>
        <v>0.80666666666666764</v>
      </c>
      <c r="AE73" s="64">
        <f t="shared" si="18"/>
        <v>0.80666666666666764</v>
      </c>
      <c r="AF73" s="64">
        <f t="shared" si="18"/>
        <v>0.80666666666666764</v>
      </c>
      <c r="AG73" s="64">
        <f t="shared" si="18"/>
        <v>0.80666666666666764</v>
      </c>
      <c r="AH73" s="64">
        <f t="shared" si="18"/>
        <v>0.80666666666666764</v>
      </c>
      <c r="AI73" s="64">
        <f t="shared" si="18"/>
        <v>0.80666666666666764</v>
      </c>
      <c r="AJ73" s="64">
        <f t="shared" si="18"/>
        <v>0.80666666666666764</v>
      </c>
      <c r="AK73" s="64">
        <f t="shared" si="18"/>
        <v>0.80666666666666764</v>
      </c>
      <c r="AL73" s="64">
        <f t="shared" si="18"/>
        <v>0.80666666666666764</v>
      </c>
      <c r="AM73" s="64">
        <f t="shared" si="18"/>
        <v>0.80666666666666764</v>
      </c>
      <c r="AN73" s="64">
        <f t="shared" si="18"/>
        <v>0</v>
      </c>
      <c r="AO73" s="64">
        <f t="shared" si="17"/>
        <v>0</v>
      </c>
      <c r="AP73" s="64">
        <f t="shared" si="17"/>
        <v>0.80666666666666764</v>
      </c>
      <c r="AQ73" s="64">
        <f t="shared" si="17"/>
        <v>0.80666666666666764</v>
      </c>
      <c r="AR73" s="64">
        <f t="shared" si="17"/>
        <v>0.80666666666666764</v>
      </c>
      <c r="AS73" s="64">
        <f t="shared" si="17"/>
        <v>0.80666666666666764</v>
      </c>
      <c r="AT73" s="64">
        <f t="shared" si="17"/>
        <v>0.80666666666666764</v>
      </c>
      <c r="AU73" s="64">
        <f t="shared" si="17"/>
        <v>0.80666666666666764</v>
      </c>
      <c r="AV73" s="64">
        <f t="shared" si="17"/>
        <v>0.80666666666666764</v>
      </c>
      <c r="AW73" s="64">
        <f t="shared" si="17"/>
        <v>0.80666666666666764</v>
      </c>
      <c r="AX73" s="64">
        <f t="shared" si="17"/>
        <v>0.80666666666666764</v>
      </c>
      <c r="AY73" s="64">
        <f t="shared" si="17"/>
        <v>0.80666666666666764</v>
      </c>
      <c r="AZ73" s="64">
        <f t="shared" si="17"/>
        <v>0.80666666666666764</v>
      </c>
      <c r="BA73" s="64">
        <f t="shared" si="17"/>
        <v>0.80666666666666764</v>
      </c>
      <c r="BB73" s="64">
        <f t="shared" si="17"/>
        <v>0.80666666666666764</v>
      </c>
      <c r="BC73" s="64">
        <f t="shared" si="17"/>
        <v>0.80666666666666764</v>
      </c>
      <c r="BD73" s="64">
        <f t="shared" si="17"/>
        <v>0.80666666666666764</v>
      </c>
      <c r="BE73" s="64">
        <f t="shared" si="19"/>
        <v>0.80666666666666764</v>
      </c>
      <c r="BF73" s="64">
        <f t="shared" si="19"/>
        <v>0</v>
      </c>
      <c r="BG73" s="64">
        <f t="shared" si="19"/>
        <v>0.80666666666666764</v>
      </c>
      <c r="BH73" s="64">
        <f t="shared" si="19"/>
        <v>0.80666666666666764</v>
      </c>
      <c r="BI73" s="64">
        <f t="shared" si="19"/>
        <v>0.80666666666666764</v>
      </c>
      <c r="BJ73" s="64">
        <f t="shared" si="19"/>
        <v>0.80666666666666764</v>
      </c>
      <c r="BK73" s="67">
        <f t="shared" si="11"/>
        <v>6848.1855988927709</v>
      </c>
      <c r="BL73" s="68">
        <f t="shared" si="13"/>
        <v>52166.9050572243</v>
      </c>
    </row>
    <row r="74" spans="2:64">
      <c r="B74" s="140">
        <v>2017</v>
      </c>
      <c r="C74" s="64">
        <f t="shared" si="12"/>
        <v>0</v>
      </c>
      <c r="D74" s="65">
        <f t="shared" si="12"/>
        <v>0</v>
      </c>
      <c r="E74" s="65">
        <f t="shared" si="12"/>
        <v>0.80666666666666764</v>
      </c>
      <c r="F74" s="65">
        <f t="shared" si="12"/>
        <v>0.80666666666666764</v>
      </c>
      <c r="G74" s="65">
        <f t="shared" si="12"/>
        <v>0.80666666666666764</v>
      </c>
      <c r="H74" s="63">
        <f t="shared" si="12"/>
        <v>0.80666666666666764</v>
      </c>
      <c r="I74" s="63">
        <f t="shared" si="12"/>
        <v>0.80666666666666764</v>
      </c>
      <c r="J74" s="63">
        <f t="shared" si="12"/>
        <v>0.80666666666666764</v>
      </c>
      <c r="K74" s="63">
        <f t="shared" si="12"/>
        <v>0.80666666666666764</v>
      </c>
      <c r="L74" s="63">
        <f t="shared" si="12"/>
        <v>0.80666666666666764</v>
      </c>
      <c r="M74" s="63">
        <f t="shared" si="12"/>
        <v>0.80666666666666764</v>
      </c>
      <c r="N74" s="63">
        <f t="shared" si="12"/>
        <v>0.80666666666666764</v>
      </c>
      <c r="O74" s="63">
        <f t="shared" si="12"/>
        <v>0.80666666666666764</v>
      </c>
      <c r="P74" s="63">
        <f t="shared" si="12"/>
        <v>0.80666666666666764</v>
      </c>
      <c r="Q74" s="63">
        <f t="shared" si="12"/>
        <v>0.80666666666666764</v>
      </c>
      <c r="R74" s="63">
        <f t="shared" si="12"/>
        <v>0.80666666666666764</v>
      </c>
      <c r="S74" s="63">
        <f t="shared" si="12"/>
        <v>0.80666666666666764</v>
      </c>
      <c r="T74" s="63">
        <f t="shared" si="12"/>
        <v>0.80666666666666764</v>
      </c>
      <c r="U74" s="63">
        <f t="shared" si="18"/>
        <v>0.80666666666666764</v>
      </c>
      <c r="V74" s="63">
        <f t="shared" si="18"/>
        <v>0.80666666666666764</v>
      </c>
      <c r="W74" s="63">
        <f t="shared" si="18"/>
        <v>0.80666666666666764</v>
      </c>
      <c r="X74" s="63">
        <f t="shared" si="18"/>
        <v>0.80666666666666764</v>
      </c>
      <c r="Y74" s="63">
        <f t="shared" si="18"/>
        <v>0.80666666666666764</v>
      </c>
      <c r="Z74" s="63">
        <f t="shared" si="18"/>
        <v>0.80666666666666764</v>
      </c>
      <c r="AA74" s="63">
        <f t="shared" si="18"/>
        <v>0.80666666666666764</v>
      </c>
      <c r="AB74" s="63">
        <f t="shared" si="18"/>
        <v>0.80666666666666764</v>
      </c>
      <c r="AC74" s="63">
        <f t="shared" si="18"/>
        <v>0.80666666666666764</v>
      </c>
      <c r="AD74" s="63">
        <f t="shared" si="18"/>
        <v>0.80666666666666764</v>
      </c>
      <c r="AE74" s="63">
        <f t="shared" si="18"/>
        <v>0.80666666666666764</v>
      </c>
      <c r="AF74" s="63">
        <f t="shared" si="18"/>
        <v>0.80666666666666764</v>
      </c>
      <c r="AG74" s="63">
        <f t="shared" si="18"/>
        <v>0.80666666666666764</v>
      </c>
      <c r="AH74" s="63">
        <f t="shared" si="18"/>
        <v>0.80666666666666764</v>
      </c>
      <c r="AI74" s="63">
        <f t="shared" si="18"/>
        <v>0.80666666666666764</v>
      </c>
      <c r="AJ74" s="63">
        <f t="shared" si="18"/>
        <v>0.80666666666666764</v>
      </c>
      <c r="AK74" s="63">
        <f t="shared" si="18"/>
        <v>0.80666666666666764</v>
      </c>
      <c r="AL74" s="63">
        <f t="shared" si="18"/>
        <v>0.80666666666666764</v>
      </c>
      <c r="AM74" s="63">
        <f t="shared" si="18"/>
        <v>0.80666666666666764</v>
      </c>
      <c r="AN74" s="63">
        <f t="shared" si="18"/>
        <v>0.80666666666666764</v>
      </c>
      <c r="AO74" s="63">
        <f t="shared" si="17"/>
        <v>0</v>
      </c>
      <c r="AP74" s="63">
        <f t="shared" si="17"/>
        <v>0.80666666666666764</v>
      </c>
      <c r="AQ74" s="63">
        <f t="shared" si="17"/>
        <v>0.80666666666666764</v>
      </c>
      <c r="AR74" s="63">
        <f t="shared" si="17"/>
        <v>0.80666666666666764</v>
      </c>
      <c r="AS74" s="63">
        <f t="shared" si="17"/>
        <v>0.80666666666666764</v>
      </c>
      <c r="AT74" s="63">
        <f t="shared" si="17"/>
        <v>0.80666666666666764</v>
      </c>
      <c r="AU74" s="63">
        <f t="shared" si="17"/>
        <v>0.80666666666666764</v>
      </c>
      <c r="AV74" s="63">
        <f t="shared" si="17"/>
        <v>0.80666666666666764</v>
      </c>
      <c r="AW74" s="63">
        <f t="shared" si="17"/>
        <v>0.80666666666666764</v>
      </c>
      <c r="AX74" s="63">
        <f t="shared" si="17"/>
        <v>0.80666666666666764</v>
      </c>
      <c r="AY74" s="63">
        <f t="shared" si="17"/>
        <v>0.80666666666666764</v>
      </c>
      <c r="AZ74" s="63">
        <f t="shared" si="17"/>
        <v>0.80666666666666764</v>
      </c>
      <c r="BA74" s="63">
        <f t="shared" si="17"/>
        <v>0.80666666666666764</v>
      </c>
      <c r="BB74" s="63">
        <f t="shared" si="17"/>
        <v>0.80666666666666764</v>
      </c>
      <c r="BC74" s="63">
        <f t="shared" si="17"/>
        <v>0.80666666666666764</v>
      </c>
      <c r="BD74" s="63">
        <f t="shared" si="17"/>
        <v>0.80666666666666764</v>
      </c>
      <c r="BE74" s="63">
        <f t="shared" si="19"/>
        <v>0.80666666666666764</v>
      </c>
      <c r="BF74" s="63">
        <f t="shared" si="19"/>
        <v>0</v>
      </c>
      <c r="BG74" s="63">
        <f t="shared" si="19"/>
        <v>0.80666666666666764</v>
      </c>
      <c r="BH74" s="63">
        <f t="shared" si="19"/>
        <v>0.80666666666666764</v>
      </c>
      <c r="BI74" s="63">
        <f t="shared" si="19"/>
        <v>0.80666666666666764</v>
      </c>
      <c r="BJ74" s="63">
        <f t="shared" si="19"/>
        <v>0.80666666666666764</v>
      </c>
      <c r="BK74" s="67">
        <f t="shared" si="11"/>
        <v>6861.7595941935815</v>
      </c>
      <c r="BL74" s="68">
        <f t="shared" si="13"/>
        <v>59028.664651417879</v>
      </c>
    </row>
    <row r="75" spans="2:64">
      <c r="B75" s="140">
        <v>2018</v>
      </c>
      <c r="C75" s="64">
        <f t="shared" si="12"/>
        <v>0</v>
      </c>
      <c r="D75" s="65">
        <f t="shared" si="12"/>
        <v>0</v>
      </c>
      <c r="E75" s="65">
        <f t="shared" si="12"/>
        <v>0</v>
      </c>
      <c r="F75" s="65">
        <f t="shared" si="12"/>
        <v>0.80666666666666764</v>
      </c>
      <c r="G75" s="65">
        <f t="shared" si="12"/>
        <v>0.80666666666666764</v>
      </c>
      <c r="H75" s="64">
        <f t="shared" si="12"/>
        <v>0.80666666666666764</v>
      </c>
      <c r="I75" s="64">
        <f t="shared" si="12"/>
        <v>0.80666666666666764</v>
      </c>
      <c r="J75" s="64">
        <f t="shared" si="12"/>
        <v>0.80666666666666764</v>
      </c>
      <c r="K75" s="64">
        <f t="shared" si="12"/>
        <v>0.80666666666666764</v>
      </c>
      <c r="L75" s="64">
        <f t="shared" si="12"/>
        <v>0.80666666666666764</v>
      </c>
      <c r="M75" s="64">
        <f t="shared" si="12"/>
        <v>0.80666666666666764</v>
      </c>
      <c r="N75" s="64">
        <f t="shared" si="12"/>
        <v>0.80666666666666764</v>
      </c>
      <c r="O75" s="64">
        <f t="shared" si="12"/>
        <v>0.80666666666666764</v>
      </c>
      <c r="P75" s="64">
        <f t="shared" si="12"/>
        <v>0.80666666666666764</v>
      </c>
      <c r="Q75" s="64">
        <f t="shared" si="12"/>
        <v>0.80666666666666764</v>
      </c>
      <c r="R75" s="64">
        <f t="shared" si="12"/>
        <v>0.80666666666666764</v>
      </c>
      <c r="S75" s="64">
        <f t="shared" si="12"/>
        <v>0.80666666666666764</v>
      </c>
      <c r="T75" s="64">
        <f t="shared" si="12"/>
        <v>0.80666666666666764</v>
      </c>
      <c r="U75" s="64">
        <f t="shared" si="18"/>
        <v>0.80666666666666764</v>
      </c>
      <c r="V75" s="64">
        <f t="shared" si="18"/>
        <v>0.80666666666666764</v>
      </c>
      <c r="W75" s="64">
        <f t="shared" si="18"/>
        <v>0.80666666666666764</v>
      </c>
      <c r="X75" s="64">
        <f t="shared" si="18"/>
        <v>0.80666666666666764</v>
      </c>
      <c r="Y75" s="64">
        <f t="shared" si="18"/>
        <v>0.80666666666666764</v>
      </c>
      <c r="Z75" s="64">
        <f t="shared" si="18"/>
        <v>0.80666666666666764</v>
      </c>
      <c r="AA75" s="64">
        <f t="shared" si="18"/>
        <v>0.80666666666666764</v>
      </c>
      <c r="AB75" s="64">
        <f t="shared" si="18"/>
        <v>0.80666666666666764</v>
      </c>
      <c r="AC75" s="64">
        <f t="shared" si="18"/>
        <v>0.80666666666666764</v>
      </c>
      <c r="AD75" s="64">
        <f t="shared" si="18"/>
        <v>0.80666666666666764</v>
      </c>
      <c r="AE75" s="64">
        <f t="shared" si="18"/>
        <v>0.80666666666666764</v>
      </c>
      <c r="AF75" s="64">
        <f t="shared" si="18"/>
        <v>0.80666666666666764</v>
      </c>
      <c r="AG75" s="64">
        <f t="shared" si="18"/>
        <v>0.80666666666666764</v>
      </c>
      <c r="AH75" s="64">
        <f t="shared" si="18"/>
        <v>0.80666666666666764</v>
      </c>
      <c r="AI75" s="64">
        <f t="shared" si="18"/>
        <v>0.80666666666666764</v>
      </c>
      <c r="AJ75" s="64">
        <f t="shared" si="18"/>
        <v>0.80666666666666764</v>
      </c>
      <c r="AK75" s="64">
        <f t="shared" si="18"/>
        <v>0.80666666666666764</v>
      </c>
      <c r="AL75" s="64">
        <f t="shared" si="18"/>
        <v>0.80666666666666764</v>
      </c>
      <c r="AM75" s="64">
        <f t="shared" si="18"/>
        <v>0.80666666666666764</v>
      </c>
      <c r="AN75" s="64">
        <f t="shared" si="18"/>
        <v>0.80666666666666764</v>
      </c>
      <c r="AO75" s="64">
        <f t="shared" si="17"/>
        <v>0.80666666666666764</v>
      </c>
      <c r="AP75" s="64">
        <f t="shared" si="17"/>
        <v>0.80666666666666764</v>
      </c>
      <c r="AQ75" s="64">
        <f t="shared" si="17"/>
        <v>0.80666666666666764</v>
      </c>
      <c r="AR75" s="64">
        <f t="shared" si="17"/>
        <v>0.80666666666666764</v>
      </c>
      <c r="AS75" s="64">
        <f t="shared" si="17"/>
        <v>0.80666666666666764</v>
      </c>
      <c r="AT75" s="64">
        <f t="shared" si="17"/>
        <v>0.80666666666666764</v>
      </c>
      <c r="AU75" s="64">
        <f t="shared" si="17"/>
        <v>0.80666666666666764</v>
      </c>
      <c r="AV75" s="64">
        <f t="shared" si="17"/>
        <v>0.80666666666666764</v>
      </c>
      <c r="AW75" s="64">
        <f t="shared" si="17"/>
        <v>0.80666666666666764</v>
      </c>
      <c r="AX75" s="64">
        <f t="shared" si="17"/>
        <v>0.80666666666666764</v>
      </c>
      <c r="AY75" s="64">
        <f t="shared" si="17"/>
        <v>0.80666666666666764</v>
      </c>
      <c r="AZ75" s="64">
        <f t="shared" si="17"/>
        <v>0.80666666666666764</v>
      </c>
      <c r="BA75" s="64">
        <f t="shared" si="17"/>
        <v>0.80666666666666764</v>
      </c>
      <c r="BB75" s="64">
        <f t="shared" si="17"/>
        <v>0.80666666666666764</v>
      </c>
      <c r="BC75" s="64">
        <f t="shared" si="17"/>
        <v>0.80666666666666764</v>
      </c>
      <c r="BD75" s="64">
        <f t="shared" si="17"/>
        <v>0.80666666666666764</v>
      </c>
      <c r="BE75" s="64">
        <f t="shared" si="19"/>
        <v>0.80666666666666764</v>
      </c>
      <c r="BF75" s="64">
        <f t="shared" si="19"/>
        <v>0</v>
      </c>
      <c r="BG75" s="64">
        <f t="shared" si="19"/>
        <v>0.80666666666666764</v>
      </c>
      <c r="BH75" s="64">
        <f t="shared" si="19"/>
        <v>0.80666666666666764</v>
      </c>
      <c r="BI75" s="64">
        <f t="shared" si="19"/>
        <v>0.80666666666666764</v>
      </c>
      <c r="BJ75" s="64">
        <f t="shared" si="19"/>
        <v>0.80666666666666764</v>
      </c>
      <c r="BK75" s="67">
        <f t="shared" si="11"/>
        <v>6838.8787620634757</v>
      </c>
      <c r="BL75" s="68">
        <f t="shared" si="13"/>
        <v>65867.543413481355</v>
      </c>
    </row>
    <row r="76" spans="2:64">
      <c r="B76" s="140">
        <v>2019</v>
      </c>
      <c r="C76" s="64">
        <f t="shared" si="12"/>
        <v>0</v>
      </c>
      <c r="D76" s="65">
        <f t="shared" si="12"/>
        <v>0</v>
      </c>
      <c r="E76" s="65">
        <f t="shared" si="12"/>
        <v>0</v>
      </c>
      <c r="F76" s="65">
        <f t="shared" si="12"/>
        <v>0</v>
      </c>
      <c r="G76" s="65">
        <f t="shared" si="12"/>
        <v>0.80666666666666764</v>
      </c>
      <c r="H76" s="63">
        <f t="shared" si="12"/>
        <v>0.80666666666666764</v>
      </c>
      <c r="I76" s="63">
        <f t="shared" si="12"/>
        <v>0.80666666666666764</v>
      </c>
      <c r="J76" s="63">
        <f t="shared" si="12"/>
        <v>0.80666666666666764</v>
      </c>
      <c r="K76" s="63">
        <f t="shared" si="12"/>
        <v>0.80666666666666764</v>
      </c>
      <c r="L76" s="63">
        <f t="shared" si="12"/>
        <v>0.80666666666666764</v>
      </c>
      <c r="M76" s="63">
        <f t="shared" si="12"/>
        <v>0.80666666666666764</v>
      </c>
      <c r="N76" s="63">
        <f t="shared" si="12"/>
        <v>0.80666666666666764</v>
      </c>
      <c r="O76" s="63">
        <f t="shared" si="12"/>
        <v>0.80666666666666764</v>
      </c>
      <c r="P76" s="63">
        <f t="shared" si="12"/>
        <v>0.80666666666666764</v>
      </c>
      <c r="Q76" s="63">
        <f t="shared" si="12"/>
        <v>0.80666666666666764</v>
      </c>
      <c r="R76" s="63">
        <f t="shared" si="12"/>
        <v>0.80666666666666764</v>
      </c>
      <c r="S76" s="63">
        <f t="shared" si="12"/>
        <v>0.80666666666666764</v>
      </c>
      <c r="T76" s="63">
        <f t="shared" si="12"/>
        <v>0.80666666666666764</v>
      </c>
      <c r="U76" s="63">
        <f t="shared" si="18"/>
        <v>0.80666666666666764</v>
      </c>
      <c r="V76" s="63">
        <f t="shared" si="18"/>
        <v>0.80666666666666764</v>
      </c>
      <c r="W76" s="63">
        <f t="shared" si="18"/>
        <v>0.80666666666666764</v>
      </c>
      <c r="X76" s="63">
        <f t="shared" si="18"/>
        <v>0.80666666666666764</v>
      </c>
      <c r="Y76" s="63">
        <f t="shared" si="18"/>
        <v>0.80666666666666764</v>
      </c>
      <c r="Z76" s="63">
        <f t="shared" si="18"/>
        <v>0.80666666666666764</v>
      </c>
      <c r="AA76" s="63">
        <f t="shared" si="18"/>
        <v>0.80666666666666764</v>
      </c>
      <c r="AB76" s="63">
        <f t="shared" si="18"/>
        <v>0.80666666666666764</v>
      </c>
      <c r="AC76" s="63">
        <f t="shared" si="18"/>
        <v>0.80666666666666764</v>
      </c>
      <c r="AD76" s="63">
        <f t="shared" si="18"/>
        <v>0.80666666666666764</v>
      </c>
      <c r="AE76" s="63">
        <f t="shared" si="18"/>
        <v>0.80666666666666764</v>
      </c>
      <c r="AF76" s="63">
        <f t="shared" si="18"/>
        <v>0.80666666666666764</v>
      </c>
      <c r="AG76" s="63">
        <f t="shared" si="18"/>
        <v>0.80666666666666764</v>
      </c>
      <c r="AH76" s="63">
        <f t="shared" si="18"/>
        <v>0.80666666666666764</v>
      </c>
      <c r="AI76" s="63">
        <f t="shared" si="18"/>
        <v>0.80666666666666764</v>
      </c>
      <c r="AJ76" s="63">
        <f t="shared" si="18"/>
        <v>0.80666666666666764</v>
      </c>
      <c r="AK76" s="63">
        <f t="shared" si="18"/>
        <v>0.80666666666666764</v>
      </c>
      <c r="AL76" s="63">
        <f t="shared" si="18"/>
        <v>0.80666666666666764</v>
      </c>
      <c r="AM76" s="63">
        <f t="shared" si="18"/>
        <v>0.80666666666666764</v>
      </c>
      <c r="AN76" s="63">
        <f t="shared" si="18"/>
        <v>0.80666666666666764</v>
      </c>
      <c r="AO76" s="63">
        <f t="shared" si="17"/>
        <v>0.80666666666666764</v>
      </c>
      <c r="AP76" s="63">
        <f t="shared" si="17"/>
        <v>0.80666666666666764</v>
      </c>
      <c r="AQ76" s="63">
        <f t="shared" si="17"/>
        <v>0.80666666666666764</v>
      </c>
      <c r="AR76" s="63">
        <f t="shared" si="17"/>
        <v>0.80666666666666764</v>
      </c>
      <c r="AS76" s="63">
        <f t="shared" si="17"/>
        <v>0.80666666666666764</v>
      </c>
      <c r="AT76" s="63">
        <f t="shared" si="17"/>
        <v>0.80666666666666764</v>
      </c>
      <c r="AU76" s="63">
        <f t="shared" si="17"/>
        <v>0.80666666666666764</v>
      </c>
      <c r="AV76" s="63">
        <f t="shared" si="17"/>
        <v>0.80666666666666764</v>
      </c>
      <c r="AW76" s="63">
        <f t="shared" si="17"/>
        <v>0.80666666666666764</v>
      </c>
      <c r="AX76" s="63">
        <f t="shared" si="17"/>
        <v>0.80666666666666764</v>
      </c>
      <c r="AY76" s="63">
        <f t="shared" si="17"/>
        <v>0.80666666666666764</v>
      </c>
      <c r="AZ76" s="63">
        <f t="shared" si="17"/>
        <v>0.80666666666666764</v>
      </c>
      <c r="BA76" s="63">
        <f t="shared" si="17"/>
        <v>0.80666666666666764</v>
      </c>
      <c r="BB76" s="63">
        <f t="shared" si="17"/>
        <v>0.80666666666666764</v>
      </c>
      <c r="BC76" s="63">
        <f t="shared" si="17"/>
        <v>0.80666666666666764</v>
      </c>
      <c r="BD76" s="63">
        <f t="shared" si="17"/>
        <v>0.80666666666666764</v>
      </c>
      <c r="BE76" s="63">
        <f t="shared" si="19"/>
        <v>0.80666666666666764</v>
      </c>
      <c r="BF76" s="63">
        <f t="shared" si="19"/>
        <v>0</v>
      </c>
      <c r="BG76" s="63">
        <f t="shared" si="19"/>
        <v>0.80666666666666764</v>
      </c>
      <c r="BH76" s="63">
        <f t="shared" si="19"/>
        <v>0.80666666666666764</v>
      </c>
      <c r="BI76" s="63">
        <f t="shared" si="19"/>
        <v>0.80666666666666764</v>
      </c>
      <c r="BJ76" s="63">
        <f t="shared" si="19"/>
        <v>0.80666666666666764</v>
      </c>
      <c r="BK76" s="67">
        <f t="shared" si="11"/>
        <v>6816.9609763679382</v>
      </c>
      <c r="BL76" s="68">
        <f t="shared" si="13"/>
        <v>72684.504389849288</v>
      </c>
    </row>
    <row r="77" spans="2:64">
      <c r="B77" s="140">
        <v>2020</v>
      </c>
      <c r="C77" s="64">
        <f t="shared" si="12"/>
        <v>0</v>
      </c>
      <c r="D77" s="65">
        <f t="shared" si="12"/>
        <v>0</v>
      </c>
      <c r="E77" s="65">
        <f t="shared" si="12"/>
        <v>0</v>
      </c>
      <c r="F77" s="65">
        <f t="shared" si="12"/>
        <v>0</v>
      </c>
      <c r="G77" s="65">
        <f t="shared" si="12"/>
        <v>0</v>
      </c>
      <c r="H77" s="64">
        <f t="shared" si="12"/>
        <v>0.80666666666666764</v>
      </c>
      <c r="I77" s="64">
        <f t="shared" si="12"/>
        <v>0.80666666666666764</v>
      </c>
      <c r="J77" s="64">
        <f t="shared" si="12"/>
        <v>0.80666666666666764</v>
      </c>
      <c r="K77" s="64">
        <f t="shared" si="12"/>
        <v>0.80666666666666764</v>
      </c>
      <c r="L77" s="64">
        <f t="shared" si="12"/>
        <v>0.80666666666666764</v>
      </c>
      <c r="M77" s="64">
        <f t="shared" si="12"/>
        <v>0.80666666666666764</v>
      </c>
      <c r="N77" s="64">
        <f t="shared" si="12"/>
        <v>0.80666666666666764</v>
      </c>
      <c r="O77" s="64">
        <f t="shared" si="12"/>
        <v>0.80666666666666764</v>
      </c>
      <c r="P77" s="64">
        <f t="shared" si="12"/>
        <v>0.80666666666666764</v>
      </c>
      <c r="Q77" s="64">
        <f t="shared" si="12"/>
        <v>0.80666666666666764</v>
      </c>
      <c r="R77" s="64">
        <f t="shared" si="12"/>
        <v>0.80666666666666764</v>
      </c>
      <c r="S77" s="64">
        <f t="shared" si="12"/>
        <v>0.80666666666666764</v>
      </c>
      <c r="T77" s="64">
        <f t="shared" si="12"/>
        <v>0.80666666666666764</v>
      </c>
      <c r="U77" s="64">
        <f t="shared" si="18"/>
        <v>0.80666666666666764</v>
      </c>
      <c r="V77" s="64">
        <f t="shared" si="18"/>
        <v>0.80666666666666764</v>
      </c>
      <c r="W77" s="64">
        <f t="shared" si="18"/>
        <v>0.80666666666666764</v>
      </c>
      <c r="X77" s="64">
        <f t="shared" si="18"/>
        <v>0.80666666666666764</v>
      </c>
      <c r="Y77" s="64">
        <f t="shared" si="18"/>
        <v>0.80666666666666764</v>
      </c>
      <c r="Z77" s="64">
        <f t="shared" si="18"/>
        <v>0.80666666666666764</v>
      </c>
      <c r="AA77" s="64">
        <f t="shared" si="18"/>
        <v>0.80666666666666764</v>
      </c>
      <c r="AB77" s="64">
        <f t="shared" si="18"/>
        <v>0.80666666666666764</v>
      </c>
      <c r="AC77" s="64">
        <f t="shared" si="18"/>
        <v>0.80666666666666764</v>
      </c>
      <c r="AD77" s="64">
        <f t="shared" si="18"/>
        <v>0.80666666666666764</v>
      </c>
      <c r="AE77" s="64">
        <f t="shared" si="18"/>
        <v>0.80666666666666764</v>
      </c>
      <c r="AF77" s="64">
        <f t="shared" si="18"/>
        <v>0.80666666666666764</v>
      </c>
      <c r="AG77" s="64">
        <f t="shared" si="18"/>
        <v>0.80666666666666764</v>
      </c>
      <c r="AH77" s="64">
        <f t="shared" si="18"/>
        <v>0.80666666666666764</v>
      </c>
      <c r="AI77" s="64">
        <f t="shared" si="18"/>
        <v>0.80666666666666764</v>
      </c>
      <c r="AJ77" s="64">
        <f t="shared" si="18"/>
        <v>0.80666666666666764</v>
      </c>
      <c r="AK77" s="64">
        <f t="shared" si="18"/>
        <v>0.80666666666666764</v>
      </c>
      <c r="AL77" s="64">
        <f t="shared" si="18"/>
        <v>0.80666666666666764</v>
      </c>
      <c r="AM77" s="64">
        <f t="shared" si="18"/>
        <v>0.80666666666666764</v>
      </c>
      <c r="AN77" s="64">
        <f t="shared" si="18"/>
        <v>0.80666666666666764</v>
      </c>
      <c r="AO77" s="64">
        <f t="shared" si="17"/>
        <v>0.80666666666666764</v>
      </c>
      <c r="AP77" s="64">
        <f t="shared" si="17"/>
        <v>0.80666666666666764</v>
      </c>
      <c r="AQ77" s="64">
        <f t="shared" si="17"/>
        <v>0.80666666666666764</v>
      </c>
      <c r="AR77" s="64">
        <f t="shared" si="17"/>
        <v>0.80666666666666764</v>
      </c>
      <c r="AS77" s="64">
        <f t="shared" si="17"/>
        <v>0.80666666666666764</v>
      </c>
      <c r="AT77" s="64">
        <f t="shared" si="17"/>
        <v>0.80666666666666764</v>
      </c>
      <c r="AU77" s="64">
        <f t="shared" si="17"/>
        <v>0.80666666666666764</v>
      </c>
      <c r="AV77" s="64">
        <f t="shared" si="17"/>
        <v>0.80666666666666764</v>
      </c>
      <c r="AW77" s="64">
        <f t="shared" si="17"/>
        <v>0.80666666666666764</v>
      </c>
      <c r="AX77" s="64">
        <f t="shared" si="17"/>
        <v>0.80666666666666764</v>
      </c>
      <c r="AY77" s="64">
        <f t="shared" si="17"/>
        <v>0.80666666666666764</v>
      </c>
      <c r="AZ77" s="64">
        <f t="shared" si="17"/>
        <v>0.80666666666666764</v>
      </c>
      <c r="BA77" s="64">
        <f t="shared" si="17"/>
        <v>0.80666666666666764</v>
      </c>
      <c r="BB77" s="64">
        <f t="shared" si="17"/>
        <v>0.80666666666666764</v>
      </c>
      <c r="BC77" s="64">
        <f t="shared" si="17"/>
        <v>0.80666666666666764</v>
      </c>
      <c r="BD77" s="64">
        <f t="shared" si="17"/>
        <v>0.80666666666666764</v>
      </c>
      <c r="BE77" s="64">
        <f t="shared" si="19"/>
        <v>0.80666666666666764</v>
      </c>
      <c r="BF77" s="64">
        <f t="shared" si="19"/>
        <v>0</v>
      </c>
      <c r="BG77" s="64">
        <f t="shared" si="19"/>
        <v>0.80666666666666764</v>
      </c>
      <c r="BH77" s="64">
        <f t="shared" si="19"/>
        <v>0.80666666666666764</v>
      </c>
      <c r="BI77" s="64">
        <f t="shared" si="19"/>
        <v>0.80666666666666764</v>
      </c>
      <c r="BJ77" s="64">
        <f t="shared" si="19"/>
        <v>0.80666666666666764</v>
      </c>
      <c r="BK77" s="67">
        <f t="shared" si="11"/>
        <v>6802.8084820879958</v>
      </c>
      <c r="BL77" s="68">
        <f t="shared" si="13"/>
        <v>79487.312871937291</v>
      </c>
    </row>
    <row r="78" spans="2:64">
      <c r="B78" s="140">
        <v>2021</v>
      </c>
      <c r="C78" s="64">
        <f t="shared" si="12"/>
        <v>0</v>
      </c>
      <c r="D78" s="65">
        <f t="shared" si="12"/>
        <v>0</v>
      </c>
      <c r="E78" s="65">
        <f t="shared" si="12"/>
        <v>0</v>
      </c>
      <c r="F78" s="65">
        <f t="shared" si="12"/>
        <v>0</v>
      </c>
      <c r="G78" s="65">
        <f t="shared" si="12"/>
        <v>0</v>
      </c>
      <c r="H78" s="70">
        <f t="shared" si="12"/>
        <v>0</v>
      </c>
      <c r="I78" s="70">
        <f t="shared" si="12"/>
        <v>0</v>
      </c>
      <c r="J78" s="70">
        <f t="shared" si="12"/>
        <v>0.80666666666666764</v>
      </c>
      <c r="K78" s="70">
        <f t="shared" si="12"/>
        <v>0.80666666666666764</v>
      </c>
      <c r="L78" s="70">
        <f t="shared" si="12"/>
        <v>0.80666666666666764</v>
      </c>
      <c r="M78" s="70">
        <f t="shared" si="12"/>
        <v>0.80666666666666764</v>
      </c>
      <c r="N78" s="70">
        <f t="shared" si="12"/>
        <v>0.80666666666666764</v>
      </c>
      <c r="O78" s="70">
        <f t="shared" si="12"/>
        <v>0.80666666666666764</v>
      </c>
      <c r="P78" s="70">
        <f t="shared" si="12"/>
        <v>0.80666666666666764</v>
      </c>
      <c r="Q78" s="70">
        <f t="shared" si="12"/>
        <v>0.80666666666666764</v>
      </c>
      <c r="R78" s="70">
        <f t="shared" si="12"/>
        <v>0.80666666666666764</v>
      </c>
      <c r="S78" s="70">
        <f t="shared" si="12"/>
        <v>0.80666666666666764</v>
      </c>
      <c r="T78" s="70">
        <f t="shared" si="12"/>
        <v>0.80666666666666764</v>
      </c>
      <c r="U78" s="70">
        <f t="shared" si="18"/>
        <v>0.80666666666666764</v>
      </c>
      <c r="V78" s="70">
        <f t="shared" si="18"/>
        <v>0.80666666666666764</v>
      </c>
      <c r="W78" s="70">
        <f t="shared" si="18"/>
        <v>0.80666666666666764</v>
      </c>
      <c r="X78" s="70">
        <f t="shared" si="18"/>
        <v>0.80666666666666764</v>
      </c>
      <c r="Y78" s="70">
        <f t="shared" si="18"/>
        <v>0.80666666666666764</v>
      </c>
      <c r="Z78" s="70">
        <f t="shared" si="18"/>
        <v>0.80666666666666764</v>
      </c>
      <c r="AA78" s="70">
        <f t="shared" si="18"/>
        <v>0.80666666666666764</v>
      </c>
      <c r="AB78" s="70">
        <f t="shared" si="18"/>
        <v>0.80666666666666764</v>
      </c>
      <c r="AC78" s="70">
        <f t="shared" si="18"/>
        <v>0.80666666666666764</v>
      </c>
      <c r="AD78" s="70">
        <f t="shared" si="18"/>
        <v>0.80666666666666764</v>
      </c>
      <c r="AE78" s="70">
        <f t="shared" si="18"/>
        <v>0.80666666666666764</v>
      </c>
      <c r="AF78" s="70">
        <f t="shared" si="18"/>
        <v>0.80666666666666764</v>
      </c>
      <c r="AG78" s="70">
        <f t="shared" si="18"/>
        <v>0.80666666666666764</v>
      </c>
      <c r="AH78" s="70">
        <f t="shared" si="18"/>
        <v>0.80666666666666764</v>
      </c>
      <c r="AI78" s="70">
        <f t="shared" si="18"/>
        <v>0.80666666666666764</v>
      </c>
      <c r="AJ78" s="70">
        <f t="shared" si="18"/>
        <v>0.80666666666666764</v>
      </c>
      <c r="AK78" s="70">
        <f t="shared" si="18"/>
        <v>0.80666666666666764</v>
      </c>
      <c r="AL78" s="70">
        <f t="shared" si="18"/>
        <v>0.80666666666666764</v>
      </c>
      <c r="AM78" s="70">
        <f t="shared" si="18"/>
        <v>0.80666666666666764</v>
      </c>
      <c r="AN78" s="70">
        <f t="shared" si="18"/>
        <v>0.80666666666666764</v>
      </c>
      <c r="AO78" s="70">
        <f t="shared" si="17"/>
        <v>0.80666666666666764</v>
      </c>
      <c r="AP78" s="70">
        <f t="shared" si="17"/>
        <v>0.80666666666666764</v>
      </c>
      <c r="AQ78" s="70">
        <f t="shared" si="17"/>
        <v>0.80666666666666764</v>
      </c>
      <c r="AR78" s="70">
        <f t="shared" si="17"/>
        <v>0.80666666666666764</v>
      </c>
      <c r="AS78" s="70">
        <f t="shared" si="17"/>
        <v>0.80666666666666764</v>
      </c>
      <c r="AT78" s="70">
        <f t="shared" si="17"/>
        <v>0.80666666666666764</v>
      </c>
      <c r="AU78" s="70">
        <f t="shared" si="17"/>
        <v>0.80666666666666764</v>
      </c>
      <c r="AV78" s="70">
        <f t="shared" si="17"/>
        <v>0.80666666666666764</v>
      </c>
      <c r="AW78" s="70">
        <f t="shared" si="17"/>
        <v>0.80666666666666764</v>
      </c>
      <c r="AX78" s="70">
        <f t="shared" si="17"/>
        <v>0.80666666666666764</v>
      </c>
      <c r="AY78" s="70">
        <f t="shared" si="17"/>
        <v>0.80666666666666764</v>
      </c>
      <c r="AZ78" s="70">
        <f t="shared" si="17"/>
        <v>0.80666666666666764</v>
      </c>
      <c r="BA78" s="70">
        <f t="shared" si="17"/>
        <v>0.80666666666666764</v>
      </c>
      <c r="BB78" s="70">
        <f t="shared" si="17"/>
        <v>0.80666666666666764</v>
      </c>
      <c r="BC78" s="70">
        <f t="shared" si="17"/>
        <v>0.80666666666666764</v>
      </c>
      <c r="BD78" s="70">
        <f t="shared" si="17"/>
        <v>0.80666666666666764</v>
      </c>
      <c r="BE78" s="70">
        <f t="shared" si="19"/>
        <v>0.80666666666666764</v>
      </c>
      <c r="BF78" s="70">
        <f t="shared" si="19"/>
        <v>0</v>
      </c>
      <c r="BG78" s="70">
        <f t="shared" si="19"/>
        <v>0.80666666666666764</v>
      </c>
      <c r="BH78" s="70">
        <f t="shared" si="19"/>
        <v>0.80666666666666764</v>
      </c>
      <c r="BI78" s="70">
        <f t="shared" si="19"/>
        <v>0.80666666666666764</v>
      </c>
      <c r="BJ78" s="70">
        <f t="shared" si="19"/>
        <v>0.80666666666666764</v>
      </c>
      <c r="BK78" s="67">
        <f t="shared" si="11"/>
        <v>6796.6451690488211</v>
      </c>
      <c r="BL78" s="68">
        <f t="shared" si="13"/>
        <v>86283.958040986108</v>
      </c>
    </row>
    <row r="79" spans="2:64">
      <c r="B79" s="140">
        <v>2022</v>
      </c>
      <c r="C79" s="64">
        <f t="shared" si="12"/>
        <v>0</v>
      </c>
      <c r="D79" s="65">
        <f t="shared" si="12"/>
        <v>0</v>
      </c>
      <c r="E79" s="65">
        <f t="shared" si="12"/>
        <v>0</v>
      </c>
      <c r="F79" s="65">
        <f t="shared" si="12"/>
        <v>0</v>
      </c>
      <c r="G79" s="65">
        <f t="shared" si="12"/>
        <v>0</v>
      </c>
      <c r="H79" s="70">
        <f t="shared" si="12"/>
        <v>0</v>
      </c>
      <c r="I79" s="70">
        <f t="shared" si="12"/>
        <v>0</v>
      </c>
      <c r="J79" s="70">
        <f t="shared" si="12"/>
        <v>0</v>
      </c>
      <c r="K79" s="70">
        <f t="shared" si="12"/>
        <v>0.80666666666666764</v>
      </c>
      <c r="L79" s="70">
        <f t="shared" si="12"/>
        <v>0.80666666666666764</v>
      </c>
      <c r="M79" s="70">
        <f t="shared" si="12"/>
        <v>0.80666666666666764</v>
      </c>
      <c r="N79" s="70">
        <f t="shared" si="12"/>
        <v>0.80666666666666764</v>
      </c>
      <c r="O79" s="70">
        <f t="shared" si="12"/>
        <v>0.80666666666666764</v>
      </c>
      <c r="P79" s="70">
        <f t="shared" si="12"/>
        <v>0.80666666666666764</v>
      </c>
      <c r="Q79" s="70">
        <f t="shared" si="12"/>
        <v>0.80666666666666764</v>
      </c>
      <c r="R79" s="70">
        <f t="shared" si="12"/>
        <v>0.80666666666666764</v>
      </c>
      <c r="S79" s="70">
        <f t="shared" si="12"/>
        <v>0.80666666666666764</v>
      </c>
      <c r="T79" s="70">
        <f t="shared" si="12"/>
        <v>0.80666666666666764</v>
      </c>
      <c r="U79" s="70">
        <f t="shared" si="18"/>
        <v>0.80666666666666764</v>
      </c>
      <c r="V79" s="70">
        <f t="shared" si="18"/>
        <v>0.80666666666666764</v>
      </c>
      <c r="W79" s="70">
        <f t="shared" si="18"/>
        <v>0.80666666666666764</v>
      </c>
      <c r="X79" s="70">
        <f t="shared" si="18"/>
        <v>0.80666666666666764</v>
      </c>
      <c r="Y79" s="70">
        <f t="shared" si="18"/>
        <v>0.80666666666666764</v>
      </c>
      <c r="Z79" s="70">
        <f t="shared" si="18"/>
        <v>0.80666666666666764</v>
      </c>
      <c r="AA79" s="70">
        <f t="shared" si="18"/>
        <v>0.80666666666666764</v>
      </c>
      <c r="AB79" s="70">
        <f t="shared" si="18"/>
        <v>0.80666666666666764</v>
      </c>
      <c r="AC79" s="70">
        <f t="shared" si="18"/>
        <v>0.80666666666666764</v>
      </c>
      <c r="AD79" s="70">
        <f t="shared" si="18"/>
        <v>0.80666666666666764</v>
      </c>
      <c r="AE79" s="70">
        <f t="shared" si="18"/>
        <v>0.80666666666666764</v>
      </c>
      <c r="AF79" s="70">
        <f t="shared" si="18"/>
        <v>0.80666666666666764</v>
      </c>
      <c r="AG79" s="70">
        <f t="shared" si="18"/>
        <v>0.80666666666666764</v>
      </c>
      <c r="AH79" s="70">
        <f t="shared" si="18"/>
        <v>0.80666666666666764</v>
      </c>
      <c r="AI79" s="70">
        <f t="shared" si="18"/>
        <v>0.80666666666666764</v>
      </c>
      <c r="AJ79" s="70">
        <f t="shared" si="18"/>
        <v>0.80666666666666764</v>
      </c>
      <c r="AK79" s="70">
        <f t="shared" si="18"/>
        <v>0.80666666666666764</v>
      </c>
      <c r="AL79" s="70">
        <f t="shared" si="18"/>
        <v>0.80666666666666764</v>
      </c>
      <c r="AM79" s="70">
        <f t="shared" si="18"/>
        <v>0.80666666666666764</v>
      </c>
      <c r="AN79" s="70">
        <f t="shared" si="18"/>
        <v>0.80666666666666764</v>
      </c>
      <c r="AO79" s="70">
        <f t="shared" si="17"/>
        <v>0.80666666666666764</v>
      </c>
      <c r="AP79" s="70">
        <f t="shared" si="17"/>
        <v>0.80666666666666764</v>
      </c>
      <c r="AQ79" s="70">
        <f t="shared" si="17"/>
        <v>0.80666666666666764</v>
      </c>
      <c r="AR79" s="70">
        <f t="shared" si="17"/>
        <v>0.80666666666666764</v>
      </c>
      <c r="AS79" s="70">
        <f t="shared" si="17"/>
        <v>0.80666666666666764</v>
      </c>
      <c r="AT79" s="70">
        <f t="shared" si="17"/>
        <v>0.80666666666666764</v>
      </c>
      <c r="AU79" s="70">
        <f t="shared" si="17"/>
        <v>0.80666666666666764</v>
      </c>
      <c r="AV79" s="70">
        <f t="shared" si="17"/>
        <v>0.80666666666666764</v>
      </c>
      <c r="AW79" s="70">
        <f t="shared" si="17"/>
        <v>0.80666666666666764</v>
      </c>
      <c r="AX79" s="70">
        <f t="shared" si="17"/>
        <v>0.80666666666666764</v>
      </c>
      <c r="AY79" s="70">
        <f t="shared" si="17"/>
        <v>0.80666666666666764</v>
      </c>
      <c r="AZ79" s="70">
        <f t="shared" si="17"/>
        <v>0.80666666666666764</v>
      </c>
      <c r="BA79" s="70">
        <f t="shared" si="17"/>
        <v>0.80666666666666764</v>
      </c>
      <c r="BB79" s="70">
        <f t="shared" si="17"/>
        <v>0.80666666666666764</v>
      </c>
      <c r="BC79" s="70">
        <f t="shared" si="17"/>
        <v>0.80666666666666764</v>
      </c>
      <c r="BD79" s="70">
        <f t="shared" si="17"/>
        <v>0.80666666666666764</v>
      </c>
      <c r="BE79" s="70">
        <f t="shared" si="19"/>
        <v>0.80666666666666764</v>
      </c>
      <c r="BF79" s="70">
        <f t="shared" si="19"/>
        <v>0</v>
      </c>
      <c r="BG79" s="70">
        <f t="shared" si="19"/>
        <v>0.80666666666666764</v>
      </c>
      <c r="BH79" s="70">
        <f t="shared" si="19"/>
        <v>0.80666666666666764</v>
      </c>
      <c r="BI79" s="70">
        <f t="shared" si="19"/>
        <v>0.80666666666666764</v>
      </c>
      <c r="BJ79" s="70">
        <f t="shared" si="19"/>
        <v>0.80666666666666764</v>
      </c>
      <c r="BK79" s="67">
        <f t="shared" si="11"/>
        <v>6751.5473683313558</v>
      </c>
      <c r="BL79" s="68">
        <f t="shared" si="13"/>
        <v>93035.505409317469</v>
      </c>
    </row>
    <row r="80" spans="2:64">
      <c r="B80" s="140">
        <v>2023</v>
      </c>
      <c r="C80" s="64">
        <f t="shared" si="12"/>
        <v>0</v>
      </c>
      <c r="D80" s="69">
        <f t="shared" si="12"/>
        <v>0</v>
      </c>
      <c r="E80" s="69">
        <f t="shared" si="12"/>
        <v>0</v>
      </c>
      <c r="F80" s="69">
        <f t="shared" si="12"/>
        <v>0</v>
      </c>
      <c r="G80" s="69">
        <f t="shared" si="12"/>
        <v>0</v>
      </c>
      <c r="H80" s="63">
        <f t="shared" si="12"/>
        <v>0</v>
      </c>
      <c r="I80" s="63">
        <f t="shared" si="12"/>
        <v>0</v>
      </c>
      <c r="J80" s="63">
        <f t="shared" si="12"/>
        <v>0</v>
      </c>
      <c r="K80" s="63">
        <f t="shared" si="12"/>
        <v>0</v>
      </c>
      <c r="L80" s="63">
        <f t="shared" si="12"/>
        <v>0.80666666666666764</v>
      </c>
      <c r="M80" s="63">
        <f t="shared" si="12"/>
        <v>0.80666666666666764</v>
      </c>
      <c r="N80" s="63">
        <f t="shared" si="12"/>
        <v>0.80666666666666764</v>
      </c>
      <c r="O80" s="63">
        <f t="shared" si="12"/>
        <v>0.80666666666666764</v>
      </c>
      <c r="P80" s="63">
        <f t="shared" si="12"/>
        <v>0.80666666666666764</v>
      </c>
      <c r="Q80" s="63">
        <f t="shared" si="12"/>
        <v>0.80666666666666764</v>
      </c>
      <c r="R80" s="63">
        <f t="shared" si="12"/>
        <v>0.80666666666666764</v>
      </c>
      <c r="S80" s="63">
        <f t="shared" si="12"/>
        <v>0.80666666666666764</v>
      </c>
      <c r="T80" s="63">
        <f t="shared" si="12"/>
        <v>0.80666666666666764</v>
      </c>
      <c r="U80" s="63">
        <f t="shared" si="18"/>
        <v>0.80666666666666764</v>
      </c>
      <c r="V80" s="63">
        <f t="shared" si="18"/>
        <v>0.80666666666666764</v>
      </c>
      <c r="W80" s="63">
        <f t="shared" si="18"/>
        <v>0.80666666666666764</v>
      </c>
      <c r="X80" s="63">
        <f t="shared" si="18"/>
        <v>0.80666666666666764</v>
      </c>
      <c r="Y80" s="63">
        <f t="shared" si="18"/>
        <v>0.80666666666666764</v>
      </c>
      <c r="Z80" s="63">
        <f t="shared" si="18"/>
        <v>0.80666666666666764</v>
      </c>
      <c r="AA80" s="63">
        <f t="shared" si="18"/>
        <v>0.80666666666666764</v>
      </c>
      <c r="AB80" s="63">
        <f t="shared" si="18"/>
        <v>0.80666666666666764</v>
      </c>
      <c r="AC80" s="63">
        <f t="shared" si="18"/>
        <v>0.80666666666666764</v>
      </c>
      <c r="AD80" s="63">
        <f t="shared" si="18"/>
        <v>0.80666666666666764</v>
      </c>
      <c r="AE80" s="63">
        <f t="shared" si="18"/>
        <v>0.80666666666666764</v>
      </c>
      <c r="AF80" s="63">
        <f t="shared" si="18"/>
        <v>0.80666666666666764</v>
      </c>
      <c r="AG80" s="63">
        <f t="shared" si="18"/>
        <v>0.80666666666666764</v>
      </c>
      <c r="AH80" s="63">
        <f t="shared" si="18"/>
        <v>0.80666666666666764</v>
      </c>
      <c r="AI80" s="63">
        <f t="shared" si="18"/>
        <v>0.80666666666666764</v>
      </c>
      <c r="AJ80" s="63">
        <f t="shared" ref="AJ80:BD80" si="20">IF(AJ$39=0,0,IF($B80&lt;AJ$44,0,IF($B80=AJ$44,-AJ$45,IF($B80&gt;AJ$44+20,0,AJ$39/20))))*44/12</f>
        <v>0.80666666666666764</v>
      </c>
      <c r="AK80" s="63">
        <f t="shared" si="20"/>
        <v>0.80666666666666764</v>
      </c>
      <c r="AL80" s="63">
        <f t="shared" si="20"/>
        <v>0.80666666666666764</v>
      </c>
      <c r="AM80" s="63">
        <f t="shared" si="20"/>
        <v>0.80666666666666764</v>
      </c>
      <c r="AN80" s="63">
        <f t="shared" si="20"/>
        <v>0.80666666666666764</v>
      </c>
      <c r="AO80" s="63">
        <f t="shared" si="20"/>
        <v>0.80666666666666764</v>
      </c>
      <c r="AP80" s="63">
        <f t="shared" si="20"/>
        <v>0.80666666666666764</v>
      </c>
      <c r="AQ80" s="63">
        <f t="shared" si="20"/>
        <v>0.80666666666666764</v>
      </c>
      <c r="AR80" s="63">
        <f t="shared" si="20"/>
        <v>0.80666666666666764</v>
      </c>
      <c r="AS80" s="63">
        <f t="shared" si="20"/>
        <v>0.80666666666666764</v>
      </c>
      <c r="AT80" s="63">
        <f t="shared" si="20"/>
        <v>0.80666666666666764</v>
      </c>
      <c r="AU80" s="63">
        <f t="shared" si="20"/>
        <v>0.80666666666666764</v>
      </c>
      <c r="AV80" s="63">
        <f t="shared" si="20"/>
        <v>0.80666666666666764</v>
      </c>
      <c r="AW80" s="63">
        <f t="shared" si="20"/>
        <v>0.80666666666666764</v>
      </c>
      <c r="AX80" s="63">
        <f t="shared" si="20"/>
        <v>0.80666666666666764</v>
      </c>
      <c r="AY80" s="63">
        <f t="shared" si="20"/>
        <v>0.80666666666666764</v>
      </c>
      <c r="AZ80" s="63">
        <f t="shared" si="20"/>
        <v>0.80666666666666764</v>
      </c>
      <c r="BA80" s="63">
        <f t="shared" si="20"/>
        <v>0.80666666666666764</v>
      </c>
      <c r="BB80" s="63">
        <f t="shared" si="20"/>
        <v>0.80666666666666764</v>
      </c>
      <c r="BC80" s="63">
        <f t="shared" si="20"/>
        <v>0.80666666666666764</v>
      </c>
      <c r="BD80" s="63">
        <f t="shared" si="20"/>
        <v>0.80666666666666764</v>
      </c>
      <c r="BE80" s="63">
        <f t="shared" si="19"/>
        <v>0.80666666666666764</v>
      </c>
      <c r="BF80" s="63">
        <f t="shared" si="19"/>
        <v>0</v>
      </c>
      <c r="BG80" s="63">
        <f t="shared" si="19"/>
        <v>0.80666666666666764</v>
      </c>
      <c r="BH80" s="63">
        <f t="shared" si="19"/>
        <v>0.80666666666666764</v>
      </c>
      <c r="BI80" s="63">
        <f t="shared" si="19"/>
        <v>0.80666666666666764</v>
      </c>
      <c r="BJ80" s="63">
        <f t="shared" si="19"/>
        <v>0.80666666666666764</v>
      </c>
      <c r="BK80" s="67">
        <f t="shared" si="11"/>
        <v>6740.5500079273424</v>
      </c>
      <c r="BL80" s="68">
        <f t="shared" si="13"/>
        <v>99776.055417244817</v>
      </c>
    </row>
    <row r="81" spans="2:64" ht="16.5" thickBot="1">
      <c r="B81" s="141">
        <v>2024</v>
      </c>
      <c r="C81" s="64">
        <f t="shared" si="12"/>
        <v>0</v>
      </c>
      <c r="D81" s="70">
        <f t="shared" si="12"/>
        <v>0</v>
      </c>
      <c r="E81" s="70">
        <f t="shared" si="12"/>
        <v>0</v>
      </c>
      <c r="F81" s="70">
        <f t="shared" si="12"/>
        <v>0</v>
      </c>
      <c r="G81" s="70">
        <f t="shared" si="12"/>
        <v>0</v>
      </c>
      <c r="H81" s="71">
        <f t="shared" si="12"/>
        <v>0</v>
      </c>
      <c r="I81" s="71">
        <f t="shared" si="12"/>
        <v>0</v>
      </c>
      <c r="J81" s="71">
        <f t="shared" ref="J81:BD81" si="21">IF(J$39=0,0,IF($B81&lt;J$44,0,IF($B81=J$44,-J$45,IF($B81&gt;J$44+20,0,J$39/20))))*44/12</f>
        <v>0</v>
      </c>
      <c r="K81" s="71">
        <f t="shared" si="21"/>
        <v>0</v>
      </c>
      <c r="L81" s="71">
        <f t="shared" si="21"/>
        <v>0</v>
      </c>
      <c r="M81" s="71">
        <f t="shared" si="21"/>
        <v>0.80666666666666764</v>
      </c>
      <c r="N81" s="71">
        <f t="shared" si="21"/>
        <v>0.80666666666666764</v>
      </c>
      <c r="O81" s="71">
        <f t="shared" si="21"/>
        <v>0.80666666666666764</v>
      </c>
      <c r="P81" s="71">
        <f t="shared" si="21"/>
        <v>0.80666666666666764</v>
      </c>
      <c r="Q81" s="71">
        <f t="shared" si="21"/>
        <v>0.80666666666666764</v>
      </c>
      <c r="R81" s="71">
        <f t="shared" si="21"/>
        <v>0.80666666666666764</v>
      </c>
      <c r="S81" s="71">
        <f t="shared" si="21"/>
        <v>0.80666666666666764</v>
      </c>
      <c r="T81" s="71">
        <f t="shared" si="21"/>
        <v>0.80666666666666764</v>
      </c>
      <c r="U81" s="71">
        <f t="shared" si="21"/>
        <v>0.80666666666666764</v>
      </c>
      <c r="V81" s="71">
        <f t="shared" si="21"/>
        <v>0.80666666666666764</v>
      </c>
      <c r="W81" s="71">
        <f t="shared" si="21"/>
        <v>0.80666666666666764</v>
      </c>
      <c r="X81" s="71">
        <f t="shared" si="21"/>
        <v>0.80666666666666764</v>
      </c>
      <c r="Y81" s="71">
        <f t="shared" si="21"/>
        <v>0.80666666666666764</v>
      </c>
      <c r="Z81" s="71">
        <f t="shared" si="21"/>
        <v>0.80666666666666764</v>
      </c>
      <c r="AA81" s="71">
        <f t="shared" si="21"/>
        <v>0.80666666666666764</v>
      </c>
      <c r="AB81" s="71">
        <f t="shared" si="21"/>
        <v>0.80666666666666764</v>
      </c>
      <c r="AC81" s="71">
        <f t="shared" si="21"/>
        <v>0.80666666666666764</v>
      </c>
      <c r="AD81" s="71">
        <f t="shared" si="21"/>
        <v>0.80666666666666764</v>
      </c>
      <c r="AE81" s="71">
        <f t="shared" si="21"/>
        <v>0.80666666666666764</v>
      </c>
      <c r="AF81" s="71">
        <f t="shared" si="21"/>
        <v>0.80666666666666764</v>
      </c>
      <c r="AG81" s="71">
        <f t="shared" si="21"/>
        <v>0.80666666666666764</v>
      </c>
      <c r="AH81" s="71">
        <f t="shared" si="21"/>
        <v>0.80666666666666764</v>
      </c>
      <c r="AI81" s="71">
        <f t="shared" si="21"/>
        <v>0.80666666666666764</v>
      </c>
      <c r="AJ81" s="71">
        <f t="shared" si="21"/>
        <v>0.80666666666666764</v>
      </c>
      <c r="AK81" s="71">
        <f t="shared" si="21"/>
        <v>0.80666666666666764</v>
      </c>
      <c r="AL81" s="71">
        <f t="shared" si="21"/>
        <v>0.80666666666666764</v>
      </c>
      <c r="AM81" s="71">
        <f t="shared" si="21"/>
        <v>0.80666666666666764</v>
      </c>
      <c r="AN81" s="71">
        <f t="shared" si="21"/>
        <v>0.80666666666666764</v>
      </c>
      <c r="AO81" s="71">
        <f t="shared" si="21"/>
        <v>0.80666666666666764</v>
      </c>
      <c r="AP81" s="71">
        <f t="shared" si="21"/>
        <v>0.80666666666666764</v>
      </c>
      <c r="AQ81" s="71">
        <f t="shared" si="21"/>
        <v>0.80666666666666764</v>
      </c>
      <c r="AR81" s="71">
        <f t="shared" si="21"/>
        <v>0.80666666666666764</v>
      </c>
      <c r="AS81" s="71">
        <f t="shared" si="21"/>
        <v>0.80666666666666764</v>
      </c>
      <c r="AT81" s="71">
        <f t="shared" si="21"/>
        <v>0.80666666666666764</v>
      </c>
      <c r="AU81" s="71">
        <f t="shared" si="21"/>
        <v>0.80666666666666764</v>
      </c>
      <c r="AV81" s="71">
        <f t="shared" si="21"/>
        <v>0.80666666666666764</v>
      </c>
      <c r="AW81" s="71">
        <f t="shared" si="21"/>
        <v>0.80666666666666764</v>
      </c>
      <c r="AX81" s="71">
        <f t="shared" si="21"/>
        <v>0.80666666666666764</v>
      </c>
      <c r="AY81" s="71">
        <f t="shared" si="21"/>
        <v>0.80666666666666764</v>
      </c>
      <c r="AZ81" s="71">
        <f t="shared" si="21"/>
        <v>0.80666666666666764</v>
      </c>
      <c r="BA81" s="71">
        <f t="shared" si="21"/>
        <v>0.80666666666666764</v>
      </c>
      <c r="BB81" s="71">
        <f t="shared" si="21"/>
        <v>0.80666666666666764</v>
      </c>
      <c r="BC81" s="71">
        <f t="shared" si="21"/>
        <v>0.80666666666666764</v>
      </c>
      <c r="BD81" s="71">
        <f t="shared" si="21"/>
        <v>0.80666666666666764</v>
      </c>
      <c r="BE81" s="71">
        <f t="shared" si="19"/>
        <v>0.80666666666666764</v>
      </c>
      <c r="BF81" s="71">
        <f t="shared" si="19"/>
        <v>0</v>
      </c>
      <c r="BG81" s="71">
        <f t="shared" si="19"/>
        <v>0</v>
      </c>
      <c r="BH81" s="71">
        <f t="shared" si="19"/>
        <v>0.80666666666666764</v>
      </c>
      <c r="BI81" s="71">
        <f t="shared" si="19"/>
        <v>0.80666666666666764</v>
      </c>
      <c r="BJ81" s="71">
        <f t="shared" si="19"/>
        <v>0.80666666666666764</v>
      </c>
      <c r="BK81" s="72">
        <f t="shared" si="11"/>
        <v>6701.6507630648184</v>
      </c>
      <c r="BL81" s="68">
        <f t="shared" si="13"/>
        <v>106477.70618030963</v>
      </c>
    </row>
    <row r="82" spans="2:64" ht="16.5" thickTop="1">
      <c r="B82" s="73" t="s">
        <v>371</v>
      </c>
      <c r="C82" s="74">
        <f>SUM(C52:C81)</f>
        <v>16.133333333333361</v>
      </c>
      <c r="D82" s="74">
        <f>SUM(D52:D81)</f>
        <v>16.133333333333361</v>
      </c>
      <c r="E82" s="74">
        <f>SUM(E52:E81)</f>
        <v>16.133333333333361</v>
      </c>
      <c r="F82" s="74">
        <f>SUM(F52:F81)</f>
        <v>16.133333333333361</v>
      </c>
      <c r="G82" s="74">
        <f>SUM(G52:G81)</f>
        <v>16.133333333333361</v>
      </c>
      <c r="H82" s="74">
        <f t="shared" ref="H82:BD82" si="22">SUM(H52:H81)</f>
        <v>16.133333333333361</v>
      </c>
      <c r="I82" s="74">
        <f t="shared" si="22"/>
        <v>16.133333333333361</v>
      </c>
      <c r="J82" s="74">
        <f t="shared" si="22"/>
        <v>16.133333333333361</v>
      </c>
      <c r="K82" s="74">
        <f t="shared" si="22"/>
        <v>16.133333333333361</v>
      </c>
      <c r="L82" s="74">
        <f t="shared" si="22"/>
        <v>16.133333333333361</v>
      </c>
      <c r="M82" s="74">
        <f t="shared" si="22"/>
        <v>16.133333333333361</v>
      </c>
      <c r="N82" s="74">
        <f t="shared" si="22"/>
        <v>15.326666666666693</v>
      </c>
      <c r="O82" s="74">
        <f t="shared" si="22"/>
        <v>15.326666666666693</v>
      </c>
      <c r="P82" s="74">
        <f t="shared" si="22"/>
        <v>14.520000000000024</v>
      </c>
      <c r="Q82" s="74">
        <f t="shared" si="22"/>
        <v>14.520000000000024</v>
      </c>
      <c r="R82" s="74">
        <f t="shared" si="22"/>
        <v>14.520000000000024</v>
      </c>
      <c r="S82" s="74">
        <f t="shared" si="22"/>
        <v>13.713333333333356</v>
      </c>
      <c r="T82" s="74">
        <f t="shared" si="22"/>
        <v>13.713333333333356</v>
      </c>
      <c r="U82" s="74">
        <f t="shared" si="22"/>
        <v>13.713333333333356</v>
      </c>
      <c r="V82" s="74">
        <f t="shared" si="22"/>
        <v>12.906666666666688</v>
      </c>
      <c r="W82" s="74">
        <f t="shared" si="22"/>
        <v>12.906666666666688</v>
      </c>
      <c r="X82" s="74">
        <f t="shared" si="22"/>
        <v>12.100000000000019</v>
      </c>
      <c r="Y82" s="74">
        <f t="shared" si="22"/>
        <v>12.100000000000019</v>
      </c>
      <c r="Z82" s="74">
        <f t="shared" si="22"/>
        <v>11.293333333333351</v>
      </c>
      <c r="AA82" s="74">
        <f t="shared" si="22"/>
        <v>11.293333333333351</v>
      </c>
      <c r="AB82" s="74">
        <f t="shared" si="22"/>
        <v>11.293333333333351</v>
      </c>
      <c r="AC82" s="74">
        <f t="shared" si="22"/>
        <v>10.486666666666682</v>
      </c>
      <c r="AD82" s="74">
        <f t="shared" si="22"/>
        <v>9.6800000000000139</v>
      </c>
      <c r="AE82" s="74">
        <f t="shared" si="22"/>
        <v>9.6800000000000139</v>
      </c>
      <c r="AF82" s="74">
        <f t="shared" si="22"/>
        <v>8.8733333333333455</v>
      </c>
      <c r="AG82" s="74">
        <f t="shared" si="22"/>
        <v>8.8733333333333455</v>
      </c>
      <c r="AH82" s="74">
        <f t="shared" si="22"/>
        <v>8.8733333333333455</v>
      </c>
      <c r="AI82" s="74">
        <f t="shared" si="22"/>
        <v>8.0666666666666771</v>
      </c>
      <c r="AJ82" s="74">
        <f t="shared" si="22"/>
        <v>8.0666666666666771</v>
      </c>
      <c r="AK82" s="74">
        <f t="shared" si="22"/>
        <v>8.0666666666666771</v>
      </c>
      <c r="AL82" s="74">
        <f t="shared" si="22"/>
        <v>7.2600000000000087</v>
      </c>
      <c r="AM82" s="74">
        <f t="shared" si="22"/>
        <v>7.2600000000000087</v>
      </c>
      <c r="AN82" s="74">
        <f t="shared" si="22"/>
        <v>6.4533333333333411</v>
      </c>
      <c r="AO82" s="74">
        <f t="shared" si="22"/>
        <v>5.6466666666666736</v>
      </c>
      <c r="AP82" s="74">
        <f t="shared" si="22"/>
        <v>11.293333333333351</v>
      </c>
      <c r="AQ82" s="74">
        <f t="shared" si="22"/>
        <v>10.486666666666682</v>
      </c>
      <c r="AR82" s="74">
        <f t="shared" si="22"/>
        <v>15.326666666666693</v>
      </c>
      <c r="AS82" s="74">
        <f t="shared" si="22"/>
        <v>14.520000000000024</v>
      </c>
      <c r="AT82" s="74">
        <f t="shared" si="22"/>
        <v>13.713333333333356</v>
      </c>
      <c r="AU82" s="74">
        <f t="shared" si="22"/>
        <v>12.906666666666688</v>
      </c>
      <c r="AV82" s="74">
        <f t="shared" si="22"/>
        <v>12.100000000000019</v>
      </c>
      <c r="AW82" s="74">
        <f t="shared" si="22"/>
        <v>11.293333333333351</v>
      </c>
      <c r="AX82" s="74">
        <f t="shared" si="22"/>
        <v>10.486666666666682</v>
      </c>
      <c r="AY82" s="74">
        <f t="shared" si="22"/>
        <v>9.6800000000000139</v>
      </c>
      <c r="AZ82" s="74">
        <f t="shared" si="22"/>
        <v>8.8733333333333455</v>
      </c>
      <c r="BA82" s="74">
        <f t="shared" si="22"/>
        <v>8.0666666666666771</v>
      </c>
      <c r="BB82" s="74">
        <f t="shared" si="22"/>
        <v>7.2600000000000087</v>
      </c>
      <c r="BC82" s="74">
        <f t="shared" si="22"/>
        <v>12.100000000000019</v>
      </c>
      <c r="BD82" s="74">
        <f t="shared" si="22"/>
        <v>11.293333333333351</v>
      </c>
      <c r="BE82" s="74">
        <f t="shared" ref="BE82:BJ82" si="23">SUM(BE52:BE81)</f>
        <v>10.486666666666682</v>
      </c>
      <c r="BF82" s="74">
        <f t="shared" si="23"/>
        <v>16.133333333333361</v>
      </c>
      <c r="BG82" s="74">
        <f t="shared" si="23"/>
        <v>16.133333333333361</v>
      </c>
      <c r="BH82" s="74">
        <f t="shared" si="23"/>
        <v>16.133333333333361</v>
      </c>
      <c r="BI82" s="74">
        <f t="shared" si="23"/>
        <v>15.326666666666693</v>
      </c>
      <c r="BJ82" s="74">
        <f t="shared" si="23"/>
        <v>8.8733333333333455</v>
      </c>
    </row>
    <row r="83" spans="2:64" ht="20.25" hidden="1" customHeight="1">
      <c r="B83" s="11" t="s">
        <v>372</v>
      </c>
      <c r="C83" s="75">
        <f>C37</f>
        <v>83.6</v>
      </c>
      <c r="D83" s="75">
        <f>D37</f>
        <v>83.6</v>
      </c>
      <c r="E83" s="75">
        <f>E37</f>
        <v>83.6</v>
      </c>
      <c r="F83" s="75">
        <f>F37</f>
        <v>83.6</v>
      </c>
      <c r="G83" s="75">
        <f>G37</f>
        <v>83.6</v>
      </c>
      <c r="H83" s="75"/>
      <c r="I83" s="75"/>
      <c r="J83" s="75"/>
      <c r="K83" s="75"/>
      <c r="L83" s="75"/>
      <c r="M83" s="75"/>
      <c r="N83" s="75"/>
      <c r="O83" s="75"/>
      <c r="P83" s="75"/>
      <c r="Q83" s="75"/>
      <c r="R83" s="75"/>
      <c r="S83" s="75"/>
      <c r="T83" s="75"/>
      <c r="U83" s="75"/>
      <c r="V83" s="75"/>
      <c r="W83" s="75"/>
      <c r="X83" s="75"/>
      <c r="Y83" s="75"/>
      <c r="Z83" s="75"/>
      <c r="AA83" s="75"/>
      <c r="AB83" s="75"/>
      <c r="AC83" s="75"/>
      <c r="AD83" s="75"/>
      <c r="AE83" s="75"/>
      <c r="AF83" s="75"/>
      <c r="AG83" s="75"/>
      <c r="AH83" s="75"/>
      <c r="AI83" s="75"/>
      <c r="AJ83" s="75"/>
      <c r="AK83" s="75"/>
      <c r="AL83" s="75"/>
      <c r="AM83" s="75"/>
      <c r="AN83" s="75"/>
      <c r="AO83" s="75"/>
      <c r="AP83" s="75"/>
      <c r="AQ83" s="75"/>
      <c r="AR83" s="75"/>
      <c r="AS83" s="75"/>
      <c r="AT83" s="75"/>
      <c r="AU83" s="75"/>
      <c r="AV83" s="75"/>
      <c r="AW83" s="75"/>
      <c r="AX83" s="75"/>
      <c r="AY83" s="75"/>
      <c r="AZ83" s="75"/>
      <c r="BA83" s="75"/>
      <c r="BB83" s="75"/>
      <c r="BC83" s="75"/>
      <c r="BD83" s="75"/>
      <c r="BE83" s="75"/>
      <c r="BF83" s="75"/>
      <c r="BG83" s="75"/>
      <c r="BH83" s="75"/>
      <c r="BI83" s="75"/>
      <c r="BJ83" s="75"/>
    </row>
    <row r="84" spans="2:64" ht="26.25" hidden="1" customHeight="1">
      <c r="B84"/>
      <c r="C84" s="75">
        <f>C82+C83</f>
        <v>99.733333333333348</v>
      </c>
      <c r="D84" s="75">
        <f>D82+D83</f>
        <v>99.733333333333348</v>
      </c>
      <c r="E84" s="75">
        <f>E82+E83</f>
        <v>99.733333333333348</v>
      </c>
      <c r="F84" s="75">
        <f>F82+F83</f>
        <v>99.733333333333348</v>
      </c>
      <c r="G84" s="75">
        <f>G82+G83</f>
        <v>99.733333333333348</v>
      </c>
      <c r="H84" s="75"/>
      <c r="I84" s="75"/>
      <c r="J84" s="75"/>
      <c r="K84" s="75"/>
      <c r="L84" s="75"/>
      <c r="M84" s="75"/>
      <c r="N84" s="75"/>
      <c r="O84" s="75"/>
      <c r="P84" s="75"/>
      <c r="Q84" s="75"/>
      <c r="R84" s="75"/>
      <c r="S84" s="75"/>
      <c r="T84" s="75"/>
      <c r="U84" s="75"/>
      <c r="V84" s="75"/>
      <c r="W84" s="75"/>
      <c r="X84" s="75"/>
      <c r="Y84" s="75"/>
      <c r="Z84" s="75"/>
      <c r="AA84" s="75"/>
      <c r="AB84" s="75"/>
      <c r="AC84" s="75"/>
      <c r="AD84" s="75"/>
      <c r="AE84" s="75"/>
      <c r="AF84" s="75"/>
      <c r="AG84" s="75"/>
      <c r="AH84" s="75"/>
      <c r="AI84" s="75"/>
      <c r="AJ84" s="75"/>
      <c r="AK84" s="75"/>
      <c r="AL84" s="75"/>
      <c r="AM84" s="75"/>
      <c r="AN84" s="75"/>
      <c r="AO84" s="75"/>
      <c r="AP84" s="75"/>
      <c r="AQ84" s="75"/>
      <c r="AR84" s="75"/>
      <c r="AS84" s="75"/>
      <c r="AT84" s="75"/>
      <c r="AU84" s="75"/>
      <c r="AV84" s="75"/>
      <c r="AW84" s="75"/>
      <c r="AX84" s="75"/>
      <c r="AY84" s="75"/>
      <c r="AZ84" s="75"/>
      <c r="BA84" s="75"/>
      <c r="BB84" s="75"/>
      <c r="BC84" s="75"/>
      <c r="BD84" s="75"/>
      <c r="BE84" s="75"/>
      <c r="BF84" s="75"/>
      <c r="BG84" s="75"/>
      <c r="BH84" s="75"/>
      <c r="BI84" s="75"/>
      <c r="BJ84" s="75"/>
    </row>
    <row r="85" spans="2:64">
      <c r="B85"/>
    </row>
    <row r="88" spans="2:64">
      <c r="B88" s="38" t="s">
        <v>373</v>
      </c>
    </row>
    <row r="89" spans="2:64">
      <c r="B89" s="312" t="s">
        <v>374</v>
      </c>
      <c r="C89" s="313"/>
      <c r="D89" s="314"/>
      <c r="E89" s="314"/>
      <c r="F89" s="314"/>
      <c r="G89" s="315"/>
      <c r="I89" s="76"/>
      <c r="J89" s="76"/>
      <c r="K89" s="76"/>
      <c r="L89" s="76"/>
      <c r="M89" s="76"/>
      <c r="N89" s="76"/>
      <c r="O89" s="76"/>
      <c r="P89" s="76"/>
      <c r="Q89" s="76"/>
      <c r="R89" s="76"/>
      <c r="S89" s="76"/>
      <c r="T89" s="76"/>
      <c r="U89" s="76"/>
      <c r="V89" s="76"/>
      <c r="W89" s="76"/>
      <c r="X89" s="76"/>
      <c r="Y89" s="76"/>
      <c r="Z89" s="76"/>
      <c r="AA89" s="76"/>
      <c r="AB89" s="76"/>
      <c r="AC89" s="76"/>
      <c r="AD89" s="76"/>
      <c r="AE89" s="76"/>
      <c r="AF89" s="76"/>
      <c r="AG89" s="76"/>
      <c r="AH89" s="76"/>
      <c r="AI89" s="76"/>
      <c r="AJ89" s="76"/>
      <c r="AK89" s="76"/>
      <c r="AL89" s="76"/>
      <c r="AM89" s="76"/>
      <c r="AN89" s="76"/>
      <c r="AO89" s="76"/>
      <c r="AP89" s="76"/>
      <c r="AQ89" s="76"/>
      <c r="AR89" s="76"/>
      <c r="AS89" s="76"/>
      <c r="AT89" s="76"/>
      <c r="AU89" s="76"/>
      <c r="AV89" s="76"/>
      <c r="AW89" s="76"/>
      <c r="AX89" s="76"/>
      <c r="AY89" s="76"/>
      <c r="AZ89" s="76"/>
      <c r="BA89" s="76"/>
      <c r="BB89" s="76"/>
      <c r="BC89" s="76"/>
      <c r="BD89" s="76"/>
      <c r="BE89" s="76"/>
      <c r="BF89" s="76"/>
      <c r="BG89" s="76"/>
      <c r="BH89" s="76"/>
      <c r="BI89" s="76"/>
      <c r="BJ89" s="76"/>
    </row>
    <row r="118" spans="2:2">
      <c r="B118" s="38" t="s">
        <v>375</v>
      </c>
    </row>
    <row r="119" spans="2:2">
      <c r="B119" s="312" t="s">
        <v>374</v>
      </c>
    </row>
    <row r="149" spans="2:7" s="77" customFormat="1">
      <c r="B149" s="6" t="s">
        <v>376</v>
      </c>
      <c r="C149" s="11"/>
      <c r="D149" s="11"/>
      <c r="E149" s="11"/>
      <c r="F149" s="11"/>
      <c r="G149" s="11"/>
    </row>
    <row r="150" spans="2:7" s="77" customFormat="1">
      <c r="B150" s="11"/>
      <c r="C150" s="11"/>
      <c r="D150" s="11"/>
      <c r="E150" s="11"/>
      <c r="F150" s="11"/>
      <c r="G150" s="11"/>
    </row>
    <row r="151" spans="2:7" s="77" customFormat="1">
      <c r="B151" s="78" t="s">
        <v>377</v>
      </c>
      <c r="C151" s="79"/>
      <c r="D151" s="79"/>
      <c r="E151" s="79"/>
      <c r="F151" s="79"/>
    </row>
    <row r="152" spans="2:7" s="77" customFormat="1">
      <c r="B152" s="316" t="s">
        <v>378</v>
      </c>
      <c r="C152" s="317" t="s">
        <v>379</v>
      </c>
      <c r="D152" s="317"/>
      <c r="E152" s="317"/>
      <c r="F152" s="317"/>
      <c r="G152" s="318"/>
    </row>
    <row r="153" spans="2:7" s="77" customFormat="1" ht="30" customHeight="1">
      <c r="B153" s="80" t="s">
        <v>255</v>
      </c>
      <c r="C153" s="391" t="s">
        <v>380</v>
      </c>
      <c r="D153" s="392"/>
      <c r="E153" s="392"/>
      <c r="F153" s="392"/>
      <c r="G153" s="393"/>
    </row>
    <row r="154" spans="2:7" s="77" customFormat="1" ht="30" customHeight="1">
      <c r="B154" s="80" t="s">
        <v>256</v>
      </c>
      <c r="C154" s="394" t="s">
        <v>381</v>
      </c>
      <c r="D154" s="395"/>
      <c r="E154" s="395"/>
      <c r="F154" s="395"/>
      <c r="G154" s="396"/>
    </row>
    <row r="155" spans="2:7" s="77" customFormat="1" ht="15" customHeight="1">
      <c r="B155" s="81" t="s">
        <v>257</v>
      </c>
      <c r="C155" s="388" t="s">
        <v>382</v>
      </c>
      <c r="D155" s="389"/>
      <c r="E155" s="389"/>
      <c r="F155" s="389"/>
      <c r="G155" s="390"/>
    </row>
    <row r="156" spans="2:7" s="77" customFormat="1">
      <c r="B156" s="82"/>
      <c r="C156" s="79"/>
      <c r="D156" s="79"/>
      <c r="E156" s="79"/>
      <c r="F156" s="79"/>
    </row>
    <row r="157" spans="2:7" s="77" customFormat="1">
      <c r="B157" s="78" t="s">
        <v>323</v>
      </c>
      <c r="C157" s="397" t="s">
        <v>383</v>
      </c>
      <c r="D157" s="397"/>
      <c r="E157" s="397"/>
      <c r="F157" s="397"/>
    </row>
    <row r="158" spans="2:7" s="77" customFormat="1">
      <c r="B158" s="316" t="s">
        <v>378</v>
      </c>
      <c r="C158" s="317" t="s">
        <v>379</v>
      </c>
      <c r="D158" s="317"/>
      <c r="E158" s="317"/>
      <c r="F158" s="317"/>
      <c r="G158" s="318"/>
    </row>
    <row r="159" spans="2:7" s="77" customFormat="1" ht="28.35" customHeight="1">
      <c r="B159" s="80" t="s">
        <v>384</v>
      </c>
      <c r="C159" s="391" t="s">
        <v>385</v>
      </c>
      <c r="D159" s="392"/>
      <c r="E159" s="392"/>
      <c r="F159" s="392"/>
      <c r="G159" s="393"/>
    </row>
    <row r="160" spans="2:7" s="77" customFormat="1" ht="29.1" customHeight="1">
      <c r="B160" s="80" t="s">
        <v>259</v>
      </c>
      <c r="C160" s="394" t="s">
        <v>386</v>
      </c>
      <c r="D160" s="395"/>
      <c r="E160" s="395"/>
      <c r="F160" s="395"/>
      <c r="G160" s="396"/>
    </row>
    <row r="161" spans="2:7" s="77" customFormat="1" ht="15" customHeight="1">
      <c r="B161" s="81" t="s">
        <v>260</v>
      </c>
      <c r="C161" s="388" t="s">
        <v>382</v>
      </c>
      <c r="D161" s="389"/>
      <c r="E161" s="389"/>
      <c r="F161" s="389"/>
      <c r="G161" s="390"/>
    </row>
    <row r="163" spans="2:7" s="77" customFormat="1">
      <c r="B163" s="78" t="s">
        <v>323</v>
      </c>
      <c r="C163" s="397" t="s">
        <v>387</v>
      </c>
      <c r="D163" s="397"/>
      <c r="E163" s="397"/>
      <c r="F163" s="397"/>
    </row>
    <row r="164" spans="2:7" s="77" customFormat="1">
      <c r="B164" s="316" t="s">
        <v>378</v>
      </c>
      <c r="C164" s="317" t="s">
        <v>379</v>
      </c>
      <c r="D164" s="317"/>
      <c r="E164" s="317"/>
      <c r="F164" s="317"/>
      <c r="G164" s="318"/>
    </row>
    <row r="165" spans="2:7" s="77" customFormat="1" ht="15" customHeight="1">
      <c r="B165" s="80" t="s">
        <v>261</v>
      </c>
      <c r="C165" s="391" t="s">
        <v>388</v>
      </c>
      <c r="D165" s="392"/>
      <c r="E165" s="392"/>
      <c r="F165" s="392"/>
      <c r="G165" s="393"/>
    </row>
    <row r="166" spans="2:7" s="77" customFormat="1" ht="15" customHeight="1">
      <c r="B166" s="80" t="s">
        <v>262</v>
      </c>
      <c r="C166" s="394" t="s">
        <v>389</v>
      </c>
      <c r="D166" s="395"/>
      <c r="E166" s="395"/>
      <c r="F166" s="395"/>
      <c r="G166" s="396"/>
    </row>
    <row r="167" spans="2:7" s="77" customFormat="1" ht="29.1" customHeight="1">
      <c r="B167" s="80" t="s">
        <v>263</v>
      </c>
      <c r="C167" s="394" t="s">
        <v>390</v>
      </c>
      <c r="D167" s="395"/>
      <c r="E167" s="395"/>
      <c r="F167" s="395"/>
      <c r="G167" s="396"/>
    </row>
    <row r="168" spans="2:7" s="77" customFormat="1" ht="29.1" customHeight="1">
      <c r="B168" s="81" t="s">
        <v>264</v>
      </c>
      <c r="C168" s="388" t="s">
        <v>391</v>
      </c>
      <c r="D168" s="389"/>
      <c r="E168" s="389"/>
      <c r="F168" s="389"/>
      <c r="G168" s="390"/>
    </row>
    <row r="169" spans="2:7" s="77" customFormat="1">
      <c r="B169" s="82"/>
      <c r="C169" s="79"/>
      <c r="D169" s="79"/>
      <c r="E169" s="79"/>
      <c r="F169" s="79"/>
    </row>
    <row r="170" spans="2:7" s="77" customFormat="1">
      <c r="B170" s="83" t="s">
        <v>337</v>
      </c>
      <c r="C170" s="79"/>
      <c r="D170" s="79"/>
      <c r="E170" s="79"/>
      <c r="F170" s="79"/>
    </row>
    <row r="171" spans="2:7" s="77" customFormat="1">
      <c r="B171" s="316" t="s">
        <v>378</v>
      </c>
      <c r="C171" s="317" t="s">
        <v>379</v>
      </c>
      <c r="D171" s="317"/>
      <c r="E171" s="317"/>
      <c r="F171" s="317"/>
      <c r="G171" s="318"/>
    </row>
    <row r="172" spans="2:7" s="77" customFormat="1" ht="43.35" customHeight="1">
      <c r="B172" s="80" t="s">
        <v>277</v>
      </c>
      <c r="C172" s="391" t="s">
        <v>392</v>
      </c>
      <c r="D172" s="392"/>
      <c r="E172" s="392"/>
      <c r="F172" s="392"/>
      <c r="G172" s="393"/>
    </row>
    <row r="173" spans="2:7" s="77" customFormat="1" ht="15" customHeight="1">
      <c r="B173" s="380" t="s">
        <v>278</v>
      </c>
      <c r="C173" s="382" t="s">
        <v>393</v>
      </c>
      <c r="D173" s="383"/>
      <c r="E173" s="383"/>
      <c r="F173" s="383"/>
      <c r="G173" s="384"/>
    </row>
    <row r="174" spans="2:7" s="77" customFormat="1" ht="17.100000000000001" customHeight="1">
      <c r="B174" s="381"/>
      <c r="C174" s="385"/>
      <c r="D174" s="386"/>
      <c r="E174" s="386"/>
      <c r="F174" s="386"/>
      <c r="G174" s="387"/>
    </row>
    <row r="175" spans="2:7" s="77" customFormat="1" ht="58.35" customHeight="1">
      <c r="B175" s="81" t="s">
        <v>281</v>
      </c>
      <c r="C175" s="388" t="s">
        <v>394</v>
      </c>
      <c r="D175" s="389"/>
      <c r="E175" s="389"/>
      <c r="F175" s="389"/>
      <c r="G175" s="390"/>
    </row>
  </sheetData>
  <mergeCells count="37">
    <mergeCell ref="B4:O5"/>
    <mergeCell ref="BL32:BU32"/>
    <mergeCell ref="H10:I10"/>
    <mergeCell ref="BK10:BL10"/>
    <mergeCell ref="B15:F15"/>
    <mergeCell ref="C20:D20"/>
    <mergeCell ref="C21:D21"/>
    <mergeCell ref="C22:D22"/>
    <mergeCell ref="BL24:BU24"/>
    <mergeCell ref="BL25:BU25"/>
    <mergeCell ref="BL26:BU26"/>
    <mergeCell ref="BL27:BU27"/>
    <mergeCell ref="BL31:BU31"/>
    <mergeCell ref="C157:F157"/>
    <mergeCell ref="BL33:BU33"/>
    <mergeCell ref="BL42:BU42"/>
    <mergeCell ref="BL43:BU43"/>
    <mergeCell ref="BL44:BU44"/>
    <mergeCell ref="BL45:BU45"/>
    <mergeCell ref="BL46:BU46"/>
    <mergeCell ref="C50:I50"/>
    <mergeCell ref="BK50:BL50"/>
    <mergeCell ref="C153:G153"/>
    <mergeCell ref="C154:G154"/>
    <mergeCell ref="C155:G155"/>
    <mergeCell ref="B173:B174"/>
    <mergeCell ref="C173:G174"/>
    <mergeCell ref="C175:G175"/>
    <mergeCell ref="C159:G159"/>
    <mergeCell ref="C160:G160"/>
    <mergeCell ref="C161:G161"/>
    <mergeCell ref="C163:F163"/>
    <mergeCell ref="C165:G165"/>
    <mergeCell ref="C166:G166"/>
    <mergeCell ref="C167:G167"/>
    <mergeCell ref="C168:G168"/>
    <mergeCell ref="C172:G172"/>
  </mergeCells>
  <conditionalFormatting sqref="C39:BJ39">
    <cfRule type="expression" dxfId="1" priority="1" stopIfTrue="1">
      <formula>C$28&lt;C$37</formula>
    </cfRule>
  </conditionalFormatting>
  <conditionalFormatting sqref="C52:BJ81">
    <cfRule type="expression" dxfId="0" priority="35" stopIfTrue="1">
      <formula>C$37&gt;C$28</formula>
    </cfRule>
  </conditionalFormatting>
  <dataValidations count="10">
    <dataValidation type="list" allowBlank="1" showInputMessage="1" showErrorMessage="1" sqref="C33" xr:uid="{41515B98-3D6D-47E5-831B-152465AC0389}">
      <formula1>IF(C$31&lt;&gt;"3. Grassland",FI_Cropland,FI_Grassland)</formula1>
    </dataValidation>
    <dataValidation allowBlank="1" showErrorMessage="1" sqref="B32 B43" xr:uid="{4CBBDCFC-D17E-4F50-909B-434AA9D9C876}"/>
    <dataValidation type="list" allowBlank="1" showInputMessage="1" showErrorMessage="1" sqref="C26:BJ26" xr:uid="{3353D4EA-D190-4EA0-B147-C4D7AFB5A23D}">
      <formula1>Climate_region</formula1>
    </dataValidation>
    <dataValidation type="list" allowBlank="1" showInputMessage="1" showErrorMessage="1" sqref="C27:BJ27" xr:uid="{EBBC08D6-5A4C-4E1F-BDA0-E28CB99A71B7}">
      <formula1>Soil_type</formula1>
    </dataValidation>
    <dataValidation type="list" allowBlank="1" showInputMessage="1" showErrorMessage="1" sqref="C31:BJ31" xr:uid="{4B9B38A9-6446-4B3E-AD74-04A45905F076}">
      <formula1>FLU</formula1>
    </dataValidation>
    <dataValidation type="decimal" operator="greaterThan" allowBlank="1" showInputMessage="1" showErrorMessage="1" error="This value must be greater than zero" sqref="C42:BJ42 C44:BJ44" xr:uid="{7B4D069A-17AA-4AEA-B519-855391F9B5E8}">
      <formula1>0</formula1>
    </dataValidation>
    <dataValidation type="decimal" allowBlank="1" showInputMessage="1" showErrorMessage="1" error="This value must be between 0 and 100%" sqref="C43:BJ43" xr:uid="{69F45A24-21B8-4246-A8AF-1193A995E845}">
      <formula1>0</formula1>
      <formula2>1</formula2>
    </dataValidation>
    <dataValidation type="list" errorStyle="warning" showErrorMessage="1" errorTitle="Warning" error="The tool cannot be applied" promptTitle="Litter" prompt="Only if litter remains on site the tool can be applied" sqref="C46:BJ46" xr:uid="{0CA8B26E-C076-42B7-B691-489D66ED8291}">
      <formula1>$BV$49:$BV$50</formula1>
    </dataValidation>
    <dataValidation type="list" allowBlank="1" showInputMessage="1" showErrorMessage="1" sqref="D33:BJ33" xr:uid="{7A12746D-61F4-4E7A-AE4F-72275EB1C4B5}">
      <formula1>IF(D$31&lt;&gt;"Grassland",FI_Cropland,FI_Grassland)</formula1>
    </dataValidation>
    <dataValidation type="list" allowBlank="1" showInputMessage="1" showErrorMessage="1" sqref="C32:BJ32" xr:uid="{8A5EC714-D7AF-4087-AD65-AA76DFBAE39B}">
      <formula1>IF(C$31&lt;&gt;"3. Grassland",FMG_Cropland,FMG_Grassland)</formula1>
    </dataValidation>
  </dataValidations>
  <hyperlinks>
    <hyperlink ref="B89" r:id="rId1" xr:uid="{FBDFF22A-8FAD-4C05-9087-F13A0B4DD404}"/>
    <hyperlink ref="B119" r:id="rId2" xr:uid="{08655057-D0F7-4763-9DFB-EF6E919C41F7}"/>
  </hyperlinks>
  <pageMargins left="0.7" right="0.7" top="0.75" bottom="0.75" header="0.3" footer="0.3"/>
  <pageSetup orientation="portrait" r:id="rId3"/>
  <drawing r:id="rId4"/>
  <legacyDrawing r:id="rId5"/>
  <mc:AlternateContent xmlns:mc="http://schemas.openxmlformats.org/markup-compatibility/2006">
    <mc:Choice Requires="x14">
      <controls>
        <mc:AlternateContent xmlns:mc="http://schemas.openxmlformats.org/markup-compatibility/2006">
          <mc:Choice Requires="x14">
            <control shapeId="14343" r:id="rId6" name="Button 1">
              <controlPr defaultSize="0" print="0" autoFill="0" autoPict="0">
                <anchor moveWithCells="1" sizeWithCells="1">
                  <from>
                    <xdr:col>7</xdr:col>
                    <xdr:colOff>38100</xdr:colOff>
                    <xdr:row>19</xdr:row>
                    <xdr:rowOff>142875</xdr:rowOff>
                  </from>
                  <to>
                    <xdr:col>7</xdr:col>
                    <xdr:colOff>990600</xdr:colOff>
                    <xdr:row>21</xdr:row>
                    <xdr:rowOff>95250</xdr:rowOff>
                  </to>
                </anchor>
              </controlPr>
            </control>
          </mc:Choice>
        </mc:AlternateContent>
        <mc:AlternateContent xmlns:mc="http://schemas.openxmlformats.org/markup-compatibility/2006">
          <mc:Choice Requires="x14">
            <control shapeId="14344" r:id="rId7" name="Button 2">
              <controlPr defaultSize="0" print="0" autoFill="0" autoPict="0">
                <anchor moveWithCells="1" sizeWithCells="1">
                  <from>
                    <xdr:col>8</xdr:col>
                    <xdr:colOff>66675</xdr:colOff>
                    <xdr:row>19</xdr:row>
                    <xdr:rowOff>114300</xdr:rowOff>
                  </from>
                  <to>
                    <xdr:col>8</xdr:col>
                    <xdr:colOff>1133475</xdr:colOff>
                    <xdr:row>21</xdr:row>
                    <xdr:rowOff>95250</xdr:rowOff>
                  </to>
                </anchor>
              </controlPr>
            </control>
          </mc:Choice>
        </mc:AlternateContent>
        <mc:AlternateContent xmlns:mc="http://schemas.openxmlformats.org/markup-compatibility/2006">
          <mc:Choice Requires="x14">
            <control shapeId="14340" r:id="rId8" name="Button 4">
              <controlPr defaultSize="0" print="0" autoFill="0" autoPict="0">
                <anchor moveWithCells="1" sizeWithCells="1">
                  <from>
                    <xdr:col>7</xdr:col>
                    <xdr:colOff>28575</xdr:colOff>
                    <xdr:row>19</xdr:row>
                    <xdr:rowOff>114300</xdr:rowOff>
                  </from>
                  <to>
                    <xdr:col>7</xdr:col>
                    <xdr:colOff>790575</xdr:colOff>
                    <xdr:row>21</xdr:row>
                    <xdr:rowOff>76200</xdr:rowOff>
                  </to>
                </anchor>
              </controlPr>
            </control>
          </mc:Choice>
        </mc:AlternateContent>
        <mc:AlternateContent xmlns:mc="http://schemas.openxmlformats.org/markup-compatibility/2006">
          <mc:Choice Requires="x14">
            <control shapeId="14339" r:id="rId9" name="Button 3">
              <controlPr defaultSize="0" print="0" autoFill="0" autoPict="0">
                <anchor moveWithCells="1" sizeWithCells="1">
                  <from>
                    <xdr:col>8</xdr:col>
                    <xdr:colOff>57150</xdr:colOff>
                    <xdr:row>19</xdr:row>
                    <xdr:rowOff>95250</xdr:rowOff>
                  </from>
                  <to>
                    <xdr:col>8</xdr:col>
                    <xdr:colOff>904875</xdr:colOff>
                    <xdr:row>21</xdr:row>
                    <xdr:rowOff>76200</xdr:rowOff>
                  </to>
                </anchor>
              </controlPr>
            </control>
          </mc:Choice>
        </mc:AlternateContent>
        <mc:AlternateContent xmlns:mc="http://schemas.openxmlformats.org/markup-compatibility/2006">
          <mc:Choice Requires="x14">
            <control shapeId="14342" r:id="rId10" name="Button 1">
              <controlPr defaultSize="0" print="0" autoFill="0" autoPict="0">
                <anchor moveWithCells="1" sizeWithCells="1">
                  <from>
                    <xdr:col>7</xdr:col>
                    <xdr:colOff>28575</xdr:colOff>
                    <xdr:row>19</xdr:row>
                    <xdr:rowOff>114300</xdr:rowOff>
                  </from>
                  <to>
                    <xdr:col>7</xdr:col>
                    <xdr:colOff>790575</xdr:colOff>
                    <xdr:row>21</xdr:row>
                    <xdr:rowOff>76200</xdr:rowOff>
                  </to>
                </anchor>
              </controlPr>
            </control>
          </mc:Choice>
        </mc:AlternateContent>
        <mc:AlternateContent xmlns:mc="http://schemas.openxmlformats.org/markup-compatibility/2006">
          <mc:Choice Requires="x14">
            <control shapeId="14341" r:id="rId11" name="Button 2">
              <controlPr defaultSize="0" print="0" autoFill="0" autoPict="0">
                <anchor moveWithCells="1" sizeWithCells="1">
                  <from>
                    <xdr:col>8</xdr:col>
                    <xdr:colOff>57150</xdr:colOff>
                    <xdr:row>19</xdr:row>
                    <xdr:rowOff>95250</xdr:rowOff>
                  </from>
                  <to>
                    <xdr:col>8</xdr:col>
                    <xdr:colOff>904875</xdr:colOff>
                    <xdr:row>21</xdr:row>
                    <xdr:rowOff>76200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f21edc80-4771-4a8b-b7e2-be153f0379e4">
      <Terms xmlns="http://schemas.microsoft.com/office/infopath/2007/PartnerControls"/>
    </lcf76f155ced4ddcb4097134ff3c332f>
    <TaxCatchAll xmlns="9ecebf30-e226-460f-96ee-74872a04efa4" xsi:nil="true"/>
    <SharedWithUsers xmlns="9ecebf30-e226-460f-96ee-74872a04efa4">
      <UserInfo>
        <DisplayName>Hanna Große</DisplayName>
        <AccountId>15</AccountId>
        <AccountType/>
      </UserInfo>
      <UserInfo>
        <DisplayName>German Rodriguez</DisplayName>
        <AccountId>62</AccountId>
        <AccountType/>
      </UserInfo>
      <UserInfo>
        <DisplayName>Antonio Calle</DisplayName>
        <AccountId>23</AccountId>
        <AccountType/>
      </UserInfo>
      <UserInfo>
        <DisplayName>Andrea Pacheco-Moellgaard</DisplayName>
        <AccountId>73</AccountId>
        <AccountType/>
      </UserInfo>
    </SharedWithUsers>
    <DeadlineofGSFeedback xmlns="f21edc80-4771-4a8b-b7e2-be153f0379e4"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F7DA44862487D4EA6A77468477E4563" ma:contentTypeVersion="16" ma:contentTypeDescription="Create a new document." ma:contentTypeScope="" ma:versionID="37e22350ca30dfe1a865b3bb17b9244d">
  <xsd:schema xmlns:xsd="http://www.w3.org/2001/XMLSchema" xmlns:xs="http://www.w3.org/2001/XMLSchema" xmlns:p="http://schemas.microsoft.com/office/2006/metadata/properties" xmlns:ns2="9ecebf30-e226-460f-96ee-74872a04efa4" xmlns:ns3="3e6411cd-9535-4878-8482-731a21e93823" xmlns:ns4="f21edc80-4771-4a8b-b7e2-be153f0379e4" targetNamespace="http://schemas.microsoft.com/office/2006/metadata/properties" ma:root="true" ma:fieldsID="520cf80e112b05ccfb8ba2872944b208" ns2:_="" ns3:_="" ns4:_="">
    <xsd:import namespace="9ecebf30-e226-460f-96ee-74872a04efa4"/>
    <xsd:import namespace="3e6411cd-9535-4878-8482-731a21e93823"/>
    <xsd:import namespace="f21edc80-4771-4a8b-b7e2-be153f0379e4"/>
    <xsd:element name="properties">
      <xsd:complexType>
        <xsd:sequence>
          <xsd:element name="documentManagement">
            <xsd:complexType>
              <xsd:all>
                <xsd:element ref="ns2:SharedWithUsers" minOccurs="0"/>
                <xsd:element ref="ns2:SharedWithDetails" minOccurs="0"/>
                <xsd:element ref="ns3:LastSharedByUser" minOccurs="0"/>
                <xsd:element ref="ns3:LastSharedByTime" minOccurs="0"/>
                <xsd:element ref="ns4:MediaServiceMetadata" minOccurs="0"/>
                <xsd:element ref="ns4:MediaServiceFastMetadata" minOccurs="0"/>
                <xsd:element ref="ns4:MediaServiceDateTaken" minOccurs="0"/>
                <xsd:element ref="ns4:MediaServiceAutoTags" minOccurs="0"/>
                <xsd:element ref="ns4:MediaServiceLocation" minOccurs="0"/>
                <xsd:element ref="ns4:MediaServiceOCR" minOccurs="0"/>
                <xsd:element ref="ns4:MediaServiceEventHashCode" minOccurs="0"/>
                <xsd:element ref="ns4:MediaServiceGenerationTime" minOccurs="0"/>
                <xsd:element ref="ns4:MediaServiceAutoKeyPoints" minOccurs="0"/>
                <xsd:element ref="ns4:MediaServiceKeyPoints" minOccurs="0"/>
                <xsd:element ref="ns4:MediaLengthInSeconds" minOccurs="0"/>
                <xsd:element ref="ns4:lcf76f155ced4ddcb4097134ff3c332f" minOccurs="0"/>
                <xsd:element ref="ns2:TaxCatchAll" minOccurs="0"/>
                <xsd:element ref="ns4:MediaServiceObjectDetectorVersions" minOccurs="0"/>
                <xsd:element ref="ns4:MediaServiceSearchProperties" minOccurs="0"/>
                <xsd:element ref="ns4:DeadlineofGSFeedback"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ecebf30-e226-460f-96ee-74872a04efa4"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TaxCatchAll" ma:index="25" nillable="true" ma:displayName="Taxonomy Catch All Column" ma:hidden="true" ma:list="{96a4a94f-a41f-4016-a66b-9208a1845355}" ma:internalName="TaxCatchAll" ma:readOnly="false" ma:showField="CatchAllData" ma:web="9ecebf30-e226-460f-96ee-74872a04efa4">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3e6411cd-9535-4878-8482-731a21e93823" elementFormDefault="qualified">
    <xsd:import namespace="http://schemas.microsoft.com/office/2006/documentManagement/types"/>
    <xsd:import namespace="http://schemas.microsoft.com/office/infopath/2007/PartnerControls"/>
    <xsd:element name="LastSharedByUser" ma:index="10" nillable="true" ma:displayName="Last Shared By User" ma:description="" ma:internalName="LastSharedByUser" ma:readOnly="true">
      <xsd:simpleType>
        <xsd:restriction base="dms:Note">
          <xsd:maxLength value="255"/>
        </xsd:restriction>
      </xsd:simpleType>
    </xsd:element>
    <xsd:element name="LastSharedByTime" ma:index="11"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f21edc80-4771-4a8b-b7e2-be153f0379e4" elementFormDefault="qualified">
    <xsd:import namespace="http://schemas.microsoft.com/office/2006/documentManagement/types"/>
    <xsd:import namespace="http://schemas.microsoft.com/office/infopath/2007/PartnerControls"/>
    <xsd:element name="MediaServiceMetadata" ma:index="12" nillable="true" ma:displayName="MediaServiceMetadata" ma:hidden="true" ma:internalName="MediaServiceMetadata" ma:readOnly="true">
      <xsd:simpleType>
        <xsd:restriction base="dms:Note"/>
      </xsd:simpleType>
    </xsd:element>
    <xsd:element name="MediaServiceFastMetadata" ma:index="13" nillable="true" ma:displayName="MediaServiceFastMetadata" ma:hidden="true" ma:internalName="MediaServiceFastMetadata" ma:readOnly="true">
      <xsd:simpleType>
        <xsd:restriction base="dms:Note"/>
      </xsd:simpleType>
    </xsd:element>
    <xsd:element name="MediaServiceDateTaken" ma:index="14" nillable="true" ma:displayName="MediaServiceDateTaken" ma:description="" ma:hidden="true" ma:internalName="MediaServiceDateTaken" ma:readOnly="true">
      <xsd:simpleType>
        <xsd:restriction base="dms:Text"/>
      </xsd:simpleType>
    </xsd:element>
    <xsd:element name="MediaServiceAutoTags" ma:index="15" nillable="true" ma:displayName="MediaServiceAutoTags" ma:description="" ma:internalName="MediaServiceAutoTags" ma:readOnly="true">
      <xsd:simpleType>
        <xsd:restriction base="dms:Text"/>
      </xsd:simpleType>
    </xsd:element>
    <xsd:element name="MediaServiceLocation" ma:index="16" nillable="true" ma:displayName="MediaServiceLocation" ma:description="" ma:internalName="MediaServiceLocation" ma:readOnly="true">
      <xsd:simpleType>
        <xsd:restriction base="dms:Text"/>
      </xsd:simpleType>
    </xsd:element>
    <xsd:element name="MediaServiceOCR" ma:index="17" nillable="true" ma:displayName="MediaServiceOCR" ma:internalName="MediaServiceOCR" ma:readOnly="true">
      <xsd:simpleType>
        <xsd:restriction base="dms:Note">
          <xsd:maxLength value="255"/>
        </xsd:restriction>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MediaLengthInSeconds" ma:index="22" nillable="true" ma:displayName="Length (seconds)"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3f161edd-7b79-4478-98eb-f673e2ec4f9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element name="DeadlineofGSFeedback" ma:index="28" nillable="true" ma:displayName="Deadline of GS Feedback" ma:format="DateOnly" ma:internalName="DeadlineofGSFeedback">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E63EA96-DE90-45E9-AE63-F0355521DE4B}"/>
</file>

<file path=customXml/itemProps2.xml><?xml version="1.0" encoding="utf-8"?>
<ds:datastoreItem xmlns:ds="http://schemas.openxmlformats.org/officeDocument/2006/customXml" ds:itemID="{243AABF3-B28F-493C-B8F0-D9EA0833933B}"/>
</file>

<file path=customXml/itemProps3.xml><?xml version="1.0" encoding="utf-8"?>
<ds:datastoreItem xmlns:ds="http://schemas.openxmlformats.org/officeDocument/2006/customXml" ds:itemID="{503D7D3B-19EB-4737-9671-F8478EDF3AC0}"/>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Lina Avila</dc:creator>
  <cp:keywords/>
  <dc:description/>
  <cp:lastModifiedBy>Antonio Calle</cp:lastModifiedBy>
  <cp:revision/>
  <dcterms:created xsi:type="dcterms:W3CDTF">2022-12-21T04:48:25Z</dcterms:created>
  <dcterms:modified xsi:type="dcterms:W3CDTF">2025-03-03T17:54:06Z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0x0101003F7DA44862487D4EA6A77468477E4563</vt:lpwstr>
  </property>
</Properties>
</file>