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5D2E22D-F770-462A-995A-51D07D8F404F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Summary Sheet" sheetId="1" r:id="rId1"/>
    <sheet name="Generation Details" sheetId="2" r:id="rId2"/>
    <sheet name="DGR_Aug 202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3" i="1" s="1"/>
  <c r="F13" i="1"/>
  <c r="C18" i="1"/>
  <c r="E26" i="2"/>
  <c r="D26" i="2"/>
  <c r="E25" i="2"/>
  <c r="D25" i="2"/>
  <c r="K5" i="3" l="1"/>
  <c r="C34" i="3"/>
  <c r="K4" i="3"/>
  <c r="D21" i="2" l="1"/>
  <c r="K6" i="3" l="1"/>
  <c r="K8" i="3" s="1"/>
  <c r="C21" i="2" s="1"/>
  <c r="F10" i="1" l="1"/>
  <c r="F12" i="1" s="1"/>
  <c r="C10" i="1"/>
  <c r="C12" i="1" s="1"/>
  <c r="C14" i="1" l="1"/>
  <c r="F14" i="1"/>
  <c r="E6" i="2"/>
  <c r="G6" i="2" s="1"/>
  <c r="E7" i="2"/>
  <c r="E8" i="2"/>
  <c r="E9" i="2"/>
  <c r="E10" i="2"/>
  <c r="E11" i="2"/>
  <c r="E12" i="2"/>
  <c r="G12" i="2" s="1"/>
  <c r="I12" i="2" s="1"/>
  <c r="E13" i="2"/>
  <c r="E14" i="2"/>
  <c r="G14" i="2" s="1"/>
  <c r="E15" i="2"/>
  <c r="E16" i="2"/>
  <c r="G16" i="2" s="1"/>
  <c r="E17" i="2"/>
  <c r="G17" i="2" s="1"/>
  <c r="I17" i="2" s="1"/>
  <c r="E19" i="2"/>
  <c r="E20" i="2"/>
  <c r="E21" i="2"/>
  <c r="G21" i="2" s="1"/>
  <c r="I21" i="2" s="1"/>
  <c r="I16" i="2"/>
  <c r="D18" i="2"/>
  <c r="E18" i="2" s="1"/>
  <c r="C18" i="2"/>
  <c r="E5" i="2"/>
  <c r="G5" i="2" s="1"/>
  <c r="G18" i="2" l="1"/>
  <c r="I18" i="2" s="1"/>
  <c r="G19" i="2"/>
  <c r="I19" i="2" s="1"/>
  <c r="G10" i="2"/>
  <c r="I10" i="2" s="1"/>
  <c r="G13" i="2"/>
  <c r="I13" i="2" s="1"/>
  <c r="G9" i="2"/>
  <c r="I9" i="2" s="1"/>
  <c r="G8" i="2"/>
  <c r="I8" i="2" s="1"/>
  <c r="G20" i="2"/>
  <c r="I20" i="2" s="1"/>
  <c r="G15" i="2"/>
  <c r="I15" i="2" s="1"/>
  <c r="G11" i="2"/>
  <c r="I11" i="2" s="1"/>
  <c r="G7" i="2"/>
  <c r="I14" i="2"/>
  <c r="I6" i="2"/>
  <c r="D18" i="1" l="1"/>
  <c r="I7" i="2"/>
  <c r="I5" i="2"/>
  <c r="D17" i="1"/>
  <c r="G22" i="2"/>
  <c r="D19" i="1" l="1"/>
  <c r="I22" i="2"/>
  <c r="C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D21" authorId="0" shapeId="0" xr:uid="{53C65EFE-26E3-45DC-BCD0-89E20EB5240E}">
      <text>
        <r>
          <rPr>
            <b/>
            <sz val="9"/>
            <color indexed="81"/>
            <rFont val="Tahoma"/>
            <family val="2"/>
          </rPr>
          <t>Abhishek Anjan:</t>
        </r>
        <r>
          <rPr>
            <sz val="9"/>
            <color indexed="81"/>
            <rFont val="Tahoma"/>
            <family val="2"/>
          </rPr>
          <t xml:space="preserve">
The Import Value has been bifurcated as per the unitary method in accordance with the number of days.</t>
        </r>
      </text>
    </comment>
  </commentList>
</comments>
</file>

<file path=xl/sharedStrings.xml><?xml version="1.0" encoding="utf-8"?>
<sst xmlns="http://schemas.openxmlformats.org/spreadsheetml/2006/main" count="51" uniqueCount="45">
  <si>
    <t>Month</t>
  </si>
  <si>
    <t>Baseline Emission Factor (tCO2e/MWh)</t>
  </si>
  <si>
    <t>Start Date of Monitoring Period</t>
  </si>
  <si>
    <t>End Date of Monitoring Period</t>
  </si>
  <si>
    <t>Number of opertaional Days for Current Monitoring Period</t>
  </si>
  <si>
    <t>ER Estimation for Current Monitoirng Period</t>
  </si>
  <si>
    <t>Actual ER for Current Monitoring Period</t>
  </si>
  <si>
    <t>% Variation in Actual Vs Estimated ER</t>
  </si>
  <si>
    <t xml:space="preserve">Total </t>
  </si>
  <si>
    <t xml:space="preserve"> Net electricity generated (MWh)</t>
  </si>
  <si>
    <t>Export (KWh)</t>
  </si>
  <si>
    <t>Import (KWh)</t>
  </si>
  <si>
    <t xml:space="preserve"> Net electricity generated (KWh) as per JMR</t>
  </si>
  <si>
    <t xml:space="preserve"> Net electricity generated (KWh) as per Invoice</t>
  </si>
  <si>
    <t>Emission reductions (tCO2e)</t>
  </si>
  <si>
    <t>Vintage Wise Distribution</t>
  </si>
  <si>
    <t>SDG 7</t>
  </si>
  <si>
    <t xml:space="preserve"> Project Capacity   : 20 MW</t>
  </si>
  <si>
    <t>SDG  13</t>
  </si>
  <si>
    <t>SDG13</t>
  </si>
  <si>
    <t>Actual Net Generation for Current Monitoring Period</t>
  </si>
  <si>
    <t>% Variation in Actual Vs Estimated Net Generation</t>
  </si>
  <si>
    <t>Annual Net Electricity MWh estimation as per Registered PDD</t>
  </si>
  <si>
    <t>Total</t>
  </si>
  <si>
    <t xml:space="preserve">Annual (365 Days) estimated Emission Reduction </t>
  </si>
  <si>
    <t>SDG 8</t>
  </si>
  <si>
    <t xml:space="preserve">Project Name   :      Renewable Power Project by Emami Power Ltd </t>
  </si>
  <si>
    <t>SDG 13</t>
  </si>
  <si>
    <t>4 training and 40 people employed</t>
  </si>
  <si>
    <t>For Export</t>
  </si>
  <si>
    <t>Generation Ratio</t>
  </si>
  <si>
    <t>Generation date</t>
  </si>
  <si>
    <t>Export from 01/08/2022 to 31/08/2022</t>
  </si>
  <si>
    <t>Export from 01/08/2022 to 02/08/2022</t>
  </si>
  <si>
    <t>Export as per Billing Statement from 01/08/2022 to 31/08/2022</t>
  </si>
  <si>
    <t>Apportioned value of Export from 01/08/2022 to 02/08/2022</t>
  </si>
  <si>
    <t>Actual Production (MWh)</t>
  </si>
  <si>
    <t>Vintage Wise Generation</t>
  </si>
  <si>
    <t>Net Power Generated (MWh)</t>
  </si>
  <si>
    <t>Emission Reductions (tCO2e)</t>
  </si>
  <si>
    <t>1 training and 40 people employed</t>
  </si>
  <si>
    <t>Net Estimated Generation MWh Estimation for Current Monitoirng Period</t>
  </si>
  <si>
    <t>5 Training and 40 People employeed</t>
  </si>
  <si>
    <t>Monitoring Period : 01/04/2021 to 02/08/2022</t>
  </si>
  <si>
    <t>Date of compilation: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</si>
</sst>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0_);_(* \(#,##0.00\);_(* &quot;-&quot;??_);_(@_)"/>
    <numFmt numFmtId="165" formatCode="0.0000"/>
    <numFmt numFmtId="167" formatCode="dd\/mm\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2" fillId="0" borderId="11" xfId="0" applyFont="1" applyBorder="1"/>
    <xf numFmtId="1" fontId="0" fillId="0" borderId="9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2" fontId="0" fillId="0" borderId="9" xfId="0" applyNumberFormat="1" applyBorder="1" applyAlignment="1">
      <alignment horizontal="center"/>
    </xf>
    <xf numFmtId="0" fontId="0" fillId="0" borderId="8" xfId="3" applyNumberFormat="1" applyFont="1" applyBorder="1" applyAlignment="1">
      <alignment horizontal="center"/>
    </xf>
    <xf numFmtId="164" fontId="2" fillId="0" borderId="0" xfId="3" applyFont="1"/>
    <xf numFmtId="2" fontId="2" fillId="0" borderId="8" xfId="0" applyNumberFormat="1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6" xfId="0" applyFont="1" applyFill="1" applyBorder="1"/>
    <xf numFmtId="2" fontId="0" fillId="0" borderId="8" xfId="3" applyNumberFormat="1" applyFont="1" applyBorder="1" applyAlignment="1">
      <alignment horizontal="center"/>
    </xf>
    <xf numFmtId="1" fontId="2" fillId="4" borderId="12" xfId="0" applyNumberFormat="1" applyFont="1" applyFill="1" applyBorder="1" applyAlignment="1">
      <alignment horizontal="center"/>
    </xf>
    <xf numFmtId="1" fontId="2" fillId="4" borderId="13" xfId="0" applyNumberFormat="1" applyFont="1" applyFill="1" applyBorder="1" applyAlignment="1">
      <alignment horizontal="center"/>
    </xf>
    <xf numFmtId="0" fontId="5" fillId="5" borderId="15" xfId="2" applyFont="1" applyFill="1" applyBorder="1" applyAlignment="1">
      <alignment horizontal="left" vertical="top"/>
    </xf>
    <xf numFmtId="0" fontId="5" fillId="5" borderId="14" xfId="2" applyFont="1" applyFill="1" applyBorder="1" applyAlignment="1">
      <alignment horizontal="left" vertical="top"/>
    </xf>
    <xf numFmtId="0" fontId="5" fillId="5" borderId="14" xfId="2" applyFont="1" applyFill="1" applyBorder="1" applyAlignment="1">
      <alignment horizontal="left" vertical="top" wrapText="1"/>
    </xf>
    <xf numFmtId="0" fontId="0" fillId="5" borderId="18" xfId="0" applyFill="1" applyBorder="1" applyAlignment="1">
      <alignment horizontal="center" vertical="center"/>
    </xf>
    <xf numFmtId="1" fontId="0" fillId="5" borderId="18" xfId="0" applyNumberFormat="1" applyFill="1" applyBorder="1" applyAlignment="1">
      <alignment horizontal="center" vertical="center"/>
    </xf>
    <xf numFmtId="1" fontId="0" fillId="5" borderId="17" xfId="0" applyNumberFormat="1" applyFill="1" applyBorder="1" applyAlignment="1">
      <alignment horizontal="center" vertical="center"/>
    </xf>
    <xf numFmtId="0" fontId="5" fillId="5" borderId="19" xfId="2" applyFont="1" applyFill="1" applyBorder="1" applyAlignment="1">
      <alignment horizontal="left" vertical="top"/>
    </xf>
    <xf numFmtId="9" fontId="0" fillId="5" borderId="20" xfId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" fontId="0" fillId="5" borderId="23" xfId="0" applyNumberFormat="1" applyFill="1" applyBorder="1" applyAlignment="1">
      <alignment horizontal="left" vertical="top"/>
    </xf>
    <xf numFmtId="2" fontId="0" fillId="5" borderId="17" xfId="0" applyNumberFormat="1" applyFill="1" applyBorder="1" applyAlignment="1">
      <alignment horizontal="left" vertical="top"/>
    </xf>
    <xf numFmtId="0" fontId="0" fillId="5" borderId="17" xfId="0" applyFill="1" applyBorder="1" applyAlignment="1">
      <alignment horizontal="left" vertical="top"/>
    </xf>
    <xf numFmtId="0" fontId="2" fillId="5" borderId="19" xfId="0" applyFont="1" applyFill="1" applyBorder="1"/>
    <xf numFmtId="0" fontId="2" fillId="5" borderId="20" xfId="0" applyFont="1" applyFill="1" applyBorder="1" applyAlignment="1">
      <alignment horizontal="left" vertical="top"/>
    </xf>
    <xf numFmtId="1" fontId="0" fillId="0" borderId="0" xfId="0" applyNumberFormat="1"/>
    <xf numFmtId="2" fontId="0" fillId="0" borderId="23" xfId="0" applyNumberFormat="1" applyBorder="1"/>
    <xf numFmtId="2" fontId="0" fillId="4" borderId="9" xfId="0" applyNumberFormat="1" applyFill="1" applyBorder="1" applyAlignment="1">
      <alignment horizontal="center"/>
    </xf>
    <xf numFmtId="0" fontId="0" fillId="0" borderId="16" xfId="0" applyBorder="1"/>
    <xf numFmtId="0" fontId="0" fillId="0" borderId="23" xfId="0" applyBorder="1"/>
    <xf numFmtId="0" fontId="0" fillId="0" borderId="17" xfId="0" applyBorder="1"/>
    <xf numFmtId="0" fontId="0" fillId="4" borderId="20" xfId="0" applyFill="1" applyBorder="1"/>
    <xf numFmtId="0" fontId="6" fillId="6" borderId="23" xfId="0" applyFont="1" applyFill="1" applyBorder="1" applyAlignment="1">
      <alignment horizontal="center" vertical="top" wrapText="1"/>
    </xf>
    <xf numFmtId="0" fontId="2" fillId="6" borderId="23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left" vertical="top"/>
    </xf>
    <xf numFmtId="15" fontId="3" fillId="2" borderId="29" xfId="0" applyNumberFormat="1" applyFont="1" applyFill="1" applyBorder="1" applyAlignment="1">
      <alignment horizontal="left" vertical="top"/>
    </xf>
    <xf numFmtId="0" fontId="3" fillId="2" borderId="29" xfId="0" applyFont="1" applyFill="1" applyBorder="1" applyAlignment="1">
      <alignment horizontal="left" vertical="top"/>
    </xf>
    <xf numFmtId="0" fontId="3" fillId="2" borderId="30" xfId="0" applyFont="1" applyFill="1" applyBorder="1" applyAlignment="1">
      <alignment horizontal="left" vertical="top"/>
    </xf>
    <xf numFmtId="0" fontId="2" fillId="0" borderId="25" xfId="0" applyFont="1" applyBorder="1"/>
    <xf numFmtId="0" fontId="2" fillId="0" borderId="16" xfId="0" applyFont="1" applyBorder="1"/>
    <xf numFmtId="2" fontId="0" fillId="0" borderId="17" xfId="0" applyNumberFormat="1" applyBorder="1"/>
    <xf numFmtId="1" fontId="0" fillId="0" borderId="26" xfId="0" applyNumberFormat="1" applyBorder="1"/>
    <xf numFmtId="2" fontId="0" fillId="5" borderId="23" xfId="0" applyNumberFormat="1" applyFill="1" applyBorder="1" applyAlignment="1">
      <alignment horizontal="left" vertical="top"/>
    </xf>
    <xf numFmtId="2" fontId="0" fillId="0" borderId="0" xfId="0" applyNumberFormat="1"/>
    <xf numFmtId="2" fontId="0" fillId="5" borderId="17" xfId="0" applyNumberFormat="1" applyFill="1" applyBorder="1" applyAlignment="1">
      <alignment horizontal="center" vertical="center"/>
    </xf>
    <xf numFmtId="1" fontId="2" fillId="5" borderId="26" xfId="3" applyNumberFormat="1" applyFont="1" applyFill="1" applyBorder="1" applyAlignment="1">
      <alignment horizontal="left"/>
    </xf>
    <xf numFmtId="2" fontId="2" fillId="5" borderId="26" xfId="0" applyNumberFormat="1" applyFont="1" applyFill="1" applyBorder="1" applyAlignment="1">
      <alignment horizontal="left"/>
    </xf>
    <xf numFmtId="0" fontId="0" fillId="0" borderId="0" xfId="1" applyNumberFormat="1" applyFont="1"/>
    <xf numFmtId="0" fontId="0" fillId="0" borderId="0" xfId="0" applyAlignment="1">
      <alignment horizontal="center"/>
    </xf>
    <xf numFmtId="0" fontId="3" fillId="2" borderId="31" xfId="0" applyFont="1" applyFill="1" applyBorder="1" applyAlignment="1">
      <alignment horizontal="left" vertical="top"/>
    </xf>
    <xf numFmtId="0" fontId="3" fillId="2" borderId="32" xfId="0" applyFont="1" applyFill="1" applyBorder="1" applyAlignment="1">
      <alignment horizontal="left" vertical="top"/>
    </xf>
    <xf numFmtId="0" fontId="3" fillId="2" borderId="3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0" borderId="15" xfId="0" applyBorder="1"/>
    <xf numFmtId="0" fontId="0" fillId="0" borderId="25" xfId="0" applyBorder="1"/>
    <xf numFmtId="0" fontId="0" fillId="0" borderId="14" xfId="0" applyBorder="1"/>
    <xf numFmtId="0" fontId="0" fillId="0" borderId="23" xfId="0" applyBorder="1"/>
    <xf numFmtId="0" fontId="0" fillId="0" borderId="19" xfId="0" applyBorder="1"/>
    <xf numFmtId="0" fontId="0" fillId="0" borderId="26" xfId="0" applyBorder="1"/>
    <xf numFmtId="167" fontId="0" fillId="5" borderId="16" xfId="0" applyNumberFormat="1" applyFill="1" applyBorder="1" applyAlignment="1">
      <alignment horizontal="center" vertical="center"/>
    </xf>
    <xf numFmtId="167" fontId="0" fillId="0" borderId="23" xfId="0" applyNumberFormat="1" applyBorder="1"/>
  </cellXfs>
  <cellStyles count="7">
    <cellStyle name="Comma" xfId="3" builtinId="3"/>
    <cellStyle name="Comma 2" xfId="5" xr:uid="{CAD9D79F-DC5F-432C-A6CF-DC7BE43DBBCD}"/>
    <cellStyle name="Normal" xfId="0" builtinId="0"/>
    <cellStyle name="Normal 3" xfId="2" xr:uid="{00000000-0005-0000-0000-000002000000}"/>
    <cellStyle name="Normal 3 2" xfId="4" xr:uid="{730EF38B-2D4B-465C-8A49-89E99E0E7531}"/>
    <cellStyle name="Percent" xfId="1" builtinId="5"/>
    <cellStyle name="Percent 2" xfId="6" xr:uid="{FF04DEFA-FEAA-42D7-B177-0AF6AE4AE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opLeftCell="A4" workbookViewId="0">
      <selection activeCell="G12" sqref="G12"/>
    </sheetView>
  </sheetViews>
  <sheetFormatPr defaultRowHeight="15" x14ac:dyDescent="0.25"/>
  <cols>
    <col min="1" max="1" width="5.28515625" customWidth="1"/>
    <col min="2" max="2" width="41.42578125" customWidth="1"/>
    <col min="3" max="3" width="16.28515625" customWidth="1"/>
    <col min="4" max="4" width="15.140625" customWidth="1"/>
    <col min="5" max="5" width="48.5703125" customWidth="1"/>
    <col min="6" max="6" width="23.5703125" customWidth="1"/>
    <col min="7" max="7" width="20.140625" customWidth="1"/>
  </cols>
  <sheetData>
    <row r="1" spans="2:6" ht="15.75" thickBot="1" x14ac:dyDescent="0.3"/>
    <row r="2" spans="2:6" ht="15.75" x14ac:dyDescent="0.25">
      <c r="B2" s="59" t="s">
        <v>26</v>
      </c>
      <c r="C2" s="60"/>
      <c r="D2" s="60"/>
      <c r="E2" s="61"/>
    </row>
    <row r="3" spans="2:6" ht="15.75" x14ac:dyDescent="0.25">
      <c r="B3" s="56" t="s">
        <v>17</v>
      </c>
      <c r="C3" s="57"/>
      <c r="D3" s="57"/>
      <c r="E3" s="58"/>
    </row>
    <row r="4" spans="2:6" ht="15.75" x14ac:dyDescent="0.25">
      <c r="B4" s="62" t="s">
        <v>43</v>
      </c>
      <c r="C4" s="63"/>
      <c r="D4" s="63"/>
      <c r="E4" s="64"/>
    </row>
    <row r="5" spans="2:6" ht="16.5" thickBot="1" x14ac:dyDescent="0.3">
      <c r="B5" s="41" t="s">
        <v>44</v>
      </c>
      <c r="C5" s="42"/>
      <c r="D5" s="43"/>
      <c r="E5" s="44"/>
    </row>
    <row r="6" spans="2:6" ht="18" customHeight="1" x14ac:dyDescent="0.25">
      <c r="B6" s="55"/>
      <c r="C6" s="55"/>
      <c r="D6" s="55"/>
      <c r="E6" s="55"/>
    </row>
    <row r="7" spans="2:6" ht="27" customHeight="1" thickBot="1" x14ac:dyDescent="0.3">
      <c r="B7" t="s">
        <v>27</v>
      </c>
      <c r="E7" t="s">
        <v>16</v>
      </c>
    </row>
    <row r="8" spans="2:6" ht="15.75" thickBot="1" x14ac:dyDescent="0.3">
      <c r="B8" s="18" t="s">
        <v>2</v>
      </c>
      <c r="C8" s="86">
        <v>44287</v>
      </c>
      <c r="E8" s="18" t="s">
        <v>2</v>
      </c>
      <c r="F8" s="86">
        <v>44287</v>
      </c>
    </row>
    <row r="9" spans="2:6" x14ac:dyDescent="0.25">
      <c r="B9" s="19" t="s">
        <v>3</v>
      </c>
      <c r="C9" s="86">
        <v>44775</v>
      </c>
      <c r="E9" s="19" t="s">
        <v>3</v>
      </c>
      <c r="F9" s="86">
        <v>44775</v>
      </c>
    </row>
    <row r="10" spans="2:6" ht="33.6" customHeight="1" x14ac:dyDescent="0.25">
      <c r="B10" s="20" t="s">
        <v>4</v>
      </c>
      <c r="C10" s="21">
        <f>C9-C8+1</f>
        <v>489</v>
      </c>
      <c r="E10" s="20" t="s">
        <v>4</v>
      </c>
      <c r="F10" s="21">
        <f>F9-F8+1</f>
        <v>489</v>
      </c>
    </row>
    <row r="11" spans="2:6" ht="19.149999999999999" customHeight="1" x14ac:dyDescent="0.25">
      <c r="B11" s="20" t="s">
        <v>24</v>
      </c>
      <c r="C11" s="22">
        <v>31689</v>
      </c>
      <c r="E11" s="20" t="s">
        <v>22</v>
      </c>
      <c r="F11" s="22">
        <v>32412</v>
      </c>
    </row>
    <row r="12" spans="2:6" ht="30" x14ac:dyDescent="0.25">
      <c r="B12" s="20" t="s">
        <v>5</v>
      </c>
      <c r="C12" s="23">
        <f>C11*C10/365</f>
        <v>42454.57808219178</v>
      </c>
      <c r="E12" s="20" t="s">
        <v>41</v>
      </c>
      <c r="F12" s="23">
        <f>F11*F10/365</f>
        <v>43423.199999999997</v>
      </c>
    </row>
    <row r="13" spans="2:6" x14ac:dyDescent="0.25">
      <c r="B13" s="19" t="s">
        <v>6</v>
      </c>
      <c r="C13" s="23">
        <f>SUM(C17:C18)</f>
        <v>37901</v>
      </c>
      <c r="E13" s="19" t="s">
        <v>20</v>
      </c>
      <c r="F13" s="51">
        <f>SUM(D17:D18)</f>
        <v>38766.356895982855</v>
      </c>
    </row>
    <row r="14" spans="2:6" ht="15.75" thickBot="1" x14ac:dyDescent="0.3">
      <c r="B14" s="24" t="s">
        <v>7</v>
      </c>
      <c r="C14" s="25">
        <f>(C13-C12)/C12</f>
        <v>-0.10725764541520311</v>
      </c>
      <c r="E14" s="24" t="s">
        <v>21</v>
      </c>
      <c r="F14" s="25">
        <f>(F13-F12)/F12</f>
        <v>-0.10724320418617564</v>
      </c>
    </row>
    <row r="15" spans="2:6" ht="17.25" customHeight="1" thickBot="1" x14ac:dyDescent="0.3"/>
    <row r="16" spans="2:6" s="7" customFormat="1" x14ac:dyDescent="0.25">
      <c r="B16" s="12" t="s">
        <v>15</v>
      </c>
      <c r="C16" s="13" t="s">
        <v>18</v>
      </c>
      <c r="D16" s="13" t="s">
        <v>16</v>
      </c>
      <c r="E16" s="14" t="s">
        <v>25</v>
      </c>
    </row>
    <row r="17" spans="2:7" x14ac:dyDescent="0.25">
      <c r="B17" s="26">
        <v>2021</v>
      </c>
      <c r="C17" s="27">
        <f>ROUNDDOWN(SUM('Generation Details'!I5:I13),0)</f>
        <v>21273</v>
      </c>
      <c r="D17" s="49">
        <f>SUM('Generation Details'!G5:G13)</f>
        <v>21758.499389999997</v>
      </c>
      <c r="E17" s="28" t="s">
        <v>28</v>
      </c>
      <c r="G17" s="54"/>
    </row>
    <row r="18" spans="2:7" x14ac:dyDescent="0.25">
      <c r="B18" s="26">
        <v>2022</v>
      </c>
      <c r="C18" s="27">
        <f>ROUNDDOWN(SUM('Generation Details'!I14:I21),0)</f>
        <v>16628</v>
      </c>
      <c r="D18" s="49">
        <f>SUM('Generation Details'!G14:G21)</f>
        <v>17007.857505982862</v>
      </c>
      <c r="E18" s="29" t="s">
        <v>40</v>
      </c>
      <c r="F18" s="32"/>
    </row>
    <row r="19" spans="2:7" s="7" customFormat="1" ht="15.75" thickBot="1" x14ac:dyDescent="0.3">
      <c r="B19" s="30" t="s">
        <v>23</v>
      </c>
      <c r="C19" s="52">
        <f>ROUNDDOWN(SUM(C17:C18),0)</f>
        <v>37901</v>
      </c>
      <c r="D19" s="53">
        <f>SUM(D17:D18)</f>
        <v>38766.356895982855</v>
      </c>
      <c r="E19" s="31" t="s">
        <v>42</v>
      </c>
      <c r="G19" s="10"/>
    </row>
  </sheetData>
  <mergeCells count="4">
    <mergeCell ref="B6:E6"/>
    <mergeCell ref="B3:E3"/>
    <mergeCell ref="B2:E2"/>
    <mergeCell ref="B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6"/>
  <sheetViews>
    <sheetView topLeftCell="A13" zoomScale="110" zoomScaleNormal="110" workbookViewId="0">
      <selection activeCell="F25" sqref="F25"/>
    </sheetView>
  </sheetViews>
  <sheetFormatPr defaultRowHeight="15" x14ac:dyDescent="0.25"/>
  <cols>
    <col min="1" max="2" width="13.85546875" customWidth="1"/>
    <col min="3" max="3" width="16.5703125" customWidth="1"/>
    <col min="4" max="4" width="13.28515625" customWidth="1"/>
    <col min="5" max="5" width="17.7109375" customWidth="1"/>
    <col min="6" max="6" width="19.5703125" customWidth="1"/>
    <col min="7" max="7" width="18.28515625" customWidth="1"/>
    <col min="8" max="8" width="19.85546875" customWidth="1"/>
    <col min="9" max="9" width="18.5703125" customWidth="1"/>
    <col min="10" max="10" width="3.140625" customWidth="1"/>
  </cols>
  <sheetData>
    <row r="2" spans="2:9" ht="15.75" thickBot="1" x14ac:dyDescent="0.3">
      <c r="G2" t="s">
        <v>16</v>
      </c>
      <c r="I2" t="s">
        <v>19</v>
      </c>
    </row>
    <row r="3" spans="2:9" ht="14.45" customHeight="1" x14ac:dyDescent="0.25">
      <c r="B3" s="75" t="s">
        <v>0</v>
      </c>
      <c r="C3" s="73" t="s">
        <v>10</v>
      </c>
      <c r="D3" s="73" t="s">
        <v>11</v>
      </c>
      <c r="E3" s="77" t="s">
        <v>12</v>
      </c>
      <c r="F3" s="77" t="s">
        <v>13</v>
      </c>
      <c r="G3" s="77" t="s">
        <v>9</v>
      </c>
      <c r="H3" s="71" t="s">
        <v>1</v>
      </c>
      <c r="I3" s="73" t="s">
        <v>14</v>
      </c>
    </row>
    <row r="4" spans="2:9" ht="38.25" customHeight="1" thickBot="1" x14ac:dyDescent="0.3">
      <c r="B4" s="76"/>
      <c r="C4" s="79"/>
      <c r="D4" s="79"/>
      <c r="E4" s="78"/>
      <c r="F4" s="78"/>
      <c r="G4" s="78"/>
      <c r="H4" s="72"/>
      <c r="I4" s="74"/>
    </row>
    <row r="5" spans="2:9" ht="15" customHeight="1" x14ac:dyDescent="0.25">
      <c r="B5" s="5">
        <v>44287</v>
      </c>
      <c r="C5" s="8">
        <v>2914800.13</v>
      </c>
      <c r="D5" s="8">
        <v>14400</v>
      </c>
      <c r="E5" s="8">
        <f>C5-D5</f>
        <v>2900400.13</v>
      </c>
      <c r="F5" s="9">
        <v>2900400.13</v>
      </c>
      <c r="G5" s="11">
        <f>MIN(E5,F5)/1000</f>
        <v>2900.40013</v>
      </c>
      <c r="H5" s="3">
        <v>0.97770000000000001</v>
      </c>
      <c r="I5" s="2">
        <f>G5*H5</f>
        <v>2835.7212071009999</v>
      </c>
    </row>
    <row r="6" spans="2:9" x14ac:dyDescent="0.25">
      <c r="B6" s="5">
        <v>44317</v>
      </c>
      <c r="C6" s="8">
        <v>2648699</v>
      </c>
      <c r="D6" s="8">
        <v>13300</v>
      </c>
      <c r="E6" s="8">
        <f t="shared" ref="E6:E21" si="0">C6-D6</f>
        <v>2635399</v>
      </c>
      <c r="F6" s="15">
        <v>2635399</v>
      </c>
      <c r="G6" s="11">
        <f t="shared" ref="G6:G21" si="1">MIN(E6,F6)/1000</f>
        <v>2635.3989999999999</v>
      </c>
      <c r="H6" s="3">
        <v>0.97770000000000001</v>
      </c>
      <c r="I6" s="2">
        <f t="shared" ref="I6:I21" si="2">G6*H6</f>
        <v>2576.6296023</v>
      </c>
    </row>
    <row r="7" spans="2:9" x14ac:dyDescent="0.25">
      <c r="B7" s="5">
        <v>44348</v>
      </c>
      <c r="C7" s="8">
        <v>2789599.75</v>
      </c>
      <c r="D7" s="8">
        <v>14500</v>
      </c>
      <c r="E7" s="8">
        <f t="shared" si="0"/>
        <v>2775099.75</v>
      </c>
      <c r="F7" s="9">
        <v>2775099.75</v>
      </c>
      <c r="G7" s="11">
        <f t="shared" si="1"/>
        <v>2775.0997499999999</v>
      </c>
      <c r="H7" s="3">
        <v>0.97770000000000001</v>
      </c>
      <c r="I7" s="2">
        <f t="shared" si="2"/>
        <v>2713.2150255749998</v>
      </c>
    </row>
    <row r="8" spans="2:9" x14ac:dyDescent="0.25">
      <c r="B8" s="5">
        <v>44378</v>
      </c>
      <c r="C8" s="8">
        <v>2172800</v>
      </c>
      <c r="D8" s="8">
        <v>14200</v>
      </c>
      <c r="E8" s="8">
        <f t="shared" si="0"/>
        <v>2158600</v>
      </c>
      <c r="F8" s="9">
        <v>2158600</v>
      </c>
      <c r="G8" s="11">
        <f t="shared" si="1"/>
        <v>2158.6</v>
      </c>
      <c r="H8" s="3">
        <v>0.97770000000000001</v>
      </c>
      <c r="I8" s="2">
        <f t="shared" si="2"/>
        <v>2110.4632200000001</v>
      </c>
    </row>
    <row r="9" spans="2:9" x14ac:dyDescent="0.25">
      <c r="B9" s="5">
        <v>44409</v>
      </c>
      <c r="C9" s="8">
        <v>2328299.52</v>
      </c>
      <c r="D9" s="8">
        <v>14200</v>
      </c>
      <c r="E9" s="8">
        <f t="shared" si="0"/>
        <v>2314099.52</v>
      </c>
      <c r="F9" s="9">
        <v>2314099.52</v>
      </c>
      <c r="G9" s="11">
        <f t="shared" si="1"/>
        <v>2314.0995200000002</v>
      </c>
      <c r="H9" s="3">
        <v>0.97770000000000001</v>
      </c>
      <c r="I9" s="2">
        <f t="shared" si="2"/>
        <v>2262.4951007040004</v>
      </c>
    </row>
    <row r="10" spans="2:9" x14ac:dyDescent="0.25">
      <c r="B10" s="5">
        <v>44440</v>
      </c>
      <c r="C10" s="8">
        <v>2190499.8399999999</v>
      </c>
      <c r="D10" s="8">
        <v>14000</v>
      </c>
      <c r="E10" s="8">
        <f t="shared" si="0"/>
        <v>2176499.84</v>
      </c>
      <c r="F10" s="9">
        <v>2176499.84</v>
      </c>
      <c r="G10" s="11">
        <f t="shared" si="1"/>
        <v>2176.4998399999999</v>
      </c>
      <c r="H10" s="3">
        <v>0.97770000000000001</v>
      </c>
      <c r="I10" s="2">
        <f t="shared" si="2"/>
        <v>2127.963893568</v>
      </c>
    </row>
    <row r="11" spans="2:9" x14ac:dyDescent="0.25">
      <c r="B11" s="5">
        <v>44470</v>
      </c>
      <c r="C11" s="8">
        <v>2596700.1600000001</v>
      </c>
      <c r="D11" s="8">
        <v>17000</v>
      </c>
      <c r="E11" s="8">
        <f t="shared" si="0"/>
        <v>2579700.16</v>
      </c>
      <c r="F11" s="9">
        <v>2579700.16</v>
      </c>
      <c r="G11" s="11">
        <f t="shared" si="1"/>
        <v>2579.7001600000003</v>
      </c>
      <c r="H11" s="3">
        <v>0.97770000000000001</v>
      </c>
      <c r="I11" s="2">
        <f t="shared" si="2"/>
        <v>2522.1728464320004</v>
      </c>
    </row>
    <row r="12" spans="2:9" x14ac:dyDescent="0.25">
      <c r="B12" s="5">
        <v>44501</v>
      </c>
      <c r="C12" s="8">
        <v>2344300.54</v>
      </c>
      <c r="D12" s="8">
        <v>17700</v>
      </c>
      <c r="E12" s="8">
        <f t="shared" si="0"/>
        <v>2326600.54</v>
      </c>
      <c r="F12" s="9">
        <v>2326600.54</v>
      </c>
      <c r="G12" s="11">
        <f t="shared" si="1"/>
        <v>2326.6005399999999</v>
      </c>
      <c r="H12" s="3">
        <v>0.97770000000000001</v>
      </c>
      <c r="I12" s="2">
        <f t="shared" si="2"/>
        <v>2274.7173479580001</v>
      </c>
    </row>
    <row r="13" spans="2:9" x14ac:dyDescent="0.25">
      <c r="B13" s="5">
        <v>44531</v>
      </c>
      <c r="C13" s="8">
        <v>1911400.45</v>
      </c>
      <c r="D13" s="8">
        <v>19300</v>
      </c>
      <c r="E13" s="8">
        <f t="shared" si="0"/>
        <v>1892100.45</v>
      </c>
      <c r="F13" s="9">
        <v>1892100.45</v>
      </c>
      <c r="G13" s="11">
        <f t="shared" si="1"/>
        <v>1892.1004499999999</v>
      </c>
      <c r="H13" s="3">
        <v>0.97770000000000001</v>
      </c>
      <c r="I13" s="2">
        <f t="shared" si="2"/>
        <v>1849.9066099649999</v>
      </c>
    </row>
    <row r="14" spans="2:9" x14ac:dyDescent="0.25">
      <c r="B14" s="5">
        <v>44562</v>
      </c>
      <c r="C14" s="8">
        <v>1164099.58</v>
      </c>
      <c r="D14" s="8">
        <v>19400</v>
      </c>
      <c r="E14" s="8">
        <f t="shared" si="0"/>
        <v>1144699.58</v>
      </c>
      <c r="F14" s="9">
        <v>1144699.58</v>
      </c>
      <c r="G14" s="11">
        <f t="shared" si="1"/>
        <v>1144.69958</v>
      </c>
      <c r="H14" s="3">
        <v>0.97770000000000001</v>
      </c>
      <c r="I14" s="2">
        <f t="shared" si="2"/>
        <v>1119.172779366</v>
      </c>
    </row>
    <row r="15" spans="2:9" x14ac:dyDescent="0.25">
      <c r="B15" s="5">
        <v>44593</v>
      </c>
      <c r="C15" s="8">
        <v>2182598.66</v>
      </c>
      <c r="D15" s="8">
        <v>17500</v>
      </c>
      <c r="E15" s="8">
        <f t="shared" si="0"/>
        <v>2165098.66</v>
      </c>
      <c r="F15" s="9">
        <v>2165098.66</v>
      </c>
      <c r="G15" s="11">
        <f t="shared" si="1"/>
        <v>2165.0986600000001</v>
      </c>
      <c r="H15" s="3">
        <v>0.97770000000000001</v>
      </c>
      <c r="I15" s="2">
        <f t="shared" si="2"/>
        <v>2116.816959882</v>
      </c>
    </row>
    <row r="16" spans="2:9" x14ac:dyDescent="0.25">
      <c r="B16" s="5">
        <v>44621</v>
      </c>
      <c r="C16" s="8">
        <v>2977701.89</v>
      </c>
      <c r="D16" s="8">
        <v>17900</v>
      </c>
      <c r="E16" s="8">
        <f t="shared" si="0"/>
        <v>2959801.89</v>
      </c>
      <c r="F16" s="9">
        <v>2959801.89</v>
      </c>
      <c r="G16" s="11">
        <f t="shared" si="1"/>
        <v>2959.8018900000002</v>
      </c>
      <c r="H16" s="3">
        <v>0.97770000000000001</v>
      </c>
      <c r="I16" s="2">
        <f t="shared" si="2"/>
        <v>2893.7983078530001</v>
      </c>
    </row>
    <row r="17" spans="2:9" x14ac:dyDescent="0.25">
      <c r="B17" s="5">
        <v>44652</v>
      </c>
      <c r="C17" s="8">
        <v>2893099.01</v>
      </c>
      <c r="D17" s="8">
        <v>15800</v>
      </c>
      <c r="E17" s="8">
        <f t="shared" si="0"/>
        <v>2877299.01</v>
      </c>
      <c r="F17" s="9">
        <v>2877299.01</v>
      </c>
      <c r="G17" s="11">
        <f t="shared" si="1"/>
        <v>2877.2990099999997</v>
      </c>
      <c r="H17" s="3">
        <v>0.97770000000000001</v>
      </c>
      <c r="I17" s="2">
        <f t="shared" si="2"/>
        <v>2813.1352420769999</v>
      </c>
    </row>
    <row r="18" spans="2:9" x14ac:dyDescent="0.25">
      <c r="B18" s="5">
        <v>44682</v>
      </c>
      <c r="C18" s="8">
        <f>2530199.55+284000</f>
        <v>2814199.55</v>
      </c>
      <c r="D18" s="8">
        <f>13300+1800</f>
        <v>15100</v>
      </c>
      <c r="E18" s="8">
        <f t="shared" si="0"/>
        <v>2799099.55</v>
      </c>
      <c r="F18" s="9">
        <v>2799099.55</v>
      </c>
      <c r="G18" s="11">
        <f t="shared" si="1"/>
        <v>2799.0995499999999</v>
      </c>
      <c r="H18" s="3">
        <v>0.97770000000000001</v>
      </c>
      <c r="I18" s="2">
        <f t="shared" si="2"/>
        <v>2736.6796300350002</v>
      </c>
    </row>
    <row r="19" spans="2:9" x14ac:dyDescent="0.25">
      <c r="B19" s="5">
        <v>44713</v>
      </c>
      <c r="C19" s="8">
        <v>2550300.06</v>
      </c>
      <c r="D19" s="8">
        <v>14800</v>
      </c>
      <c r="E19" s="8">
        <f t="shared" si="0"/>
        <v>2535500.06</v>
      </c>
      <c r="F19" s="9">
        <v>2535500.06</v>
      </c>
      <c r="G19" s="11">
        <f t="shared" si="1"/>
        <v>2535.5000599999998</v>
      </c>
      <c r="H19" s="3">
        <v>0.97770000000000001</v>
      </c>
      <c r="I19" s="2">
        <f t="shared" si="2"/>
        <v>2478.9584086619998</v>
      </c>
    </row>
    <row r="20" spans="2:9" x14ac:dyDescent="0.25">
      <c r="B20" s="5">
        <v>44743</v>
      </c>
      <c r="C20" s="8">
        <v>2350000.13</v>
      </c>
      <c r="D20" s="8">
        <v>14500</v>
      </c>
      <c r="E20" s="8">
        <f t="shared" si="0"/>
        <v>2335500.13</v>
      </c>
      <c r="F20" s="9">
        <v>2335500.13</v>
      </c>
      <c r="G20" s="11">
        <f t="shared" si="1"/>
        <v>2335.5001299999999</v>
      </c>
      <c r="H20" s="3">
        <v>0.97770000000000001</v>
      </c>
      <c r="I20" s="2">
        <f t="shared" si="2"/>
        <v>2283.418477101</v>
      </c>
    </row>
    <row r="21" spans="2:9" ht="15" customHeight="1" thickBot="1" x14ac:dyDescent="0.3">
      <c r="B21" s="5">
        <v>44774</v>
      </c>
      <c r="C21" s="34">
        <f>'DGR_Aug 2022'!K8</f>
        <v>191884.43243447677</v>
      </c>
      <c r="D21" s="34">
        <f>15900*(2/31)</f>
        <v>1025.8064516129032</v>
      </c>
      <c r="E21" s="8">
        <f t="shared" si="0"/>
        <v>190858.62598286386</v>
      </c>
      <c r="F21" s="9">
        <v>2622500</v>
      </c>
      <c r="G21" s="11">
        <f t="shared" si="1"/>
        <v>190.85862598286386</v>
      </c>
      <c r="H21" s="3">
        <v>0.97770000000000001</v>
      </c>
      <c r="I21" s="2">
        <f t="shared" si="2"/>
        <v>186.60247862344599</v>
      </c>
    </row>
    <row r="22" spans="2:9" ht="15.75" thickBot="1" x14ac:dyDescent="0.3">
      <c r="B22" s="6" t="s">
        <v>8</v>
      </c>
      <c r="C22" s="1"/>
      <c r="D22" s="1"/>
      <c r="E22" s="1"/>
      <c r="F22" s="1"/>
      <c r="G22" s="16">
        <f>ROUNDDOWN(SUM(G5:G21),0)</f>
        <v>38766</v>
      </c>
      <c r="H22" s="4"/>
      <c r="I22" s="17">
        <f>ROUNDDOWN(SUM(I5:I21),0)</f>
        <v>37901</v>
      </c>
    </row>
    <row r="23" spans="2:9" ht="15.75" thickBot="1" x14ac:dyDescent="0.3"/>
    <row r="24" spans="2:9" x14ac:dyDescent="0.25">
      <c r="B24" s="65" t="s">
        <v>37</v>
      </c>
      <c r="C24" s="66"/>
      <c r="D24" s="45">
        <v>2021</v>
      </c>
      <c r="E24" s="46">
        <v>2022</v>
      </c>
    </row>
    <row r="25" spans="2:9" x14ac:dyDescent="0.25">
      <c r="B25" s="67" t="s">
        <v>38</v>
      </c>
      <c r="C25" s="68"/>
      <c r="D25" s="33">
        <f>SUM(G5:G13)</f>
        <v>21758.499389999997</v>
      </c>
      <c r="E25" s="47">
        <f>SUM(G14:G21)</f>
        <v>17007.857505982862</v>
      </c>
      <c r="F25" s="50"/>
    </row>
    <row r="26" spans="2:9" ht="15.75" thickBot="1" x14ac:dyDescent="0.3">
      <c r="B26" s="69" t="s">
        <v>39</v>
      </c>
      <c r="C26" s="70"/>
      <c r="D26" s="48">
        <f>ROUNDDOWN((D25*0.9777),0)</f>
        <v>21273</v>
      </c>
      <c r="E26" s="48">
        <f>ROUNDDOWN((E25*0.9777),0)</f>
        <v>16628</v>
      </c>
      <c r="F26" s="32"/>
    </row>
  </sheetData>
  <mergeCells count="11">
    <mergeCell ref="B24:C24"/>
    <mergeCell ref="B25:C25"/>
    <mergeCell ref="B26:C26"/>
    <mergeCell ref="H3:H4"/>
    <mergeCell ref="I3:I4"/>
    <mergeCell ref="B3:B4"/>
    <mergeCell ref="G3:G4"/>
    <mergeCell ref="E3:E4"/>
    <mergeCell ref="C3:C4"/>
    <mergeCell ref="D3:D4"/>
    <mergeCell ref="F3:F4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AA9C-0B2E-41BB-984D-1144C0F34B6F}">
  <dimension ref="B2:K34"/>
  <sheetViews>
    <sheetView tabSelected="1" topLeftCell="A13" workbookViewId="0">
      <selection activeCell="K7" sqref="K7"/>
    </sheetView>
  </sheetViews>
  <sheetFormatPr defaultRowHeight="15" x14ac:dyDescent="0.25"/>
  <cols>
    <col min="2" max="2" width="15.7109375" bestFit="1" customWidth="1"/>
    <col min="3" max="3" width="25.140625" customWidth="1"/>
    <col min="9" max="9" width="13.85546875" customWidth="1"/>
    <col min="10" max="10" width="14.42578125" customWidth="1"/>
    <col min="11" max="11" width="12.5703125" customWidth="1"/>
  </cols>
  <sheetData>
    <row r="2" spans="2:11" ht="34.5" customHeight="1" x14ac:dyDescent="0.25">
      <c r="B2" s="40" t="s">
        <v>31</v>
      </c>
      <c r="C2" s="39" t="s">
        <v>36</v>
      </c>
    </row>
    <row r="3" spans="2:11" ht="15.75" thickBot="1" x14ac:dyDescent="0.3">
      <c r="B3" s="87">
        <v>44774</v>
      </c>
      <c r="C3" s="36">
        <v>89100</v>
      </c>
      <c r="F3" s="7" t="s">
        <v>29</v>
      </c>
    </row>
    <row r="4" spans="2:11" x14ac:dyDescent="0.25">
      <c r="B4" s="87">
        <v>44775</v>
      </c>
      <c r="C4" s="36">
        <v>103200</v>
      </c>
      <c r="F4" s="80" t="s">
        <v>32</v>
      </c>
      <c r="G4" s="81"/>
      <c r="H4" s="81"/>
      <c r="I4" s="81"/>
      <c r="J4" s="81"/>
      <c r="K4" s="35">
        <f>C34</f>
        <v>2644100</v>
      </c>
    </row>
    <row r="5" spans="2:11" x14ac:dyDescent="0.25">
      <c r="B5" s="87">
        <v>44776</v>
      </c>
      <c r="C5" s="36">
        <v>75600</v>
      </c>
      <c r="F5" s="82" t="s">
        <v>33</v>
      </c>
      <c r="G5" s="83"/>
      <c r="H5" s="83"/>
      <c r="I5" s="83"/>
      <c r="J5" s="83"/>
      <c r="K5" s="37">
        <f>SUM(C3:C4)</f>
        <v>192300</v>
      </c>
    </row>
    <row r="6" spans="2:11" x14ac:dyDescent="0.25">
      <c r="B6" s="87">
        <v>44777</v>
      </c>
      <c r="C6" s="36">
        <v>63000</v>
      </c>
      <c r="F6" s="82" t="s">
        <v>30</v>
      </c>
      <c r="G6" s="83"/>
      <c r="H6" s="83"/>
      <c r="I6" s="83"/>
      <c r="J6" s="83"/>
      <c r="K6" s="37">
        <f>K5/K4</f>
        <v>7.2727960364585301E-2</v>
      </c>
    </row>
    <row r="7" spans="2:11" x14ac:dyDescent="0.25">
      <c r="B7" s="87">
        <v>44778</v>
      </c>
      <c r="C7" s="36">
        <v>57100</v>
      </c>
      <c r="F7" s="82" t="s">
        <v>34</v>
      </c>
      <c r="G7" s="83"/>
      <c r="H7" s="83"/>
      <c r="I7" s="83"/>
      <c r="J7" s="83"/>
      <c r="K7" s="37">
        <v>2638386</v>
      </c>
    </row>
    <row r="8" spans="2:11" ht="15.75" thickBot="1" x14ac:dyDescent="0.3">
      <c r="B8" s="87">
        <v>44779</v>
      </c>
      <c r="C8" s="36">
        <v>93900</v>
      </c>
      <c r="F8" s="84" t="s">
        <v>35</v>
      </c>
      <c r="G8" s="85"/>
      <c r="H8" s="85"/>
      <c r="I8" s="85"/>
      <c r="J8" s="85"/>
      <c r="K8" s="38">
        <f>K7*K6</f>
        <v>191884.43243447677</v>
      </c>
    </row>
    <row r="9" spans="2:11" x14ac:dyDescent="0.25">
      <c r="B9" s="87">
        <v>44780</v>
      </c>
      <c r="C9" s="36">
        <v>63200</v>
      </c>
    </row>
    <row r="10" spans="2:11" x14ac:dyDescent="0.25">
      <c r="B10" s="87">
        <v>44781</v>
      </c>
      <c r="C10" s="36">
        <v>106900</v>
      </c>
    </row>
    <row r="11" spans="2:11" x14ac:dyDescent="0.25">
      <c r="B11" s="87">
        <v>44782</v>
      </c>
      <c r="C11" s="36">
        <v>99200</v>
      </c>
    </row>
    <row r="12" spans="2:11" x14ac:dyDescent="0.25">
      <c r="B12" s="87">
        <v>44783</v>
      </c>
      <c r="C12" s="36">
        <v>96800</v>
      </c>
    </row>
    <row r="13" spans="2:11" x14ac:dyDescent="0.25">
      <c r="B13" s="87">
        <v>44784</v>
      </c>
      <c r="C13" s="36">
        <v>52300</v>
      </c>
    </row>
    <row r="14" spans="2:11" x14ac:dyDescent="0.25">
      <c r="B14" s="87">
        <v>44785</v>
      </c>
      <c r="C14" s="36">
        <v>109700</v>
      </c>
    </row>
    <row r="15" spans="2:11" x14ac:dyDescent="0.25">
      <c r="B15" s="87">
        <v>44786</v>
      </c>
      <c r="C15" s="36">
        <v>107900</v>
      </c>
    </row>
    <row r="16" spans="2:11" x14ac:dyDescent="0.25">
      <c r="B16" s="87">
        <v>44787</v>
      </c>
      <c r="C16" s="36">
        <v>88900</v>
      </c>
    </row>
    <row r="17" spans="2:3" x14ac:dyDescent="0.25">
      <c r="B17" s="87">
        <v>44788</v>
      </c>
      <c r="C17" s="36">
        <v>63200</v>
      </c>
    </row>
    <row r="18" spans="2:3" x14ac:dyDescent="0.25">
      <c r="B18" s="87">
        <v>44789</v>
      </c>
      <c r="C18" s="36">
        <v>80300</v>
      </c>
    </row>
    <row r="19" spans="2:3" x14ac:dyDescent="0.25">
      <c r="B19" s="87">
        <v>44790</v>
      </c>
      <c r="C19" s="36">
        <v>101600</v>
      </c>
    </row>
    <row r="20" spans="2:3" x14ac:dyDescent="0.25">
      <c r="B20" s="87">
        <v>44791</v>
      </c>
      <c r="C20" s="36">
        <v>104000</v>
      </c>
    </row>
    <row r="21" spans="2:3" x14ac:dyDescent="0.25">
      <c r="B21" s="87">
        <v>44792</v>
      </c>
      <c r="C21" s="36">
        <v>80900</v>
      </c>
    </row>
    <row r="22" spans="2:3" x14ac:dyDescent="0.25">
      <c r="B22" s="87">
        <v>44793</v>
      </c>
      <c r="C22" s="36">
        <v>32600</v>
      </c>
    </row>
    <row r="23" spans="2:3" x14ac:dyDescent="0.25">
      <c r="B23" s="87">
        <v>44794</v>
      </c>
      <c r="C23" s="36">
        <v>98600</v>
      </c>
    </row>
    <row r="24" spans="2:3" x14ac:dyDescent="0.25">
      <c r="B24" s="87">
        <v>44795</v>
      </c>
      <c r="C24" s="36">
        <v>95600</v>
      </c>
    </row>
    <row r="25" spans="2:3" x14ac:dyDescent="0.25">
      <c r="B25" s="87">
        <v>44796</v>
      </c>
      <c r="C25" s="36">
        <v>102800</v>
      </c>
    </row>
    <row r="26" spans="2:3" x14ac:dyDescent="0.25">
      <c r="B26" s="87">
        <v>44797</v>
      </c>
      <c r="C26" s="36">
        <v>73400</v>
      </c>
    </row>
    <row r="27" spans="2:3" x14ac:dyDescent="0.25">
      <c r="B27" s="87">
        <v>44798</v>
      </c>
      <c r="C27" s="36">
        <v>93400</v>
      </c>
    </row>
    <row r="28" spans="2:3" x14ac:dyDescent="0.25">
      <c r="B28" s="87">
        <v>44799</v>
      </c>
      <c r="C28" s="36">
        <v>80200</v>
      </c>
    </row>
    <row r="29" spans="2:3" x14ac:dyDescent="0.25">
      <c r="B29" s="87">
        <v>44800</v>
      </c>
      <c r="C29" s="36">
        <v>81500</v>
      </c>
    </row>
    <row r="30" spans="2:3" x14ac:dyDescent="0.25">
      <c r="B30" s="87">
        <v>44801</v>
      </c>
      <c r="C30" s="36">
        <v>88700</v>
      </c>
    </row>
    <row r="31" spans="2:3" x14ac:dyDescent="0.25">
      <c r="B31" s="87">
        <v>44802</v>
      </c>
      <c r="C31" s="36">
        <v>76000</v>
      </c>
    </row>
    <row r="32" spans="2:3" x14ac:dyDescent="0.25">
      <c r="B32" s="87">
        <v>44803</v>
      </c>
      <c r="C32" s="36">
        <v>92900</v>
      </c>
    </row>
    <row r="33" spans="2:3" x14ac:dyDescent="0.25">
      <c r="B33" s="87">
        <v>44804</v>
      </c>
      <c r="C33" s="36">
        <v>91600</v>
      </c>
    </row>
    <row r="34" spans="2:3" x14ac:dyDescent="0.25">
      <c r="B34" s="36" t="s">
        <v>23</v>
      </c>
      <c r="C34" s="36">
        <f>SUM(C3:C33)</f>
        <v>2644100</v>
      </c>
    </row>
  </sheetData>
  <mergeCells count="5">
    <mergeCell ref="F4:J4"/>
    <mergeCell ref="F5:J5"/>
    <mergeCell ref="F6:J6"/>
    <mergeCell ref="F7:J7"/>
    <mergeCell ref="F8:J8"/>
  </mergeCells>
  <pageMargins left="0.7" right="0.7" top="0.75" bottom="0.75" header="0.3" footer="0.3"/>
  <ignoredErrors>
    <ignoredError sqref="K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Generation Details</vt:lpstr>
      <vt:lpstr>DGR_Aug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Anjan</cp:lastModifiedBy>
  <dcterms:created xsi:type="dcterms:W3CDTF">2019-10-10T06:35:16Z</dcterms:created>
  <dcterms:modified xsi:type="dcterms:W3CDTF">2023-11-30T10:31:34Z</dcterms:modified>
</cp:coreProperties>
</file>