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GS Thermal Energy_V3.1卢旺达净水项目\1 ：POA大项目资料 卢旺达\第四监测期\20260119发给审核员Sanjay\"/>
    </mc:Choice>
  </mc:AlternateContent>
  <xr:revisionPtr revIDLastSave="0" documentId="13_ncr:1_{8EB8CBB1-02A9-419E-B2EC-84DED5B7D907}" xr6:coauthVersionLast="47" xr6:coauthVersionMax="47" xr10:uidLastSave="{00000000-0000-0000-0000-000000000000}"/>
  <bookViews>
    <workbookView xWindow="-120" yWindow="-120" windowWidth="29040" windowHeight="15720" tabRatio="756" activeTab="5" xr2:uid="{00000000-000D-0000-FFFF-FFFF00000000}"/>
  </bookViews>
  <sheets>
    <sheet name="Basic data" sheetId="25" r:id="rId1"/>
    <sheet name="SDG 13 " sheetId="20" r:id="rId2"/>
    <sheet name="SDG 3 " sheetId="22" r:id="rId3"/>
    <sheet name="SDG 5 " sheetId="23" r:id="rId4"/>
    <sheet name="SDG 6 " sheetId="24" r:id="rId5"/>
    <sheet name="Summary of SDG Outcomes" sheetId="21" r:id="rId6"/>
  </sheets>
  <definedNames>
    <definedName name="_xlnm._FilterDatabase" localSheetId="0" hidden="1">'Basic data'!$A$9:$W$267</definedName>
    <definedName name="_ftn1" localSheetId="1">'SDG 13 '!#REF!</definedName>
    <definedName name="_ftnref1" localSheetId="1">'SDG 13 '!$G$87</definedName>
    <definedName name="exchange_rate" localSheetId="1">#REF!</definedName>
    <definedName name="exchange_r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" i="21" l="1"/>
  <c r="H9" i="21" l="1"/>
  <c r="H4" i="21"/>
  <c r="H5" i="21"/>
  <c r="H6" i="21"/>
  <c r="H7" i="21"/>
  <c r="H8" i="21"/>
  <c r="H3" i="21"/>
  <c r="I3" i="21"/>
  <c r="E31" i="21" l="1"/>
  <c r="I26" i="21"/>
  <c r="I27" i="21"/>
  <c r="I28" i="21"/>
  <c r="I29" i="21"/>
  <c r="I30" i="21"/>
  <c r="I31" i="21"/>
  <c r="E26" i="21"/>
  <c r="E27" i="21"/>
  <c r="E28" i="21"/>
  <c r="E29" i="21"/>
  <c r="E30" i="21"/>
  <c r="I25" i="21"/>
  <c r="E25" i="21"/>
  <c r="D20" i="21" l="1"/>
  <c r="E20" i="21"/>
  <c r="F14" i="21"/>
  <c r="E14" i="21"/>
  <c r="D14" i="21"/>
  <c r="G10" i="25"/>
  <c r="T10" i="25" s="1"/>
  <c r="F20" i="21" l="1"/>
  <c r="D6" i="23"/>
  <c r="G20" i="21" s="1"/>
  <c r="D6" i="22"/>
  <c r="G14" i="21" s="1"/>
  <c r="U266" i="25"/>
  <c r="U224" i="25"/>
  <c r="U181" i="25"/>
  <c r="U134" i="25"/>
  <c r="U95" i="25"/>
  <c r="U52" i="25"/>
  <c r="V266" i="25"/>
  <c r="E18" i="24" s="1"/>
  <c r="G30" i="21" s="1"/>
  <c r="V224" i="25"/>
  <c r="E17" i="24" s="1"/>
  <c r="G29" i="21" s="1"/>
  <c r="V181" i="25"/>
  <c r="E16" i="24" s="1"/>
  <c r="G28" i="21" s="1"/>
  <c r="V134" i="25"/>
  <c r="E15" i="24" s="1"/>
  <c r="G27" i="21" s="1"/>
  <c r="V95" i="25"/>
  <c r="E14" i="24" s="1"/>
  <c r="G26" i="21" s="1"/>
  <c r="V52" i="25"/>
  <c r="E13" i="24" s="1"/>
  <c r="S52" i="25"/>
  <c r="D13" i="24" s="1"/>
  <c r="F25" i="21" s="1"/>
  <c r="I10" i="25"/>
  <c r="W10" i="25" s="1"/>
  <c r="R266" i="25"/>
  <c r="U267" i="25" l="1"/>
  <c r="V267" i="25"/>
  <c r="E6" i="24"/>
  <c r="G25" i="21"/>
  <c r="G31" i="21" s="1"/>
  <c r="E19" i="24"/>
  <c r="E4" i="21"/>
  <c r="E5" i="21"/>
  <c r="E6" i="21"/>
  <c r="E7" i="21"/>
  <c r="E8" i="21"/>
  <c r="E3" i="21"/>
  <c r="E20" i="24"/>
  <c r="J226" i="25"/>
  <c r="J227" i="25"/>
  <c r="J228" i="25"/>
  <c r="J229" i="25"/>
  <c r="J230" i="25"/>
  <c r="J231" i="25"/>
  <c r="J232" i="25"/>
  <c r="J233" i="25"/>
  <c r="J234" i="25"/>
  <c r="J235" i="25"/>
  <c r="J236" i="25"/>
  <c r="J237" i="25"/>
  <c r="J238" i="25"/>
  <c r="J239" i="25"/>
  <c r="J240" i="25"/>
  <c r="J241" i="25"/>
  <c r="J242" i="25"/>
  <c r="J243" i="25"/>
  <c r="J244" i="25"/>
  <c r="J245" i="25"/>
  <c r="J246" i="25"/>
  <c r="J247" i="25"/>
  <c r="J248" i="25"/>
  <c r="J249" i="25"/>
  <c r="J250" i="25"/>
  <c r="J251" i="25"/>
  <c r="J252" i="25"/>
  <c r="J253" i="25"/>
  <c r="J254" i="25"/>
  <c r="J255" i="25"/>
  <c r="J256" i="25"/>
  <c r="J257" i="25"/>
  <c r="J258" i="25"/>
  <c r="J259" i="25"/>
  <c r="J260" i="25"/>
  <c r="J261" i="25"/>
  <c r="J262" i="25"/>
  <c r="J263" i="25"/>
  <c r="J264" i="25"/>
  <c r="J265" i="25"/>
  <c r="J225" i="25"/>
  <c r="J183" i="25"/>
  <c r="J184" i="25"/>
  <c r="J185" i="25"/>
  <c r="J186" i="25"/>
  <c r="J187" i="25"/>
  <c r="J188" i="25"/>
  <c r="J189" i="25"/>
  <c r="J190" i="25"/>
  <c r="J191" i="25"/>
  <c r="J192" i="25"/>
  <c r="J193" i="25"/>
  <c r="J194" i="25"/>
  <c r="J195" i="25"/>
  <c r="J196" i="25"/>
  <c r="J197" i="25"/>
  <c r="J198" i="25"/>
  <c r="J199" i="25"/>
  <c r="J200" i="25"/>
  <c r="J201" i="25"/>
  <c r="J202" i="25"/>
  <c r="J203" i="25"/>
  <c r="J204" i="25"/>
  <c r="J205" i="25"/>
  <c r="J206" i="25"/>
  <c r="J207" i="25"/>
  <c r="J208" i="25"/>
  <c r="J209" i="25"/>
  <c r="J210" i="25"/>
  <c r="J211" i="25"/>
  <c r="J212" i="25"/>
  <c r="J213" i="25"/>
  <c r="J214" i="25"/>
  <c r="J215" i="25"/>
  <c r="J216" i="25"/>
  <c r="J217" i="25"/>
  <c r="J218" i="25"/>
  <c r="J219" i="25"/>
  <c r="J220" i="25"/>
  <c r="J221" i="25"/>
  <c r="J222" i="25"/>
  <c r="J223" i="25"/>
  <c r="J182" i="25"/>
  <c r="J136" i="25"/>
  <c r="J137" i="25"/>
  <c r="J138" i="25"/>
  <c r="J139" i="25"/>
  <c r="J140" i="25"/>
  <c r="J141" i="25"/>
  <c r="J142" i="25"/>
  <c r="J143" i="25"/>
  <c r="J144" i="25"/>
  <c r="J145" i="25"/>
  <c r="J146" i="25"/>
  <c r="J147" i="25"/>
  <c r="J148" i="25"/>
  <c r="J149" i="25"/>
  <c r="J150" i="25"/>
  <c r="J151" i="25"/>
  <c r="J152" i="25"/>
  <c r="J153" i="25"/>
  <c r="J154" i="25"/>
  <c r="J155" i="25"/>
  <c r="J156" i="25"/>
  <c r="J157" i="25"/>
  <c r="J158" i="25"/>
  <c r="J159" i="25"/>
  <c r="J160" i="25"/>
  <c r="J161" i="25"/>
  <c r="J162" i="25"/>
  <c r="J163" i="25"/>
  <c r="J164" i="25"/>
  <c r="J165" i="25"/>
  <c r="J166" i="25"/>
  <c r="J167" i="25"/>
  <c r="J168" i="25"/>
  <c r="J169" i="25"/>
  <c r="J170" i="25"/>
  <c r="J171" i="25"/>
  <c r="J172" i="25"/>
  <c r="J173" i="25"/>
  <c r="J174" i="25"/>
  <c r="J175" i="25"/>
  <c r="J176" i="25"/>
  <c r="J177" i="25"/>
  <c r="J178" i="25"/>
  <c r="J179" i="25"/>
  <c r="J180" i="25"/>
  <c r="J135" i="25"/>
  <c r="J97" i="25"/>
  <c r="J98" i="25"/>
  <c r="J99" i="25"/>
  <c r="J100" i="25"/>
  <c r="J101" i="25"/>
  <c r="J102" i="25"/>
  <c r="J103" i="25"/>
  <c r="J104" i="25"/>
  <c r="J105" i="25"/>
  <c r="J106" i="25"/>
  <c r="J107" i="25"/>
  <c r="J108" i="25"/>
  <c r="J109" i="25"/>
  <c r="J110" i="25"/>
  <c r="J111" i="25"/>
  <c r="J112" i="25"/>
  <c r="J113" i="25"/>
  <c r="J114" i="25"/>
  <c r="J115" i="25"/>
  <c r="J116" i="25"/>
  <c r="J117" i="25"/>
  <c r="J118" i="25"/>
  <c r="J119" i="25"/>
  <c r="J120" i="25"/>
  <c r="J121" i="25"/>
  <c r="J122" i="25"/>
  <c r="J123" i="25"/>
  <c r="J124" i="25"/>
  <c r="J125" i="25"/>
  <c r="J126" i="25"/>
  <c r="J127" i="25"/>
  <c r="J128" i="25"/>
  <c r="J129" i="25"/>
  <c r="J130" i="25"/>
  <c r="J131" i="25"/>
  <c r="J132" i="25"/>
  <c r="J133" i="25"/>
  <c r="J96" i="25"/>
  <c r="J54" i="25"/>
  <c r="J55" i="25"/>
  <c r="J56" i="25"/>
  <c r="J57" i="25"/>
  <c r="J58" i="25"/>
  <c r="J59" i="25"/>
  <c r="J60" i="25"/>
  <c r="J61" i="25"/>
  <c r="J62" i="25"/>
  <c r="J63" i="25"/>
  <c r="J64" i="25"/>
  <c r="J65" i="25"/>
  <c r="J66" i="25"/>
  <c r="J67" i="25"/>
  <c r="J68" i="25"/>
  <c r="J69" i="25"/>
  <c r="J70" i="25"/>
  <c r="J71" i="25"/>
  <c r="J72" i="25"/>
  <c r="J73" i="25"/>
  <c r="J74" i="25"/>
  <c r="J75" i="25"/>
  <c r="J76" i="25"/>
  <c r="J77" i="25"/>
  <c r="J78" i="25"/>
  <c r="J79" i="25"/>
  <c r="J80" i="25"/>
  <c r="J81" i="25"/>
  <c r="J82" i="25"/>
  <c r="J83" i="25"/>
  <c r="J84" i="25"/>
  <c r="J85" i="25"/>
  <c r="J86" i="25"/>
  <c r="J87" i="25"/>
  <c r="J88" i="25"/>
  <c r="J89" i="25"/>
  <c r="J90" i="25"/>
  <c r="J91" i="25"/>
  <c r="J92" i="25"/>
  <c r="J93" i="25"/>
  <c r="J94" i="25"/>
  <c r="J53" i="25"/>
  <c r="J10" i="25"/>
  <c r="I226" i="25"/>
  <c r="W226" i="25" s="1"/>
  <c r="I227" i="25"/>
  <c r="W227" i="25" s="1"/>
  <c r="I228" i="25"/>
  <c r="W228" i="25" s="1"/>
  <c r="I229" i="25"/>
  <c r="W229" i="25" s="1"/>
  <c r="I230" i="25"/>
  <c r="W230" i="25" s="1"/>
  <c r="I231" i="25"/>
  <c r="W231" i="25" s="1"/>
  <c r="I232" i="25"/>
  <c r="W232" i="25" s="1"/>
  <c r="I233" i="25"/>
  <c r="W233" i="25" s="1"/>
  <c r="I234" i="25"/>
  <c r="W234" i="25" s="1"/>
  <c r="I235" i="25"/>
  <c r="W235" i="25" s="1"/>
  <c r="I236" i="25"/>
  <c r="W236" i="25" s="1"/>
  <c r="I237" i="25"/>
  <c r="W237" i="25" s="1"/>
  <c r="I238" i="25"/>
  <c r="W238" i="25" s="1"/>
  <c r="I239" i="25"/>
  <c r="W239" i="25" s="1"/>
  <c r="I240" i="25"/>
  <c r="W240" i="25" s="1"/>
  <c r="I241" i="25"/>
  <c r="W241" i="25" s="1"/>
  <c r="I242" i="25"/>
  <c r="W242" i="25" s="1"/>
  <c r="I243" i="25"/>
  <c r="W243" i="25" s="1"/>
  <c r="I244" i="25"/>
  <c r="W244" i="25" s="1"/>
  <c r="I245" i="25"/>
  <c r="W245" i="25" s="1"/>
  <c r="I246" i="25"/>
  <c r="W246" i="25" s="1"/>
  <c r="I247" i="25"/>
  <c r="W247" i="25" s="1"/>
  <c r="I248" i="25"/>
  <c r="W248" i="25" s="1"/>
  <c r="I249" i="25"/>
  <c r="W249" i="25" s="1"/>
  <c r="I250" i="25"/>
  <c r="W250" i="25" s="1"/>
  <c r="I251" i="25"/>
  <c r="W251" i="25" s="1"/>
  <c r="I252" i="25"/>
  <c r="W252" i="25" s="1"/>
  <c r="I253" i="25"/>
  <c r="W253" i="25" s="1"/>
  <c r="I254" i="25"/>
  <c r="W254" i="25" s="1"/>
  <c r="I255" i="25"/>
  <c r="W255" i="25" s="1"/>
  <c r="I256" i="25"/>
  <c r="W256" i="25" s="1"/>
  <c r="I257" i="25"/>
  <c r="W257" i="25" s="1"/>
  <c r="I258" i="25"/>
  <c r="W258" i="25" s="1"/>
  <c r="I259" i="25"/>
  <c r="W259" i="25" s="1"/>
  <c r="I260" i="25"/>
  <c r="W260" i="25" s="1"/>
  <c r="I261" i="25"/>
  <c r="W261" i="25" s="1"/>
  <c r="I262" i="25"/>
  <c r="W262" i="25" s="1"/>
  <c r="I263" i="25"/>
  <c r="W263" i="25" s="1"/>
  <c r="I264" i="25"/>
  <c r="W264" i="25" s="1"/>
  <c r="I265" i="25"/>
  <c r="W265" i="25" s="1"/>
  <c r="I225" i="25"/>
  <c r="W225" i="25" s="1"/>
  <c r="I183" i="25"/>
  <c r="W183" i="25" s="1"/>
  <c r="I184" i="25"/>
  <c r="W184" i="25" s="1"/>
  <c r="I185" i="25"/>
  <c r="W185" i="25" s="1"/>
  <c r="I186" i="25"/>
  <c r="W186" i="25" s="1"/>
  <c r="I187" i="25"/>
  <c r="W187" i="25" s="1"/>
  <c r="I188" i="25"/>
  <c r="W188" i="25" s="1"/>
  <c r="I189" i="25"/>
  <c r="W189" i="25" s="1"/>
  <c r="I190" i="25"/>
  <c r="W190" i="25" s="1"/>
  <c r="I191" i="25"/>
  <c r="W191" i="25" s="1"/>
  <c r="I192" i="25"/>
  <c r="W192" i="25" s="1"/>
  <c r="I193" i="25"/>
  <c r="W193" i="25" s="1"/>
  <c r="I194" i="25"/>
  <c r="W194" i="25" s="1"/>
  <c r="I195" i="25"/>
  <c r="W195" i="25" s="1"/>
  <c r="I196" i="25"/>
  <c r="W196" i="25" s="1"/>
  <c r="I197" i="25"/>
  <c r="W197" i="25" s="1"/>
  <c r="I198" i="25"/>
  <c r="W198" i="25" s="1"/>
  <c r="I199" i="25"/>
  <c r="W199" i="25" s="1"/>
  <c r="I200" i="25"/>
  <c r="W200" i="25" s="1"/>
  <c r="I201" i="25"/>
  <c r="W201" i="25" s="1"/>
  <c r="I202" i="25"/>
  <c r="W202" i="25" s="1"/>
  <c r="I203" i="25"/>
  <c r="W203" i="25" s="1"/>
  <c r="I204" i="25"/>
  <c r="W204" i="25" s="1"/>
  <c r="I205" i="25"/>
  <c r="W205" i="25" s="1"/>
  <c r="I206" i="25"/>
  <c r="W206" i="25" s="1"/>
  <c r="I207" i="25"/>
  <c r="W207" i="25" s="1"/>
  <c r="I208" i="25"/>
  <c r="W208" i="25" s="1"/>
  <c r="I209" i="25"/>
  <c r="W209" i="25" s="1"/>
  <c r="I210" i="25"/>
  <c r="W210" i="25" s="1"/>
  <c r="I211" i="25"/>
  <c r="W211" i="25" s="1"/>
  <c r="I212" i="25"/>
  <c r="W212" i="25" s="1"/>
  <c r="I213" i="25"/>
  <c r="W213" i="25" s="1"/>
  <c r="I214" i="25"/>
  <c r="W214" i="25" s="1"/>
  <c r="I215" i="25"/>
  <c r="W215" i="25" s="1"/>
  <c r="I216" i="25"/>
  <c r="W216" i="25" s="1"/>
  <c r="I217" i="25"/>
  <c r="W217" i="25" s="1"/>
  <c r="I218" i="25"/>
  <c r="W218" i="25" s="1"/>
  <c r="I219" i="25"/>
  <c r="W219" i="25" s="1"/>
  <c r="I220" i="25"/>
  <c r="W220" i="25" s="1"/>
  <c r="I221" i="25"/>
  <c r="W221" i="25" s="1"/>
  <c r="I222" i="25"/>
  <c r="W222" i="25" s="1"/>
  <c r="I223" i="25"/>
  <c r="W223" i="25" s="1"/>
  <c r="I182" i="25"/>
  <c r="W182" i="25" s="1"/>
  <c r="I136" i="25"/>
  <c r="W136" i="25" s="1"/>
  <c r="I137" i="25"/>
  <c r="W137" i="25" s="1"/>
  <c r="I138" i="25"/>
  <c r="W138" i="25" s="1"/>
  <c r="I139" i="25"/>
  <c r="W139" i="25" s="1"/>
  <c r="I140" i="25"/>
  <c r="W140" i="25" s="1"/>
  <c r="I141" i="25"/>
  <c r="W141" i="25" s="1"/>
  <c r="I142" i="25"/>
  <c r="W142" i="25" s="1"/>
  <c r="I143" i="25"/>
  <c r="W143" i="25" s="1"/>
  <c r="I144" i="25"/>
  <c r="W144" i="25" s="1"/>
  <c r="I145" i="25"/>
  <c r="W145" i="25" s="1"/>
  <c r="I146" i="25"/>
  <c r="W146" i="25" s="1"/>
  <c r="I147" i="25"/>
  <c r="W147" i="25" s="1"/>
  <c r="I148" i="25"/>
  <c r="W148" i="25" s="1"/>
  <c r="I149" i="25"/>
  <c r="W149" i="25" s="1"/>
  <c r="I150" i="25"/>
  <c r="W150" i="25" s="1"/>
  <c r="I151" i="25"/>
  <c r="W151" i="25" s="1"/>
  <c r="I152" i="25"/>
  <c r="W152" i="25" s="1"/>
  <c r="I153" i="25"/>
  <c r="W153" i="25" s="1"/>
  <c r="I154" i="25"/>
  <c r="W154" i="25" s="1"/>
  <c r="I155" i="25"/>
  <c r="W155" i="25" s="1"/>
  <c r="I156" i="25"/>
  <c r="W156" i="25" s="1"/>
  <c r="I157" i="25"/>
  <c r="W157" i="25" s="1"/>
  <c r="I158" i="25"/>
  <c r="W158" i="25" s="1"/>
  <c r="I159" i="25"/>
  <c r="W159" i="25" s="1"/>
  <c r="I160" i="25"/>
  <c r="W160" i="25" s="1"/>
  <c r="I161" i="25"/>
  <c r="W161" i="25" s="1"/>
  <c r="I162" i="25"/>
  <c r="W162" i="25" s="1"/>
  <c r="I163" i="25"/>
  <c r="W163" i="25" s="1"/>
  <c r="I164" i="25"/>
  <c r="W164" i="25" s="1"/>
  <c r="I165" i="25"/>
  <c r="W165" i="25" s="1"/>
  <c r="I166" i="25"/>
  <c r="W166" i="25" s="1"/>
  <c r="I167" i="25"/>
  <c r="W167" i="25" s="1"/>
  <c r="I168" i="25"/>
  <c r="W168" i="25" s="1"/>
  <c r="I169" i="25"/>
  <c r="W169" i="25" s="1"/>
  <c r="I170" i="25"/>
  <c r="W170" i="25" s="1"/>
  <c r="I171" i="25"/>
  <c r="W171" i="25" s="1"/>
  <c r="I172" i="25"/>
  <c r="W172" i="25" s="1"/>
  <c r="I173" i="25"/>
  <c r="W173" i="25" s="1"/>
  <c r="I174" i="25"/>
  <c r="W174" i="25" s="1"/>
  <c r="I175" i="25"/>
  <c r="W175" i="25" s="1"/>
  <c r="I176" i="25"/>
  <c r="W176" i="25" s="1"/>
  <c r="I177" i="25"/>
  <c r="W177" i="25" s="1"/>
  <c r="I178" i="25"/>
  <c r="W178" i="25" s="1"/>
  <c r="I179" i="25"/>
  <c r="W179" i="25" s="1"/>
  <c r="I180" i="25"/>
  <c r="W180" i="25" s="1"/>
  <c r="I135" i="25"/>
  <c r="W135" i="25" s="1"/>
  <c r="I97" i="25"/>
  <c r="W97" i="25" s="1"/>
  <c r="I98" i="25"/>
  <c r="W98" i="25" s="1"/>
  <c r="I99" i="25"/>
  <c r="W99" i="25" s="1"/>
  <c r="I100" i="25"/>
  <c r="W100" i="25" s="1"/>
  <c r="I101" i="25"/>
  <c r="W101" i="25" s="1"/>
  <c r="I102" i="25"/>
  <c r="W102" i="25" s="1"/>
  <c r="I103" i="25"/>
  <c r="W103" i="25" s="1"/>
  <c r="I104" i="25"/>
  <c r="W104" i="25" s="1"/>
  <c r="I105" i="25"/>
  <c r="W105" i="25" s="1"/>
  <c r="I106" i="25"/>
  <c r="W106" i="25" s="1"/>
  <c r="I107" i="25"/>
  <c r="W107" i="25" s="1"/>
  <c r="I108" i="25"/>
  <c r="W108" i="25" s="1"/>
  <c r="I109" i="25"/>
  <c r="W109" i="25" s="1"/>
  <c r="I110" i="25"/>
  <c r="W110" i="25" s="1"/>
  <c r="I111" i="25"/>
  <c r="W111" i="25" s="1"/>
  <c r="I112" i="25"/>
  <c r="W112" i="25" s="1"/>
  <c r="I113" i="25"/>
  <c r="W113" i="25" s="1"/>
  <c r="I114" i="25"/>
  <c r="W114" i="25" s="1"/>
  <c r="I115" i="25"/>
  <c r="W115" i="25" s="1"/>
  <c r="I116" i="25"/>
  <c r="W116" i="25" s="1"/>
  <c r="I117" i="25"/>
  <c r="W117" i="25" s="1"/>
  <c r="I118" i="25"/>
  <c r="W118" i="25" s="1"/>
  <c r="I119" i="25"/>
  <c r="W119" i="25" s="1"/>
  <c r="I120" i="25"/>
  <c r="W120" i="25" s="1"/>
  <c r="I121" i="25"/>
  <c r="W121" i="25" s="1"/>
  <c r="I122" i="25"/>
  <c r="W122" i="25" s="1"/>
  <c r="I123" i="25"/>
  <c r="W123" i="25" s="1"/>
  <c r="I124" i="25"/>
  <c r="W124" i="25" s="1"/>
  <c r="I125" i="25"/>
  <c r="W125" i="25" s="1"/>
  <c r="I126" i="25"/>
  <c r="W126" i="25" s="1"/>
  <c r="I127" i="25"/>
  <c r="W127" i="25" s="1"/>
  <c r="I128" i="25"/>
  <c r="W128" i="25" s="1"/>
  <c r="I129" i="25"/>
  <c r="W129" i="25" s="1"/>
  <c r="I130" i="25"/>
  <c r="W130" i="25" s="1"/>
  <c r="I131" i="25"/>
  <c r="W131" i="25" s="1"/>
  <c r="I132" i="25"/>
  <c r="W132" i="25" s="1"/>
  <c r="I133" i="25"/>
  <c r="W133" i="25" s="1"/>
  <c r="I96" i="25"/>
  <c r="W96" i="25" s="1"/>
  <c r="I54" i="25"/>
  <c r="W54" i="25" s="1"/>
  <c r="I55" i="25"/>
  <c r="W55" i="25" s="1"/>
  <c r="I56" i="25"/>
  <c r="W56" i="25" s="1"/>
  <c r="I57" i="25"/>
  <c r="W57" i="25" s="1"/>
  <c r="I58" i="25"/>
  <c r="W58" i="25" s="1"/>
  <c r="I59" i="25"/>
  <c r="W59" i="25" s="1"/>
  <c r="I60" i="25"/>
  <c r="W60" i="25" s="1"/>
  <c r="I61" i="25"/>
  <c r="W61" i="25" s="1"/>
  <c r="I62" i="25"/>
  <c r="W62" i="25" s="1"/>
  <c r="I63" i="25"/>
  <c r="W63" i="25" s="1"/>
  <c r="I64" i="25"/>
  <c r="W64" i="25" s="1"/>
  <c r="I65" i="25"/>
  <c r="W65" i="25" s="1"/>
  <c r="I66" i="25"/>
  <c r="W66" i="25" s="1"/>
  <c r="I67" i="25"/>
  <c r="W67" i="25" s="1"/>
  <c r="I68" i="25"/>
  <c r="W68" i="25" s="1"/>
  <c r="I69" i="25"/>
  <c r="W69" i="25" s="1"/>
  <c r="I70" i="25"/>
  <c r="W70" i="25" s="1"/>
  <c r="I71" i="25"/>
  <c r="W71" i="25" s="1"/>
  <c r="I72" i="25"/>
  <c r="W72" i="25" s="1"/>
  <c r="I73" i="25"/>
  <c r="W73" i="25" s="1"/>
  <c r="I74" i="25"/>
  <c r="W74" i="25" s="1"/>
  <c r="I75" i="25"/>
  <c r="W75" i="25" s="1"/>
  <c r="I76" i="25"/>
  <c r="W76" i="25" s="1"/>
  <c r="I77" i="25"/>
  <c r="W77" i="25" s="1"/>
  <c r="I78" i="25"/>
  <c r="W78" i="25" s="1"/>
  <c r="I79" i="25"/>
  <c r="W79" i="25" s="1"/>
  <c r="I80" i="25"/>
  <c r="W80" i="25" s="1"/>
  <c r="I81" i="25"/>
  <c r="W81" i="25" s="1"/>
  <c r="I82" i="25"/>
  <c r="W82" i="25" s="1"/>
  <c r="I83" i="25"/>
  <c r="W83" i="25" s="1"/>
  <c r="I84" i="25"/>
  <c r="W84" i="25" s="1"/>
  <c r="I85" i="25"/>
  <c r="W85" i="25" s="1"/>
  <c r="I86" i="25"/>
  <c r="W86" i="25" s="1"/>
  <c r="I87" i="25"/>
  <c r="W87" i="25" s="1"/>
  <c r="I88" i="25"/>
  <c r="W88" i="25" s="1"/>
  <c r="I89" i="25"/>
  <c r="W89" i="25" s="1"/>
  <c r="I90" i="25"/>
  <c r="W90" i="25" s="1"/>
  <c r="I91" i="25"/>
  <c r="W91" i="25" s="1"/>
  <c r="I92" i="25"/>
  <c r="W92" i="25" s="1"/>
  <c r="I93" i="25"/>
  <c r="W93" i="25" s="1"/>
  <c r="I94" i="25"/>
  <c r="W94" i="25" s="1"/>
  <c r="I53" i="25"/>
  <c r="W53" i="25" s="1"/>
  <c r="I51" i="25"/>
  <c r="W51" i="25" s="1"/>
  <c r="I11" i="25"/>
  <c r="W11" i="25" s="1"/>
  <c r="I12" i="25"/>
  <c r="W12" i="25" s="1"/>
  <c r="I13" i="25"/>
  <c r="W13" i="25" s="1"/>
  <c r="I14" i="25"/>
  <c r="W14" i="25" s="1"/>
  <c r="I15" i="25"/>
  <c r="W15" i="25" s="1"/>
  <c r="I16" i="25"/>
  <c r="W16" i="25" s="1"/>
  <c r="I17" i="25"/>
  <c r="W17" i="25" s="1"/>
  <c r="I18" i="25"/>
  <c r="W18" i="25" s="1"/>
  <c r="I19" i="25"/>
  <c r="W19" i="25" s="1"/>
  <c r="I20" i="25"/>
  <c r="W20" i="25" s="1"/>
  <c r="I21" i="25"/>
  <c r="W21" i="25" s="1"/>
  <c r="I22" i="25"/>
  <c r="W22" i="25" s="1"/>
  <c r="I23" i="25"/>
  <c r="W23" i="25" s="1"/>
  <c r="I24" i="25"/>
  <c r="W24" i="25" s="1"/>
  <c r="I25" i="25"/>
  <c r="W25" i="25" s="1"/>
  <c r="I26" i="25"/>
  <c r="W26" i="25" s="1"/>
  <c r="I27" i="25"/>
  <c r="W27" i="25" s="1"/>
  <c r="I28" i="25"/>
  <c r="W28" i="25" s="1"/>
  <c r="I29" i="25"/>
  <c r="W29" i="25" s="1"/>
  <c r="I30" i="25"/>
  <c r="W30" i="25" s="1"/>
  <c r="I31" i="25"/>
  <c r="W31" i="25" s="1"/>
  <c r="I32" i="25"/>
  <c r="W32" i="25" s="1"/>
  <c r="I33" i="25"/>
  <c r="W33" i="25" s="1"/>
  <c r="I34" i="25"/>
  <c r="W34" i="25" s="1"/>
  <c r="I35" i="25"/>
  <c r="W35" i="25" s="1"/>
  <c r="I36" i="25"/>
  <c r="W36" i="25" s="1"/>
  <c r="I37" i="25"/>
  <c r="W37" i="25" s="1"/>
  <c r="I38" i="25"/>
  <c r="W38" i="25" s="1"/>
  <c r="I39" i="25"/>
  <c r="W39" i="25" s="1"/>
  <c r="I40" i="25"/>
  <c r="W40" i="25" s="1"/>
  <c r="I41" i="25"/>
  <c r="W41" i="25" s="1"/>
  <c r="I42" i="25"/>
  <c r="W42" i="25" s="1"/>
  <c r="I43" i="25"/>
  <c r="W43" i="25" s="1"/>
  <c r="I44" i="25"/>
  <c r="W44" i="25" s="1"/>
  <c r="I45" i="25"/>
  <c r="W45" i="25" s="1"/>
  <c r="I46" i="25"/>
  <c r="W46" i="25" s="1"/>
  <c r="I47" i="25"/>
  <c r="W47" i="25" s="1"/>
  <c r="I48" i="25"/>
  <c r="W48" i="25" s="1"/>
  <c r="I49" i="25"/>
  <c r="W49" i="25" s="1"/>
  <c r="I50" i="25"/>
  <c r="W50" i="25" s="1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51" i="25"/>
  <c r="G53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3" i="25"/>
  <c r="G74" i="25"/>
  <c r="G75" i="25"/>
  <c r="G76" i="25"/>
  <c r="G77" i="25"/>
  <c r="G78" i="25"/>
  <c r="G79" i="25"/>
  <c r="G80" i="25"/>
  <c r="G81" i="25"/>
  <c r="G82" i="25"/>
  <c r="G83" i="25"/>
  <c r="G84" i="25"/>
  <c r="G85" i="25"/>
  <c r="G86" i="25"/>
  <c r="G87" i="25"/>
  <c r="G88" i="25"/>
  <c r="G89" i="25"/>
  <c r="G90" i="25"/>
  <c r="G91" i="25"/>
  <c r="G92" i="25"/>
  <c r="G93" i="25"/>
  <c r="G94" i="25"/>
  <c r="G96" i="25"/>
  <c r="G97" i="25"/>
  <c r="G98" i="25"/>
  <c r="G99" i="25"/>
  <c r="G100" i="25"/>
  <c r="G101" i="25"/>
  <c r="G102" i="25"/>
  <c r="G103" i="25"/>
  <c r="G104" i="25"/>
  <c r="G105" i="25"/>
  <c r="G106" i="25"/>
  <c r="G107" i="25"/>
  <c r="G108" i="25"/>
  <c r="G109" i="25"/>
  <c r="G110" i="25"/>
  <c r="G111" i="25"/>
  <c r="G112" i="25"/>
  <c r="G113" i="25"/>
  <c r="G114" i="25"/>
  <c r="G115" i="25"/>
  <c r="G116" i="25"/>
  <c r="G117" i="25"/>
  <c r="G118" i="25"/>
  <c r="G119" i="25"/>
  <c r="G120" i="25"/>
  <c r="G121" i="25"/>
  <c r="G122" i="25"/>
  <c r="G123" i="25"/>
  <c r="G124" i="25"/>
  <c r="G125" i="25"/>
  <c r="G126" i="25"/>
  <c r="G127" i="25"/>
  <c r="G128" i="25"/>
  <c r="G129" i="25"/>
  <c r="G130" i="25"/>
  <c r="G131" i="25"/>
  <c r="G132" i="25"/>
  <c r="G133" i="25"/>
  <c r="G135" i="25"/>
  <c r="G136" i="25"/>
  <c r="G137" i="25"/>
  <c r="G138" i="25"/>
  <c r="G139" i="25"/>
  <c r="G140" i="25"/>
  <c r="G141" i="25"/>
  <c r="G142" i="25"/>
  <c r="G143" i="25"/>
  <c r="G144" i="25"/>
  <c r="G145" i="25"/>
  <c r="G146" i="25"/>
  <c r="G147" i="25"/>
  <c r="G148" i="25"/>
  <c r="G149" i="25"/>
  <c r="G150" i="25"/>
  <c r="G151" i="25"/>
  <c r="G152" i="25"/>
  <c r="G153" i="25"/>
  <c r="G154" i="25"/>
  <c r="G155" i="25"/>
  <c r="G156" i="25"/>
  <c r="G157" i="25"/>
  <c r="G158" i="25"/>
  <c r="G159" i="25"/>
  <c r="G160" i="25"/>
  <c r="G161" i="25"/>
  <c r="G162" i="25"/>
  <c r="G163" i="25"/>
  <c r="G164" i="25"/>
  <c r="G165" i="25"/>
  <c r="G166" i="25"/>
  <c r="G167" i="25"/>
  <c r="G168" i="25"/>
  <c r="G169" i="25"/>
  <c r="G170" i="25"/>
  <c r="G171" i="25"/>
  <c r="G172" i="25"/>
  <c r="G173" i="25"/>
  <c r="G174" i="25"/>
  <c r="G175" i="25"/>
  <c r="G176" i="25"/>
  <c r="G177" i="25"/>
  <c r="G178" i="25"/>
  <c r="G179" i="25"/>
  <c r="G180" i="25"/>
  <c r="G182" i="25"/>
  <c r="G183" i="25"/>
  <c r="G184" i="25"/>
  <c r="G185" i="25"/>
  <c r="G186" i="25"/>
  <c r="G187" i="25"/>
  <c r="G188" i="25"/>
  <c r="G189" i="25"/>
  <c r="G190" i="25"/>
  <c r="G191" i="25"/>
  <c r="G192" i="25"/>
  <c r="G193" i="25"/>
  <c r="G194" i="25"/>
  <c r="G195" i="25"/>
  <c r="G196" i="25"/>
  <c r="G197" i="25"/>
  <c r="G198" i="25"/>
  <c r="G199" i="25"/>
  <c r="G200" i="25"/>
  <c r="G201" i="25"/>
  <c r="G202" i="25"/>
  <c r="G203" i="25"/>
  <c r="G204" i="25"/>
  <c r="G205" i="25"/>
  <c r="G206" i="25"/>
  <c r="G207" i="25"/>
  <c r="G208" i="25"/>
  <c r="G209" i="25"/>
  <c r="G210" i="25"/>
  <c r="G211" i="25"/>
  <c r="G212" i="25"/>
  <c r="G213" i="25"/>
  <c r="G214" i="25"/>
  <c r="G215" i="25"/>
  <c r="G216" i="25"/>
  <c r="G217" i="25"/>
  <c r="G218" i="25"/>
  <c r="G219" i="25"/>
  <c r="G220" i="25"/>
  <c r="G221" i="25"/>
  <c r="G222" i="25"/>
  <c r="G223" i="25"/>
  <c r="G225" i="25"/>
  <c r="G226" i="25"/>
  <c r="G227" i="25"/>
  <c r="G228" i="25"/>
  <c r="G229" i="25"/>
  <c r="G230" i="25"/>
  <c r="G231" i="25"/>
  <c r="G232" i="25"/>
  <c r="G233" i="25"/>
  <c r="G234" i="25"/>
  <c r="G235" i="25"/>
  <c r="G236" i="25"/>
  <c r="G237" i="25"/>
  <c r="G238" i="25"/>
  <c r="G239" i="25"/>
  <c r="G240" i="25"/>
  <c r="G241" i="25"/>
  <c r="G242" i="25"/>
  <c r="G243" i="25"/>
  <c r="G244" i="25"/>
  <c r="G245" i="25"/>
  <c r="G246" i="25"/>
  <c r="G247" i="25"/>
  <c r="G248" i="25"/>
  <c r="G249" i="25"/>
  <c r="G250" i="25"/>
  <c r="G251" i="25"/>
  <c r="G252" i="25"/>
  <c r="G253" i="25"/>
  <c r="G254" i="25"/>
  <c r="G255" i="25"/>
  <c r="G256" i="25"/>
  <c r="G257" i="25"/>
  <c r="G258" i="25"/>
  <c r="G259" i="25"/>
  <c r="G260" i="25"/>
  <c r="G261" i="25"/>
  <c r="G262" i="25"/>
  <c r="G263" i="25"/>
  <c r="G264" i="25"/>
  <c r="G265" i="25"/>
  <c r="J11" i="25"/>
  <c r="J12" i="25"/>
  <c r="J13" i="25"/>
  <c r="J14" i="25"/>
  <c r="J15" i="25"/>
  <c r="J16" i="25"/>
  <c r="J17" i="25"/>
  <c r="J18" i="25"/>
  <c r="J19" i="25"/>
  <c r="J20" i="25"/>
  <c r="J21" i="25"/>
  <c r="J22" i="25"/>
  <c r="J23" i="25"/>
  <c r="J24" i="25"/>
  <c r="J25" i="25"/>
  <c r="J26" i="25"/>
  <c r="J27" i="25"/>
  <c r="J28" i="25"/>
  <c r="J29" i="25"/>
  <c r="J30" i="25"/>
  <c r="J31" i="25"/>
  <c r="J32" i="25"/>
  <c r="J33" i="25"/>
  <c r="J34" i="25"/>
  <c r="J35" i="25"/>
  <c r="J36" i="25"/>
  <c r="J37" i="25"/>
  <c r="J38" i="25"/>
  <c r="J39" i="25"/>
  <c r="J40" i="25"/>
  <c r="J41" i="25"/>
  <c r="J42" i="25"/>
  <c r="J43" i="25"/>
  <c r="J44" i="25"/>
  <c r="J45" i="25"/>
  <c r="J46" i="25"/>
  <c r="J47" i="25"/>
  <c r="J48" i="25"/>
  <c r="J49" i="25"/>
  <c r="J50" i="25"/>
  <c r="J51" i="25"/>
  <c r="Q6" i="25"/>
  <c r="F4" i="20"/>
  <c r="E83" i="20"/>
  <c r="E82" i="20"/>
  <c r="E40" i="20"/>
  <c r="E11" i="25"/>
  <c r="E12" i="25" s="1"/>
  <c r="E13" i="25" s="1"/>
  <c r="E14" i="25" s="1"/>
  <c r="E15" i="25" s="1"/>
  <c r="E16" i="25" s="1"/>
  <c r="E17" i="25" s="1"/>
  <c r="E18" i="25" s="1"/>
  <c r="E19" i="25" s="1"/>
  <c r="E20" i="25" s="1"/>
  <c r="E21" i="25" s="1"/>
  <c r="E22" i="25" s="1"/>
  <c r="E23" i="25" s="1"/>
  <c r="E24" i="25" s="1"/>
  <c r="E25" i="25" s="1"/>
  <c r="E26" i="25" s="1"/>
  <c r="E27" i="25" s="1"/>
  <c r="E28" i="25" s="1"/>
  <c r="E29" i="25" s="1"/>
  <c r="E30" i="25" s="1"/>
  <c r="E31" i="25" s="1"/>
  <c r="E32" i="25" s="1"/>
  <c r="E33" i="25" s="1"/>
  <c r="E34" i="25" s="1"/>
  <c r="E35" i="25" s="1"/>
  <c r="E36" i="25" s="1"/>
  <c r="E37" i="25" s="1"/>
  <c r="E38" i="25" s="1"/>
  <c r="E39" i="25" s="1"/>
  <c r="E40" i="25" s="1"/>
  <c r="E41" i="25" s="1"/>
  <c r="E42" i="25" s="1"/>
  <c r="E43" i="25" s="1"/>
  <c r="E44" i="25" s="1"/>
  <c r="E45" i="25" s="1"/>
  <c r="E46" i="25" s="1"/>
  <c r="E47" i="25" s="1"/>
  <c r="E48" i="25" s="1"/>
  <c r="E49" i="25" s="1"/>
  <c r="E50" i="25" s="1"/>
  <c r="E51" i="25" s="1"/>
  <c r="E53" i="25" s="1"/>
  <c r="E54" i="25" s="1"/>
  <c r="E55" i="25" s="1"/>
  <c r="E56" i="25" s="1"/>
  <c r="E57" i="25" s="1"/>
  <c r="E58" i="25" s="1"/>
  <c r="E59" i="25" s="1"/>
  <c r="E60" i="25" s="1"/>
  <c r="E61" i="25" s="1"/>
  <c r="E62" i="25" s="1"/>
  <c r="E63" i="25" s="1"/>
  <c r="E64" i="25" s="1"/>
  <c r="E65" i="25" s="1"/>
  <c r="E66" i="25" s="1"/>
  <c r="E67" i="25" s="1"/>
  <c r="E68" i="25" s="1"/>
  <c r="E69" i="25" s="1"/>
  <c r="E70" i="25" s="1"/>
  <c r="E71" i="25" s="1"/>
  <c r="E72" i="25" s="1"/>
  <c r="E73" i="25" s="1"/>
  <c r="E74" i="25" s="1"/>
  <c r="E75" i="25" s="1"/>
  <c r="E76" i="25" s="1"/>
  <c r="E77" i="25" s="1"/>
  <c r="E78" i="25" s="1"/>
  <c r="E79" i="25" s="1"/>
  <c r="E80" i="25" s="1"/>
  <c r="E81" i="25" s="1"/>
  <c r="E82" i="25" s="1"/>
  <c r="E83" i="25" s="1"/>
  <c r="E84" i="25" s="1"/>
  <c r="E85" i="25" s="1"/>
  <c r="E86" i="25" s="1"/>
  <c r="E87" i="25" s="1"/>
  <c r="E88" i="25" s="1"/>
  <c r="E89" i="25" s="1"/>
  <c r="E90" i="25" s="1"/>
  <c r="E91" i="25" s="1"/>
  <c r="E92" i="25" s="1"/>
  <c r="E93" i="25" s="1"/>
  <c r="E94" i="25" s="1"/>
  <c r="E96" i="25" s="1"/>
  <c r="E97" i="25" s="1"/>
  <c r="E98" i="25" s="1"/>
  <c r="E99" i="25" s="1"/>
  <c r="E100" i="25" s="1"/>
  <c r="E101" i="25" s="1"/>
  <c r="E102" i="25" s="1"/>
  <c r="E103" i="25" s="1"/>
  <c r="E104" i="25" s="1"/>
  <c r="E105" i="25" s="1"/>
  <c r="E106" i="25" s="1"/>
  <c r="E107" i="25" s="1"/>
  <c r="E108" i="25" s="1"/>
  <c r="E109" i="25" s="1"/>
  <c r="E110" i="25" s="1"/>
  <c r="E111" i="25" s="1"/>
  <c r="E112" i="25" s="1"/>
  <c r="E113" i="25" s="1"/>
  <c r="E114" i="25" s="1"/>
  <c r="E115" i="25" s="1"/>
  <c r="E116" i="25" s="1"/>
  <c r="E117" i="25" s="1"/>
  <c r="E118" i="25" s="1"/>
  <c r="E119" i="25" s="1"/>
  <c r="E120" i="25" s="1"/>
  <c r="E121" i="25" s="1"/>
  <c r="E122" i="25" s="1"/>
  <c r="E123" i="25" s="1"/>
  <c r="E124" i="25" s="1"/>
  <c r="E125" i="25" s="1"/>
  <c r="E126" i="25" s="1"/>
  <c r="E127" i="25" s="1"/>
  <c r="E128" i="25" s="1"/>
  <c r="E129" i="25" s="1"/>
  <c r="E130" i="25" s="1"/>
  <c r="E131" i="25" s="1"/>
  <c r="E132" i="25" s="1"/>
  <c r="E133" i="25" s="1"/>
  <c r="E135" i="25" s="1"/>
  <c r="E136" i="25" s="1"/>
  <c r="E137" i="25" s="1"/>
  <c r="E138" i="25" s="1"/>
  <c r="E139" i="25" s="1"/>
  <c r="E140" i="25" s="1"/>
  <c r="E141" i="25" s="1"/>
  <c r="E142" i="25" s="1"/>
  <c r="E143" i="25" s="1"/>
  <c r="E144" i="25" s="1"/>
  <c r="E145" i="25" s="1"/>
  <c r="E146" i="25" s="1"/>
  <c r="E147" i="25" s="1"/>
  <c r="E148" i="25" s="1"/>
  <c r="E149" i="25" s="1"/>
  <c r="E150" i="25" s="1"/>
  <c r="E151" i="25" s="1"/>
  <c r="E152" i="25" s="1"/>
  <c r="E153" i="25" s="1"/>
  <c r="E154" i="25" s="1"/>
  <c r="E155" i="25" s="1"/>
  <c r="E156" i="25" s="1"/>
  <c r="E157" i="25" s="1"/>
  <c r="E158" i="25" s="1"/>
  <c r="E159" i="25" s="1"/>
  <c r="E160" i="25" s="1"/>
  <c r="E161" i="25" s="1"/>
  <c r="E162" i="25" s="1"/>
  <c r="E163" i="25" s="1"/>
  <c r="E164" i="25" s="1"/>
  <c r="E165" i="25" s="1"/>
  <c r="E166" i="25" s="1"/>
  <c r="E167" i="25" s="1"/>
  <c r="E168" i="25" s="1"/>
  <c r="E169" i="25" s="1"/>
  <c r="E170" i="25" s="1"/>
  <c r="E171" i="25" s="1"/>
  <c r="E172" i="25" s="1"/>
  <c r="E173" i="25" s="1"/>
  <c r="E174" i="25" s="1"/>
  <c r="E175" i="25" s="1"/>
  <c r="E176" i="25" s="1"/>
  <c r="E177" i="25" s="1"/>
  <c r="E178" i="25" s="1"/>
  <c r="E179" i="25" s="1"/>
  <c r="E180" i="25" s="1"/>
  <c r="D11" i="25"/>
  <c r="D12" i="25" s="1"/>
  <c r="D13" i="25" s="1"/>
  <c r="D14" i="25" s="1"/>
  <c r="D15" i="25" s="1"/>
  <c r="D16" i="25" s="1"/>
  <c r="D17" i="25" s="1"/>
  <c r="D18" i="25" s="1"/>
  <c r="D19" i="25" s="1"/>
  <c r="D20" i="25" s="1"/>
  <c r="D21" i="25" s="1"/>
  <c r="D22" i="25" s="1"/>
  <c r="D23" i="25" s="1"/>
  <c r="D24" i="25" s="1"/>
  <c r="D25" i="25" s="1"/>
  <c r="D26" i="25" s="1"/>
  <c r="D27" i="25" s="1"/>
  <c r="D28" i="25" s="1"/>
  <c r="D29" i="25" s="1"/>
  <c r="D30" i="25" s="1"/>
  <c r="D31" i="25" s="1"/>
  <c r="D32" i="25" s="1"/>
  <c r="D33" i="25" s="1"/>
  <c r="D34" i="25" s="1"/>
  <c r="D35" i="25" s="1"/>
  <c r="D36" i="25" s="1"/>
  <c r="D37" i="25" s="1"/>
  <c r="D38" i="25" s="1"/>
  <c r="D39" i="25" s="1"/>
  <c r="D40" i="25" s="1"/>
  <c r="D41" i="25" s="1"/>
  <c r="D42" i="25" s="1"/>
  <c r="D43" i="25" s="1"/>
  <c r="D44" i="25" s="1"/>
  <c r="D45" i="25" s="1"/>
  <c r="D46" i="25" s="1"/>
  <c r="D47" i="25" s="1"/>
  <c r="D48" i="25" s="1"/>
  <c r="D49" i="25" s="1"/>
  <c r="D50" i="25" s="1"/>
  <c r="D51" i="25" s="1"/>
  <c r="D53" i="25" s="1"/>
  <c r="D54" i="25" s="1"/>
  <c r="D55" i="25" s="1"/>
  <c r="D56" i="25" s="1"/>
  <c r="D57" i="25" s="1"/>
  <c r="D58" i="25" s="1"/>
  <c r="D59" i="25" s="1"/>
  <c r="D60" i="25" s="1"/>
  <c r="D61" i="25" s="1"/>
  <c r="D62" i="25" s="1"/>
  <c r="D63" i="25" s="1"/>
  <c r="D64" i="25" s="1"/>
  <c r="D65" i="25" s="1"/>
  <c r="D66" i="25" s="1"/>
  <c r="D67" i="25" s="1"/>
  <c r="D68" i="25" s="1"/>
  <c r="D69" i="25" s="1"/>
  <c r="D70" i="25" s="1"/>
  <c r="D71" i="25" s="1"/>
  <c r="D72" i="25" s="1"/>
  <c r="D73" i="25" s="1"/>
  <c r="D74" i="25" s="1"/>
  <c r="D75" i="25" s="1"/>
  <c r="D76" i="25" s="1"/>
  <c r="D77" i="25" s="1"/>
  <c r="D78" i="25" s="1"/>
  <c r="D79" i="25" s="1"/>
  <c r="D80" i="25" s="1"/>
  <c r="D81" i="25" s="1"/>
  <c r="D82" i="25" s="1"/>
  <c r="D83" i="25" s="1"/>
  <c r="D84" i="25" s="1"/>
  <c r="D85" i="25" s="1"/>
  <c r="D86" i="25" s="1"/>
  <c r="D87" i="25" s="1"/>
  <c r="D88" i="25" s="1"/>
  <c r="D89" i="25" s="1"/>
  <c r="D90" i="25" s="1"/>
  <c r="D91" i="25" s="1"/>
  <c r="D92" i="25" s="1"/>
  <c r="D93" i="25" s="1"/>
  <c r="D94" i="25" s="1"/>
  <c r="D96" i="25" s="1"/>
  <c r="D97" i="25" s="1"/>
  <c r="D98" i="25" s="1"/>
  <c r="D99" i="25" s="1"/>
  <c r="D100" i="25" s="1"/>
  <c r="D101" i="25" s="1"/>
  <c r="D102" i="25" s="1"/>
  <c r="D103" i="25" s="1"/>
  <c r="D104" i="25" s="1"/>
  <c r="D105" i="25" s="1"/>
  <c r="D106" i="25" s="1"/>
  <c r="D107" i="25" s="1"/>
  <c r="D108" i="25" s="1"/>
  <c r="D109" i="25" s="1"/>
  <c r="D110" i="25" s="1"/>
  <c r="D111" i="25" s="1"/>
  <c r="D112" i="25" s="1"/>
  <c r="D113" i="25" s="1"/>
  <c r="D114" i="25" s="1"/>
  <c r="D115" i="25" s="1"/>
  <c r="D116" i="25" s="1"/>
  <c r="D117" i="25" s="1"/>
  <c r="D118" i="25" s="1"/>
  <c r="D119" i="25" s="1"/>
  <c r="D120" i="25" s="1"/>
  <c r="D121" i="25" s="1"/>
  <c r="D122" i="25" s="1"/>
  <c r="D123" i="25" s="1"/>
  <c r="D124" i="25" s="1"/>
  <c r="D125" i="25" s="1"/>
  <c r="D126" i="25" s="1"/>
  <c r="D127" i="25" s="1"/>
  <c r="D128" i="25" s="1"/>
  <c r="D129" i="25" s="1"/>
  <c r="D130" i="25" s="1"/>
  <c r="D131" i="25" s="1"/>
  <c r="D132" i="25" s="1"/>
  <c r="D133" i="25" s="1"/>
  <c r="D135" i="25" s="1"/>
  <c r="D136" i="25" s="1"/>
  <c r="D137" i="25" s="1"/>
  <c r="D138" i="25" s="1"/>
  <c r="D139" i="25" s="1"/>
  <c r="D140" i="25" s="1"/>
  <c r="D141" i="25" s="1"/>
  <c r="D142" i="25" s="1"/>
  <c r="D143" i="25" s="1"/>
  <c r="D144" i="25" s="1"/>
  <c r="D145" i="25" s="1"/>
  <c r="D146" i="25" s="1"/>
  <c r="D147" i="25" s="1"/>
  <c r="D148" i="25" s="1"/>
  <c r="D149" i="25" s="1"/>
  <c r="D150" i="25" s="1"/>
  <c r="D151" i="25" s="1"/>
  <c r="D152" i="25" s="1"/>
  <c r="D153" i="25" s="1"/>
  <c r="D154" i="25" s="1"/>
  <c r="D155" i="25" s="1"/>
  <c r="D156" i="25" s="1"/>
  <c r="D157" i="25" s="1"/>
  <c r="D158" i="25" s="1"/>
  <c r="D159" i="25" s="1"/>
  <c r="D160" i="25" s="1"/>
  <c r="D161" i="25" s="1"/>
  <c r="D162" i="25" s="1"/>
  <c r="D163" i="25" s="1"/>
  <c r="D164" i="25" s="1"/>
  <c r="D165" i="25" s="1"/>
  <c r="D166" i="25" s="1"/>
  <c r="D167" i="25" s="1"/>
  <c r="D168" i="25" s="1"/>
  <c r="D169" i="25" s="1"/>
  <c r="D170" i="25" s="1"/>
  <c r="D171" i="25" s="1"/>
  <c r="D172" i="25" s="1"/>
  <c r="D173" i="25" s="1"/>
  <c r="D174" i="25" s="1"/>
  <c r="D175" i="25" s="1"/>
  <c r="D176" i="25" s="1"/>
  <c r="D177" i="25" s="1"/>
  <c r="D178" i="25" s="1"/>
  <c r="D179" i="25" s="1"/>
  <c r="D180" i="25" s="1"/>
  <c r="W52" i="25" l="1"/>
  <c r="W181" i="25"/>
  <c r="E20" i="20" s="1"/>
  <c r="W95" i="25"/>
  <c r="E18" i="20" s="1"/>
  <c r="W224" i="25"/>
  <c r="E21" i="20" s="1"/>
  <c r="W266" i="25"/>
  <c r="W134" i="25"/>
  <c r="E19" i="20" s="1"/>
  <c r="E74" i="20"/>
  <c r="E8" i="24"/>
  <c r="E7" i="24"/>
  <c r="E10" i="24"/>
  <c r="E11" i="24"/>
  <c r="E9" i="24"/>
  <c r="D182" i="25"/>
  <c r="D183" i="25" s="1"/>
  <c r="D184" i="25" s="1"/>
  <c r="D185" i="25" s="1"/>
  <c r="D186" i="25" s="1"/>
  <c r="D187" i="25" s="1"/>
  <c r="D188" i="25" s="1"/>
  <c r="D189" i="25" s="1"/>
  <c r="D190" i="25" s="1"/>
  <c r="D191" i="25" s="1"/>
  <c r="D192" i="25" s="1"/>
  <c r="D193" i="25" s="1"/>
  <c r="D194" i="25" s="1"/>
  <c r="D195" i="25" s="1"/>
  <c r="D196" i="25" s="1"/>
  <c r="D197" i="25" s="1"/>
  <c r="D198" i="25" s="1"/>
  <c r="D199" i="25" s="1"/>
  <c r="D200" i="25" s="1"/>
  <c r="D201" i="25" s="1"/>
  <c r="D202" i="25" s="1"/>
  <c r="D203" i="25" s="1"/>
  <c r="D204" i="25" s="1"/>
  <c r="D205" i="25" s="1"/>
  <c r="D206" i="25" s="1"/>
  <c r="D207" i="25" s="1"/>
  <c r="D208" i="25" s="1"/>
  <c r="D209" i="25" s="1"/>
  <c r="D210" i="25" s="1"/>
  <c r="D211" i="25" s="1"/>
  <c r="D212" i="25" s="1"/>
  <c r="D213" i="25" s="1"/>
  <c r="D214" i="25" s="1"/>
  <c r="D215" i="25" s="1"/>
  <c r="D216" i="25" s="1"/>
  <c r="D217" i="25" s="1"/>
  <c r="D218" i="25" s="1"/>
  <c r="D219" i="25" s="1"/>
  <c r="D220" i="25" s="1"/>
  <c r="D221" i="25" s="1"/>
  <c r="D222" i="25" s="1"/>
  <c r="D223" i="25" s="1"/>
  <c r="D225" i="25" s="1"/>
  <c r="D226" i="25" s="1"/>
  <c r="D227" i="25" s="1"/>
  <c r="D228" i="25" s="1"/>
  <c r="D229" i="25" s="1"/>
  <c r="D230" i="25" s="1"/>
  <c r="D231" i="25" s="1"/>
  <c r="D232" i="25" s="1"/>
  <c r="D233" i="25" s="1"/>
  <c r="D234" i="25" s="1"/>
  <c r="D235" i="25" s="1"/>
  <c r="D236" i="25" s="1"/>
  <c r="D237" i="25" s="1"/>
  <c r="D238" i="25" s="1"/>
  <c r="D239" i="25" s="1"/>
  <c r="D240" i="25" s="1"/>
  <c r="D241" i="25" s="1"/>
  <c r="D242" i="25" s="1"/>
  <c r="D243" i="25" s="1"/>
  <c r="D244" i="25" s="1"/>
  <c r="D245" i="25" s="1"/>
  <c r="D246" i="25" s="1"/>
  <c r="D247" i="25" s="1"/>
  <c r="D248" i="25" s="1"/>
  <c r="D249" i="25" s="1"/>
  <c r="D250" i="25" s="1"/>
  <c r="D251" i="25" s="1"/>
  <c r="D252" i="25" s="1"/>
  <c r="D253" i="25" s="1"/>
  <c r="D254" i="25" s="1"/>
  <c r="D255" i="25" s="1"/>
  <c r="D256" i="25" s="1"/>
  <c r="D257" i="25" s="1"/>
  <c r="D258" i="25" s="1"/>
  <c r="D259" i="25" s="1"/>
  <c r="D260" i="25" s="1"/>
  <c r="D261" i="25" s="1"/>
  <c r="D262" i="25" s="1"/>
  <c r="D263" i="25" s="1"/>
  <c r="D264" i="25" s="1"/>
  <c r="D265" i="25" s="1"/>
  <c r="E182" i="25"/>
  <c r="E183" i="25" s="1"/>
  <c r="E184" i="25" s="1"/>
  <c r="E185" i="25" s="1"/>
  <c r="E186" i="25" s="1"/>
  <c r="E187" i="25" s="1"/>
  <c r="E188" i="25" s="1"/>
  <c r="E189" i="25" s="1"/>
  <c r="E190" i="25" s="1"/>
  <c r="E191" i="25" s="1"/>
  <c r="E192" i="25" s="1"/>
  <c r="E193" i="25" s="1"/>
  <c r="E194" i="25" s="1"/>
  <c r="E195" i="25" s="1"/>
  <c r="E196" i="25" s="1"/>
  <c r="E197" i="25" s="1"/>
  <c r="E198" i="25" s="1"/>
  <c r="E199" i="25" s="1"/>
  <c r="E200" i="25" s="1"/>
  <c r="E201" i="25" s="1"/>
  <c r="E202" i="25" s="1"/>
  <c r="E203" i="25" s="1"/>
  <c r="E204" i="25" s="1"/>
  <c r="E205" i="25" s="1"/>
  <c r="E206" i="25" s="1"/>
  <c r="E207" i="25" s="1"/>
  <c r="E208" i="25" s="1"/>
  <c r="E209" i="25" s="1"/>
  <c r="E210" i="25" s="1"/>
  <c r="E211" i="25" s="1"/>
  <c r="E212" i="25" s="1"/>
  <c r="E213" i="25" s="1"/>
  <c r="E214" i="25" s="1"/>
  <c r="E215" i="25" s="1"/>
  <c r="E216" i="25" s="1"/>
  <c r="E217" i="25" s="1"/>
  <c r="E218" i="25" s="1"/>
  <c r="E219" i="25" s="1"/>
  <c r="E220" i="25" s="1"/>
  <c r="E221" i="25" s="1"/>
  <c r="E222" i="25" s="1"/>
  <c r="E223" i="25" s="1"/>
  <c r="E225" i="25" s="1"/>
  <c r="E226" i="25" s="1"/>
  <c r="E227" i="25" s="1"/>
  <c r="E228" i="25" s="1"/>
  <c r="E229" i="25" s="1"/>
  <c r="E230" i="25" s="1"/>
  <c r="E231" i="25" s="1"/>
  <c r="E232" i="25" s="1"/>
  <c r="E233" i="25" s="1"/>
  <c r="E234" i="25" s="1"/>
  <c r="E235" i="25" s="1"/>
  <c r="E236" i="25" s="1"/>
  <c r="E237" i="25" s="1"/>
  <c r="E238" i="25" s="1"/>
  <c r="E239" i="25" s="1"/>
  <c r="E240" i="25" s="1"/>
  <c r="E241" i="25" s="1"/>
  <c r="E242" i="25" s="1"/>
  <c r="E243" i="25" s="1"/>
  <c r="E244" i="25" s="1"/>
  <c r="E245" i="25" s="1"/>
  <c r="E246" i="25" s="1"/>
  <c r="E247" i="25" s="1"/>
  <c r="E248" i="25" s="1"/>
  <c r="E249" i="25" s="1"/>
  <c r="E250" i="25" s="1"/>
  <c r="E251" i="25" s="1"/>
  <c r="E252" i="25" s="1"/>
  <c r="E253" i="25" s="1"/>
  <c r="E254" i="25" s="1"/>
  <c r="E255" i="25" s="1"/>
  <c r="E256" i="25" s="1"/>
  <c r="E257" i="25" s="1"/>
  <c r="E258" i="25" s="1"/>
  <c r="E259" i="25" s="1"/>
  <c r="E260" i="25" s="1"/>
  <c r="E261" i="25" s="1"/>
  <c r="E262" i="25" s="1"/>
  <c r="E263" i="25" s="1"/>
  <c r="E264" i="25" s="1"/>
  <c r="E265" i="25" s="1"/>
  <c r="E22" i="20"/>
  <c r="S224" i="25"/>
  <c r="D17" i="24" s="1"/>
  <c r="F29" i="21" s="1"/>
  <c r="S181" i="25"/>
  <c r="D16" i="24" s="1"/>
  <c r="F28" i="21" s="1"/>
  <c r="S134" i="25"/>
  <c r="D15" i="24" s="1"/>
  <c r="F27" i="21" s="1"/>
  <c r="S95" i="25"/>
  <c r="D14" i="24" s="1"/>
  <c r="F26" i="21" s="1"/>
  <c r="R52" i="25"/>
  <c r="W267" i="25" l="1"/>
  <c r="E17" i="20"/>
  <c r="E41" i="20" s="1"/>
  <c r="E12" i="24"/>
  <c r="E9" i="21"/>
  <c r="E8" i="20" l="1"/>
  <c r="E61" i="20" s="1"/>
  <c r="C118" i="20"/>
  <c r="C120" i="20" s="1"/>
  <c r="C122" i="20" s="1"/>
  <c r="C124" i="20" s="1"/>
  <c r="C126" i="20" s="1"/>
  <c r="D40" i="20" l="1"/>
  <c r="T226" i="25"/>
  <c r="T227" i="25"/>
  <c r="T228" i="25"/>
  <c r="T229" i="25"/>
  <c r="T230" i="25"/>
  <c r="T231" i="25"/>
  <c r="T232" i="25"/>
  <c r="T233" i="25"/>
  <c r="T234" i="25"/>
  <c r="T235" i="25"/>
  <c r="T236" i="25"/>
  <c r="T237" i="25"/>
  <c r="T238" i="25"/>
  <c r="T239" i="25"/>
  <c r="T240" i="25"/>
  <c r="T241" i="25"/>
  <c r="T242" i="25"/>
  <c r="T243" i="25"/>
  <c r="T244" i="25"/>
  <c r="T245" i="25"/>
  <c r="T246" i="25"/>
  <c r="T247" i="25"/>
  <c r="T248" i="25"/>
  <c r="T249" i="25"/>
  <c r="T250" i="25"/>
  <c r="T251" i="25"/>
  <c r="T252" i="25"/>
  <c r="T253" i="25"/>
  <c r="T254" i="25"/>
  <c r="T255" i="25"/>
  <c r="T256" i="25"/>
  <c r="T257" i="25"/>
  <c r="T258" i="25"/>
  <c r="T259" i="25"/>
  <c r="T260" i="25"/>
  <c r="T261" i="25"/>
  <c r="T262" i="25"/>
  <c r="T263" i="25"/>
  <c r="T264" i="25"/>
  <c r="T265" i="25"/>
  <c r="T225" i="25"/>
  <c r="T183" i="25"/>
  <c r="T184" i="25"/>
  <c r="T185" i="25"/>
  <c r="T186" i="25"/>
  <c r="T187" i="25"/>
  <c r="T188" i="25"/>
  <c r="T189" i="25"/>
  <c r="T190" i="25"/>
  <c r="T191" i="25"/>
  <c r="T192" i="25"/>
  <c r="T193" i="25"/>
  <c r="T194" i="25"/>
  <c r="T195" i="25"/>
  <c r="T196" i="25"/>
  <c r="T197" i="25"/>
  <c r="T198" i="25"/>
  <c r="T199" i="25"/>
  <c r="T200" i="25"/>
  <c r="T201" i="25"/>
  <c r="T202" i="25"/>
  <c r="T203" i="25"/>
  <c r="T204" i="25"/>
  <c r="T205" i="25"/>
  <c r="T206" i="25"/>
  <c r="T207" i="25"/>
  <c r="T208" i="25"/>
  <c r="T209" i="25"/>
  <c r="T210" i="25"/>
  <c r="T211" i="25"/>
  <c r="T212" i="25"/>
  <c r="T213" i="25"/>
  <c r="T214" i="25"/>
  <c r="T215" i="25"/>
  <c r="T216" i="25"/>
  <c r="T217" i="25"/>
  <c r="T218" i="25"/>
  <c r="T219" i="25"/>
  <c r="T220" i="25"/>
  <c r="T221" i="25"/>
  <c r="T222" i="25"/>
  <c r="T223" i="25"/>
  <c r="T182" i="25"/>
  <c r="T136" i="25"/>
  <c r="T137" i="25"/>
  <c r="T138" i="25"/>
  <c r="T139" i="25"/>
  <c r="T140" i="25"/>
  <c r="T141" i="25"/>
  <c r="T142" i="25"/>
  <c r="T143" i="25"/>
  <c r="T144" i="25"/>
  <c r="T145" i="25"/>
  <c r="T146" i="25"/>
  <c r="T147" i="25"/>
  <c r="T148" i="25"/>
  <c r="T149" i="25"/>
  <c r="T150" i="25"/>
  <c r="T151" i="25"/>
  <c r="T152" i="25"/>
  <c r="T153" i="25"/>
  <c r="T154" i="25"/>
  <c r="T155" i="25"/>
  <c r="T156" i="25"/>
  <c r="T157" i="25"/>
  <c r="T158" i="25"/>
  <c r="T159" i="25"/>
  <c r="T160" i="25"/>
  <c r="T161" i="25"/>
  <c r="T162" i="25"/>
  <c r="T163" i="25"/>
  <c r="T164" i="25"/>
  <c r="T165" i="25"/>
  <c r="T166" i="25"/>
  <c r="T167" i="25"/>
  <c r="T168" i="25"/>
  <c r="T169" i="25"/>
  <c r="T170" i="25"/>
  <c r="T171" i="25"/>
  <c r="T172" i="25"/>
  <c r="T173" i="25"/>
  <c r="T174" i="25"/>
  <c r="T175" i="25"/>
  <c r="T176" i="25"/>
  <c r="T177" i="25"/>
  <c r="T178" i="25"/>
  <c r="T179" i="25"/>
  <c r="T180" i="25"/>
  <c r="T135" i="25"/>
  <c r="T97" i="25"/>
  <c r="T98" i="25"/>
  <c r="T99" i="25"/>
  <c r="T100" i="25"/>
  <c r="T101" i="25"/>
  <c r="T102" i="25"/>
  <c r="T103" i="25"/>
  <c r="T104" i="25"/>
  <c r="T105" i="25"/>
  <c r="T106" i="25"/>
  <c r="T107" i="25"/>
  <c r="T108" i="25"/>
  <c r="T109" i="25"/>
  <c r="T110" i="25"/>
  <c r="T111" i="25"/>
  <c r="T112" i="25"/>
  <c r="T113" i="25"/>
  <c r="T114" i="25"/>
  <c r="T115" i="25"/>
  <c r="T116" i="25"/>
  <c r="T117" i="25"/>
  <c r="T118" i="25"/>
  <c r="T119" i="25"/>
  <c r="T120" i="25"/>
  <c r="T121" i="25"/>
  <c r="T122" i="25"/>
  <c r="T123" i="25"/>
  <c r="T124" i="25"/>
  <c r="T125" i="25"/>
  <c r="T126" i="25"/>
  <c r="T127" i="25"/>
  <c r="T128" i="25"/>
  <c r="T129" i="25"/>
  <c r="T130" i="25"/>
  <c r="T131" i="25"/>
  <c r="T132" i="25"/>
  <c r="T133" i="25"/>
  <c r="T96" i="25"/>
  <c r="T56" i="25"/>
  <c r="T57" i="25"/>
  <c r="T58" i="25"/>
  <c r="T59" i="25"/>
  <c r="T60" i="25"/>
  <c r="T61" i="25"/>
  <c r="T62" i="25"/>
  <c r="T63" i="25"/>
  <c r="T64" i="25"/>
  <c r="T65" i="25"/>
  <c r="T66" i="25"/>
  <c r="T67" i="25"/>
  <c r="T68" i="25"/>
  <c r="T69" i="25"/>
  <c r="T70" i="25"/>
  <c r="T71" i="25"/>
  <c r="T72" i="25"/>
  <c r="T73" i="25"/>
  <c r="T74" i="25"/>
  <c r="T75" i="25"/>
  <c r="T76" i="25"/>
  <c r="T77" i="25"/>
  <c r="T78" i="25"/>
  <c r="T79" i="25"/>
  <c r="T80" i="25"/>
  <c r="T81" i="25"/>
  <c r="T82" i="25"/>
  <c r="T83" i="25"/>
  <c r="T84" i="25"/>
  <c r="T85" i="25"/>
  <c r="T86" i="25"/>
  <c r="T87" i="25"/>
  <c r="T88" i="25"/>
  <c r="T89" i="25"/>
  <c r="T90" i="25"/>
  <c r="T91" i="25"/>
  <c r="T92" i="25"/>
  <c r="T93" i="25"/>
  <c r="T94" i="25"/>
  <c r="T54" i="25"/>
  <c r="T55" i="25"/>
  <c r="T53" i="25"/>
  <c r="T11" i="25"/>
  <c r="T12" i="25"/>
  <c r="T13" i="25"/>
  <c r="T14" i="25"/>
  <c r="T15" i="25"/>
  <c r="T16" i="25"/>
  <c r="T17" i="25"/>
  <c r="T18" i="25"/>
  <c r="T19" i="25"/>
  <c r="T20" i="25"/>
  <c r="T21" i="25"/>
  <c r="T22" i="25"/>
  <c r="T23" i="25"/>
  <c r="T24" i="25"/>
  <c r="T25" i="25"/>
  <c r="T26" i="25"/>
  <c r="T27" i="25"/>
  <c r="T28" i="25"/>
  <c r="T29" i="25"/>
  <c r="T30" i="25"/>
  <c r="T31" i="25"/>
  <c r="T32" i="25"/>
  <c r="T33" i="25"/>
  <c r="T34" i="25"/>
  <c r="T35" i="25"/>
  <c r="T36" i="25"/>
  <c r="T37" i="25"/>
  <c r="T38" i="25"/>
  <c r="T39" i="25"/>
  <c r="T40" i="25"/>
  <c r="T41" i="25"/>
  <c r="T42" i="25"/>
  <c r="T43" i="25"/>
  <c r="T44" i="25"/>
  <c r="T45" i="25"/>
  <c r="T46" i="25"/>
  <c r="T47" i="25"/>
  <c r="T48" i="25"/>
  <c r="T49" i="25"/>
  <c r="T50" i="25"/>
  <c r="T51" i="25"/>
  <c r="T95" i="25" l="1"/>
  <c r="T52" i="25"/>
  <c r="D17" i="20" s="1"/>
  <c r="T266" i="25"/>
  <c r="E34" i="20"/>
  <c r="T224" i="25"/>
  <c r="E12" i="20" s="1"/>
  <c r="E65" i="20" s="1"/>
  <c r="T134" i="25"/>
  <c r="T181" i="25"/>
  <c r="S266" i="25"/>
  <c r="D18" i="24" s="1"/>
  <c r="F30" i="21" s="1"/>
  <c r="F31" i="21" s="1"/>
  <c r="R224" i="25"/>
  <c r="R181" i="25"/>
  <c r="R134" i="25"/>
  <c r="R95" i="25"/>
  <c r="T267" i="25" l="1"/>
  <c r="E45" i="20"/>
  <c r="E38" i="20" s="1"/>
  <c r="E72" i="20" s="1"/>
  <c r="E79" i="20" s="1"/>
  <c r="E105" i="20" s="1"/>
  <c r="E13" i="20"/>
  <c r="E66" i="20" s="1"/>
  <c r="E46" i="20"/>
  <c r="E39" i="20" s="1"/>
  <c r="E73" i="20" s="1"/>
  <c r="E9" i="20"/>
  <c r="E62" i="20" s="1"/>
  <c r="E42" i="20"/>
  <c r="E11" i="20"/>
  <c r="E64" i="20" s="1"/>
  <c r="E44" i="20"/>
  <c r="E37" i="20" s="1"/>
  <c r="E71" i="20" s="1"/>
  <c r="E23" i="20"/>
  <c r="E14" i="20" s="1"/>
  <c r="E67" i="20" s="1"/>
  <c r="D41" i="20"/>
  <c r="D8" i="20"/>
  <c r="E10" i="20"/>
  <c r="E63" i="20" s="1"/>
  <c r="E43" i="20"/>
  <c r="E36" i="20" s="1"/>
  <c r="E70" i="20" s="1"/>
  <c r="E68" i="20"/>
  <c r="E75" i="20" s="1"/>
  <c r="E101" i="20" s="1"/>
  <c r="S267" i="25"/>
  <c r="R267" i="25"/>
  <c r="D34" i="20" l="1"/>
  <c r="E35" i="20"/>
  <c r="E69" i="20" s="1"/>
  <c r="E76" i="20" s="1"/>
  <c r="E102" i="20" s="1"/>
  <c r="E47" i="20"/>
  <c r="E78" i="20"/>
  <c r="E104" i="20" s="1"/>
  <c r="E80" i="20"/>
  <c r="E106" i="20" s="1"/>
  <c r="E84" i="20"/>
  <c r="E77" i="20"/>
  <c r="E85" i="20" l="1"/>
  <c r="E81" i="20"/>
  <c r="E103" i="20"/>
  <c r="D21" i="20"/>
  <c r="E107" i="20" l="1"/>
  <c r="D45" i="20"/>
  <c r="D12" i="20"/>
  <c r="D18" i="20"/>
  <c r="D20" i="20"/>
  <c r="D44" i="20" s="1"/>
  <c r="D22" i="20"/>
  <c r="D42" i="20" l="1"/>
  <c r="D46" i="20"/>
  <c r="D13" i="20"/>
  <c r="D11" i="20"/>
  <c r="D9" i="20"/>
  <c r="D19" i="20"/>
  <c r="D23" i="20" s="1"/>
  <c r="C20" i="21"/>
  <c r="C14" i="21"/>
  <c r="D20" i="24"/>
  <c r="C6" i="23"/>
  <c r="C6" i="22"/>
  <c r="D83" i="20"/>
  <c r="D82" i="20"/>
  <c r="D61" i="20" s="1"/>
  <c r="D35" i="20" l="1"/>
  <c r="D69" i="20" s="1"/>
  <c r="D6" i="24"/>
  <c r="D7" i="24"/>
  <c r="D25" i="21"/>
  <c r="D8" i="24"/>
  <c r="D43" i="20"/>
  <c r="D36" i="20" s="1"/>
  <c r="D70" i="20" s="1"/>
  <c r="D10" i="20"/>
  <c r="D63" i="20" s="1"/>
  <c r="D19" i="24"/>
  <c r="D27" i="21"/>
  <c r="D28" i="21"/>
  <c r="D29" i="21"/>
  <c r="D30" i="21"/>
  <c r="D26" i="21"/>
  <c r="D9" i="24"/>
  <c r="D10" i="24"/>
  <c r="D11" i="24"/>
  <c r="D38" i="20"/>
  <c r="D72" i="20" s="1"/>
  <c r="D37" i="20"/>
  <c r="D71" i="20" s="1"/>
  <c r="D39" i="20"/>
  <c r="D73" i="20" s="1"/>
  <c r="D66" i="20"/>
  <c r="D64" i="20"/>
  <c r="D62" i="20"/>
  <c r="D65" i="20"/>
  <c r="D47" i="20" l="1"/>
  <c r="H25" i="21"/>
  <c r="H28" i="21"/>
  <c r="H26" i="21"/>
  <c r="D31" i="21"/>
  <c r="H30" i="21"/>
  <c r="H29" i="21"/>
  <c r="H27" i="21"/>
  <c r="D76" i="20"/>
  <c r="D78" i="20"/>
  <c r="D80" i="20"/>
  <c r="D79" i="20"/>
  <c r="D77" i="20"/>
  <c r="D12" i="24"/>
  <c r="H31" i="21" l="1"/>
  <c r="D103" i="20"/>
  <c r="D105" i="20"/>
  <c r="D104" i="20"/>
  <c r="D102" i="20"/>
  <c r="D106" i="20"/>
  <c r="F105" i="20" l="1"/>
  <c r="F7" i="21" s="1"/>
  <c r="G7" i="21" s="1"/>
  <c r="D123" i="20"/>
  <c r="D124" i="20" s="1"/>
  <c r="D117" i="20"/>
  <c r="D118" i="20" s="1"/>
  <c r="F102" i="20"/>
  <c r="F4" i="21" s="1"/>
  <c r="G4" i="21" s="1"/>
  <c r="F104" i="20"/>
  <c r="F6" i="21" s="1"/>
  <c r="G6" i="21" s="1"/>
  <c r="D121" i="20"/>
  <c r="D122" i="20" s="1"/>
  <c r="D119" i="20"/>
  <c r="D120" i="20" s="1"/>
  <c r="F103" i="20"/>
  <c r="F5" i="21" s="1"/>
  <c r="G5" i="21" s="1"/>
  <c r="D125" i="20"/>
  <c r="D126" i="20" s="1"/>
  <c r="F106" i="20"/>
  <c r="F8" i="21" s="1"/>
  <c r="G8" i="21" s="1"/>
  <c r="D68" i="20"/>
  <c r="D75" i="20" s="1"/>
  <c r="D101" i="20" s="1"/>
  <c r="D115" i="20" s="1"/>
  <c r="D85" i="20"/>
  <c r="D14" i="20"/>
  <c r="D84" i="20" s="1"/>
  <c r="D67" i="20"/>
  <c r="D116" i="20" l="1"/>
  <c r="F101" i="20"/>
  <c r="F3" i="21" s="1"/>
  <c r="D81" i="20"/>
  <c r="D74" i="20"/>
  <c r="D107" i="20" l="1"/>
  <c r="F107" i="20" s="1"/>
  <c r="F9" i="21" l="1"/>
  <c r="G9" i="21" s="1"/>
  <c r="D127" i="20" l="1"/>
</calcChain>
</file>

<file path=xl/sharedStrings.xml><?xml version="1.0" encoding="utf-8"?>
<sst xmlns="http://schemas.openxmlformats.org/spreadsheetml/2006/main" count="2537" uniqueCount="1006">
  <si>
    <t>Year</t>
  </si>
  <si>
    <t>Total</t>
  </si>
  <si>
    <t xml:space="preserve">Emission Reductions </t>
  </si>
  <si>
    <t>Baseline estimate</t>
  </si>
  <si>
    <t>Project estimate</t>
  </si>
  <si>
    <t>Net benefit</t>
  </si>
  <si>
    <t xml:space="preserve">Baseline estimate </t>
  </si>
  <si>
    <t>(hour)</t>
  </si>
  <si>
    <t>Value</t>
    <phoneticPr fontId="7" type="noConversion"/>
  </si>
  <si>
    <t>Percentage of users of project safe water supply who were already in baseline using a non boiling safe water supply</t>
  </si>
  <si>
    <t xml:space="preserve">Quantity of fuel  in tons required to treat 1 litre of water using technologies representative of baseline scenario b in year y as per Baseline Water Boiling Test. </t>
  </si>
  <si>
    <t>Parameter</t>
    <phoneticPr fontId="7" type="noConversion"/>
  </si>
  <si>
    <t xml:space="preserve">Quantity of fuel consumed in baseline scenario b during the year in tons </t>
    <phoneticPr fontId="7" type="noConversion"/>
  </si>
  <si>
    <t>Number of person.days consuming water supplied by project scenario p through year y</t>
    <phoneticPr fontId="7" type="noConversion"/>
  </si>
  <si>
    <t xml:space="preserve">Meaning </t>
    <phoneticPr fontId="7" type="noConversion"/>
  </si>
  <si>
    <t>Unit</t>
    <phoneticPr fontId="7" type="noConversion"/>
  </si>
  <si>
    <t>Source</t>
    <phoneticPr fontId="7" type="noConversion"/>
  </si>
  <si>
    <r>
      <t>B</t>
    </r>
    <r>
      <rPr>
        <vertAlign val="subscript"/>
        <sz val="11"/>
        <rFont val="Times New Roman"/>
        <family val="1"/>
      </rPr>
      <t>b,y</t>
    </r>
    <r>
      <rPr>
        <sz val="11"/>
        <rFont val="Times New Roman"/>
        <family val="1"/>
      </rPr>
      <t xml:space="preserve"> = (1 – X</t>
    </r>
    <r>
      <rPr>
        <vertAlign val="subscript"/>
        <sz val="11"/>
        <rFont val="Times New Roman"/>
        <family val="1"/>
      </rPr>
      <t>boil</t>
    </r>
    <r>
      <rPr>
        <sz val="11"/>
        <rFont val="Times New Roman"/>
        <family val="1"/>
      </rPr>
      <t>) * (1 - C</t>
    </r>
    <r>
      <rPr>
        <vertAlign val="subscript"/>
        <sz val="11"/>
        <rFont val="Times New Roman"/>
        <family val="1"/>
      </rPr>
      <t>j</t>
    </r>
    <r>
      <rPr>
        <sz val="11"/>
        <rFont val="Times New Roman"/>
        <family val="1"/>
      </rPr>
      <t>) * N</t>
    </r>
    <r>
      <rPr>
        <vertAlign val="subscript"/>
        <sz val="11"/>
        <rFont val="Times New Roman"/>
        <family val="1"/>
      </rPr>
      <t>p,y</t>
    </r>
    <r>
      <rPr>
        <sz val="11"/>
        <rFont val="Times New Roman"/>
        <family val="1"/>
      </rPr>
      <t xml:space="preserve"> * W</t>
    </r>
    <r>
      <rPr>
        <vertAlign val="subscript"/>
        <sz val="11"/>
        <rFont val="Times New Roman"/>
        <family val="1"/>
      </rPr>
      <t>b,y</t>
    </r>
    <r>
      <rPr>
        <sz val="11"/>
        <rFont val="Times New Roman"/>
        <family val="1"/>
      </rPr>
      <t xml:space="preserve"> * (Q</t>
    </r>
    <r>
      <rPr>
        <vertAlign val="subscript"/>
        <sz val="11"/>
        <rFont val="Times New Roman"/>
        <family val="1"/>
      </rPr>
      <t>p,y</t>
    </r>
    <r>
      <rPr>
        <sz val="11"/>
        <rFont val="Times New Roman"/>
        <family val="1"/>
      </rPr>
      <t xml:space="preserve"> + Q</t>
    </r>
    <r>
      <rPr>
        <vertAlign val="subscript"/>
        <sz val="11"/>
        <rFont val="Times New Roman"/>
        <family val="1"/>
      </rPr>
      <t>p,rawboil,y</t>
    </r>
    <r>
      <rPr>
        <sz val="11"/>
        <rFont val="Times New Roman"/>
        <family val="1"/>
      </rPr>
      <t>)</t>
    </r>
  </si>
  <si>
    <r>
      <t>B</t>
    </r>
    <r>
      <rPr>
        <vertAlign val="subscript"/>
        <sz val="12"/>
        <rFont val="Times New Roman"/>
        <family val="1"/>
      </rPr>
      <t>b,y</t>
    </r>
  </si>
  <si>
    <r>
      <t>X</t>
    </r>
    <r>
      <rPr>
        <vertAlign val="subscript"/>
        <sz val="12"/>
        <rFont val="Times New Roman"/>
        <family val="1"/>
      </rPr>
      <t>boil</t>
    </r>
  </si>
  <si>
    <r>
      <t>C</t>
    </r>
    <r>
      <rPr>
        <vertAlign val="subscript"/>
        <sz val="12"/>
        <rFont val="Times New Roman"/>
        <family val="1"/>
      </rPr>
      <t>j</t>
    </r>
  </si>
  <si>
    <r>
      <t>W</t>
    </r>
    <r>
      <rPr>
        <vertAlign val="subscript"/>
        <sz val="12"/>
        <rFont val="Times New Roman"/>
        <family val="1"/>
      </rPr>
      <t>b,y</t>
    </r>
  </si>
  <si>
    <t>t</t>
    <phoneticPr fontId="7" type="noConversion"/>
  </si>
  <si>
    <t>Calculation</t>
    <phoneticPr fontId="7" type="noConversion"/>
  </si>
  <si>
    <t>Baseline Survey</t>
    <phoneticPr fontId="7" type="noConversion"/>
  </si>
  <si>
    <t>Person*Day</t>
    <phoneticPr fontId="7" type="noConversion"/>
  </si>
  <si>
    <t>t/L</t>
    <phoneticPr fontId="7" type="noConversion"/>
  </si>
  <si>
    <t>Default value for firewood</t>
    <phoneticPr fontId="7" type="noConversion"/>
  </si>
  <si>
    <r>
      <t>Q</t>
    </r>
    <r>
      <rPr>
        <vertAlign val="subscript"/>
        <sz val="12"/>
        <rFont val="Times New Roman"/>
        <family val="1"/>
      </rPr>
      <t>p,y</t>
    </r>
    <r>
      <rPr>
        <sz val="12"/>
        <rFont val="Times New Roman"/>
        <family val="1"/>
      </rPr>
      <t xml:space="preserve">    </t>
    </r>
    <phoneticPr fontId="7" type="noConversion"/>
  </si>
  <si>
    <t>L</t>
    <phoneticPr fontId="7" type="noConversion"/>
  </si>
  <si>
    <r>
      <t>Q</t>
    </r>
    <r>
      <rPr>
        <vertAlign val="subscript"/>
        <sz val="12"/>
        <rFont val="Times New Roman"/>
        <family val="1"/>
      </rPr>
      <t>p, rawboil,y</t>
    </r>
    <r>
      <rPr>
        <sz val="12"/>
        <rFont val="Times New Roman"/>
        <family val="1"/>
      </rPr>
      <t xml:space="preserve">  </t>
    </r>
    <phoneticPr fontId="7" type="noConversion"/>
  </si>
  <si>
    <t>Quantity of fuel f consumed in project scenario p during the year y in tons</t>
  </si>
  <si>
    <t>Number of person.days consuming water supplied by project scenario p through year y</t>
  </si>
  <si>
    <t xml:space="preserve"> Quantity of fuel  in tons required to treat 1 litre of water using technologies representative of baseline scenario b in year y as per baseline water boiling Test</t>
  </si>
  <si>
    <t xml:space="preserve">Project Scenario Fuel Consumption Calculation </t>
    <phoneticPr fontId="7" type="noConversion"/>
  </si>
  <si>
    <t xml:space="preserve">Baseline emissions during year y </t>
  </si>
  <si>
    <t>Project emissions during year y</t>
  </si>
  <si>
    <t>Quantity of fuel consumed in baseline scenario b during the year in tons</t>
  </si>
  <si>
    <t>Quantity of fuel consumed in project scenario p during the year y in tons</t>
  </si>
  <si>
    <t>IPCC default value for Wood: IPCC 2006 Guidelines for National Greenhouse gas Inventories Chapter 2: Stationary Combustion Page 2.23 Table 2.5</t>
  </si>
  <si>
    <t>IPCC default value for wood IPCC (2006) "IPCC Guidelines for National Greenhouse Gas Inventories", Volume 2, Energy, Chapter 1, Introduction, Page 1.19, Table 1.2</t>
  </si>
  <si>
    <t>Cumulative usage rate for technologies in project scenario p during year y, based on cumulative installation rate and drop off rate</t>
  </si>
  <si>
    <t>Leakage from project scenario p during year y</t>
  </si>
  <si>
    <t xml:space="preserve">Overall emission reductions achieved by the project activity during year y </t>
  </si>
  <si>
    <t>IPCC default value for Wood: IPCC 2006 Guidelines for National Greenhouse gas Inventories Chapter 2: Stationary Combustion Page 2.23 Table 2.5 IPCC Fourth Assessment Report: Climate Change 2007 Page 212 Table 2.14[1]</t>
  </si>
  <si>
    <t>IPCC default value for Wood: IPCC 2006 Guidelines for National Greenhouse gas Inventories Chapter 2: Stationary Combustion Page 2.23 Table 2.5</t>
    <phoneticPr fontId="7" type="noConversion"/>
  </si>
  <si>
    <t>Net calorific value of the fuels used in the baseline</t>
  </si>
  <si>
    <t>Fraction of biomass used that can be established as non-renewable biomass in baseline scenario b during year y</t>
    <phoneticPr fontId="7" type="noConversion"/>
  </si>
  <si>
    <t>Percentage</t>
    <phoneticPr fontId="7" type="noConversion"/>
  </si>
  <si>
    <t>Reduction of waterborne illness incidence in year y</t>
    <phoneticPr fontId="7" type="noConversion"/>
  </si>
  <si>
    <t xml:space="preserve"> Waterborne illness incidence in the baseline scenario</t>
    <phoneticPr fontId="7" type="noConversion"/>
  </si>
  <si>
    <t>Waterborne illness incidence in the project scenario during year y</t>
    <phoneticPr fontId="7" type="noConversion"/>
  </si>
  <si>
    <t xml:space="preserve">SDG 3 </t>
  </si>
  <si>
    <t>Percentage reduction of time spent to fetch and purify water by women and girls in year y</t>
    <phoneticPr fontId="7" type="noConversion"/>
  </si>
  <si>
    <t>Time spent to fetch and purify water by women and girls per person in the baseline scenario</t>
    <phoneticPr fontId="7" type="noConversion"/>
  </si>
  <si>
    <t>Time spent to fetch and purify water by women and girls per person in the project scenario during year y</t>
    <phoneticPr fontId="7" type="noConversion"/>
  </si>
  <si>
    <t>SDG5</t>
    <phoneticPr fontId="7" type="noConversion"/>
  </si>
  <si>
    <t>SDG6</t>
    <phoneticPr fontId="7" type="noConversion"/>
  </si>
  <si>
    <t>Percentage of users of project safe water supply who were already in baseline scenario using a non boiling safe water supply</t>
    <phoneticPr fontId="7" type="noConversion"/>
  </si>
  <si>
    <t>Number of persons consuming safe water supplied by the Project during year y</t>
    <phoneticPr fontId="7" type="noConversion"/>
  </si>
  <si>
    <t>Number of persons consuming water within the project area during year y</t>
    <phoneticPr fontId="7" type="noConversion"/>
  </si>
  <si>
    <t>Cumulative usage rate for technologies in project scenario p during year y</t>
    <phoneticPr fontId="7" type="noConversion"/>
  </si>
  <si>
    <r>
      <t>PE</t>
    </r>
    <r>
      <rPr>
        <vertAlign val="subscript"/>
        <sz val="11"/>
        <rFont val="Times New Roman"/>
        <family val="1"/>
      </rPr>
      <t xml:space="preserve">p,y </t>
    </r>
    <r>
      <rPr>
        <sz val="11"/>
        <rFont val="Times New Roman"/>
        <family val="1"/>
      </rPr>
      <t>= B</t>
    </r>
    <r>
      <rPr>
        <vertAlign val="subscript"/>
        <sz val="11"/>
        <rFont val="Times New Roman"/>
        <family val="1"/>
      </rPr>
      <t>p,y</t>
    </r>
    <r>
      <rPr>
        <sz val="11"/>
        <rFont val="Times New Roman"/>
        <family val="1"/>
      </rPr>
      <t xml:space="preserve"> * ((f</t>
    </r>
    <r>
      <rPr>
        <vertAlign val="subscript"/>
        <sz val="11"/>
        <rFont val="Times New Roman"/>
        <family val="1"/>
      </rPr>
      <t>NRB,p,y</t>
    </r>
    <r>
      <rPr>
        <sz val="11"/>
        <rFont val="Times New Roman"/>
        <family val="1"/>
      </rPr>
      <t xml:space="preserve"> * EF</t>
    </r>
    <r>
      <rPr>
        <vertAlign val="subscript"/>
        <sz val="11"/>
        <rFont val="Times New Roman"/>
        <family val="1"/>
      </rPr>
      <t>p,fuel,CO2</t>
    </r>
    <r>
      <rPr>
        <sz val="11"/>
        <rFont val="Times New Roman"/>
        <family val="1"/>
      </rPr>
      <t>) + EF</t>
    </r>
    <r>
      <rPr>
        <vertAlign val="subscript"/>
        <sz val="11"/>
        <rFont val="Times New Roman"/>
        <family val="1"/>
      </rPr>
      <t>p,fuel,non-CO2</t>
    </r>
    <r>
      <rPr>
        <sz val="11"/>
        <rFont val="Times New Roman"/>
        <family val="1"/>
      </rPr>
      <t>) * NCV</t>
    </r>
    <r>
      <rPr>
        <vertAlign val="subscript"/>
        <sz val="11"/>
        <rFont val="Times New Roman"/>
        <family val="1"/>
      </rPr>
      <t>p,fuel</t>
    </r>
  </si>
  <si>
    <r>
      <t>EF</t>
    </r>
    <r>
      <rPr>
        <vertAlign val="subscript"/>
        <sz val="12"/>
        <rFont val="Times New Roman"/>
        <family val="1"/>
      </rPr>
      <t>p,fuel,non co2</t>
    </r>
    <r>
      <rPr>
        <sz val="12"/>
        <rFont val="Times New Roman"/>
        <family val="1"/>
      </rPr>
      <t>= EF</t>
    </r>
    <r>
      <rPr>
        <vertAlign val="subscript"/>
        <sz val="12"/>
        <rFont val="Times New Roman"/>
        <family val="1"/>
      </rPr>
      <t xml:space="preserve">CH4 </t>
    </r>
    <r>
      <rPr>
        <sz val="11"/>
        <rFont val="Times New Roman"/>
        <family val="1"/>
      </rPr>
      <t xml:space="preserve">* </t>
    </r>
    <r>
      <rPr>
        <sz val="12"/>
        <rFont val="Times New Roman"/>
        <family val="1"/>
      </rPr>
      <t>GWP</t>
    </r>
    <r>
      <rPr>
        <vertAlign val="subscript"/>
        <sz val="12"/>
        <rFont val="Times New Roman"/>
        <family val="1"/>
      </rPr>
      <t xml:space="preserve">CH4 </t>
    </r>
    <r>
      <rPr>
        <sz val="11"/>
        <rFont val="Times New Roman"/>
        <family val="1"/>
      </rPr>
      <t>+</t>
    </r>
    <r>
      <rPr>
        <vertAlign val="subscript"/>
        <sz val="12"/>
        <rFont val="Times New Roman"/>
        <family val="1"/>
      </rPr>
      <t xml:space="preserve"> </t>
    </r>
    <r>
      <rPr>
        <sz val="12"/>
        <rFont val="Times New Roman"/>
        <family val="1"/>
      </rPr>
      <t>EF</t>
    </r>
    <r>
      <rPr>
        <vertAlign val="subscript"/>
        <sz val="12"/>
        <rFont val="Times New Roman"/>
        <family val="1"/>
      </rPr>
      <t xml:space="preserve">N2O </t>
    </r>
    <r>
      <rPr>
        <sz val="11"/>
        <rFont val="Times New Roman"/>
        <family val="1"/>
      </rPr>
      <t xml:space="preserve">* </t>
    </r>
    <r>
      <rPr>
        <sz val="12"/>
        <rFont val="Times New Roman"/>
        <family val="1"/>
      </rPr>
      <t>GWP</t>
    </r>
    <r>
      <rPr>
        <vertAlign val="subscript"/>
        <sz val="12"/>
        <rFont val="Times New Roman"/>
        <family val="1"/>
      </rPr>
      <t>N2O</t>
    </r>
  </si>
  <si>
    <r>
      <t>Non 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emission factor of fuels used in the baseline scenario</t>
    </r>
    <phoneticPr fontId="7" type="noConversion"/>
  </si>
  <si>
    <r>
      <t>ER</t>
    </r>
    <r>
      <rPr>
        <b/>
        <vertAlign val="subscript"/>
        <sz val="11"/>
        <color theme="1"/>
        <rFont val="Times New Roman"/>
        <family val="1"/>
      </rPr>
      <t>y</t>
    </r>
    <phoneticPr fontId="7" type="noConversion"/>
  </si>
  <si>
    <r>
      <t>C</t>
    </r>
    <r>
      <rPr>
        <vertAlign val="subscript"/>
        <sz val="11"/>
        <color rgb="FF4D4D4C"/>
        <rFont val="Times New Roman"/>
        <family val="1"/>
      </rPr>
      <t>j</t>
    </r>
    <phoneticPr fontId="7" type="noConversion"/>
  </si>
  <si>
    <r>
      <t>EF</t>
    </r>
    <r>
      <rPr>
        <vertAlign val="subscript"/>
        <sz val="12"/>
        <rFont val="Times New Roman"/>
        <family val="1"/>
      </rPr>
      <t>b,fuel,non co2</t>
    </r>
    <r>
      <rPr>
        <sz val="12"/>
        <rFont val="Times New Roman"/>
        <family val="1"/>
      </rPr>
      <t xml:space="preserve"> = EF</t>
    </r>
    <r>
      <rPr>
        <vertAlign val="subscript"/>
        <sz val="12"/>
        <rFont val="Times New Roman"/>
        <family val="1"/>
      </rPr>
      <t xml:space="preserve">CH4 </t>
    </r>
    <r>
      <rPr>
        <sz val="11"/>
        <rFont val="Times New Roman"/>
        <family val="1"/>
      </rPr>
      <t xml:space="preserve">* </t>
    </r>
    <r>
      <rPr>
        <sz val="12"/>
        <rFont val="Times New Roman"/>
        <family val="1"/>
      </rPr>
      <t>GWP</t>
    </r>
    <r>
      <rPr>
        <vertAlign val="subscript"/>
        <sz val="12"/>
        <rFont val="Times New Roman"/>
        <family val="1"/>
      </rPr>
      <t xml:space="preserve">CH4 </t>
    </r>
    <r>
      <rPr>
        <sz val="11"/>
        <rFont val="Times New Roman"/>
        <family val="1"/>
      </rPr>
      <t>+</t>
    </r>
    <r>
      <rPr>
        <vertAlign val="subscript"/>
        <sz val="12"/>
        <rFont val="Times New Roman"/>
        <family val="1"/>
      </rPr>
      <t xml:space="preserve"> </t>
    </r>
    <r>
      <rPr>
        <sz val="12"/>
        <rFont val="Times New Roman"/>
        <family val="1"/>
      </rPr>
      <t>EF</t>
    </r>
    <r>
      <rPr>
        <vertAlign val="subscript"/>
        <sz val="12"/>
        <rFont val="Times New Roman"/>
        <family val="1"/>
      </rPr>
      <t xml:space="preserve">N2O </t>
    </r>
    <r>
      <rPr>
        <sz val="11"/>
        <rFont val="Times New Roman"/>
        <family val="1"/>
      </rPr>
      <t xml:space="preserve">* </t>
    </r>
    <r>
      <rPr>
        <sz val="12"/>
        <rFont val="Times New Roman"/>
        <family val="1"/>
      </rPr>
      <t>GWP</t>
    </r>
    <r>
      <rPr>
        <vertAlign val="subscript"/>
        <sz val="12"/>
        <rFont val="Times New Roman"/>
        <family val="1"/>
      </rPr>
      <t>N2O</t>
    </r>
    <phoneticPr fontId="7" type="noConversion"/>
  </si>
  <si>
    <r>
      <t>PE</t>
    </r>
    <r>
      <rPr>
        <vertAlign val="subscript"/>
        <sz val="11"/>
        <rFont val="Times New Roman"/>
        <family val="1"/>
      </rPr>
      <t>p,y</t>
    </r>
    <phoneticPr fontId="7" type="noConversion"/>
  </si>
  <si>
    <r>
      <t>ER</t>
    </r>
    <r>
      <rPr>
        <vertAlign val="subscript"/>
        <sz val="11"/>
        <rFont val="Times New Roman"/>
        <family val="1"/>
      </rPr>
      <t>y</t>
    </r>
    <phoneticPr fontId="7" type="noConversion"/>
  </si>
  <si>
    <r>
      <t>NCV</t>
    </r>
    <r>
      <rPr>
        <vertAlign val="subscript"/>
        <sz val="11"/>
        <rFont val="Times New Roman"/>
        <family val="1"/>
      </rPr>
      <t>b,fuel</t>
    </r>
    <phoneticPr fontId="7" type="noConversion"/>
  </si>
  <si>
    <r>
      <t>EF</t>
    </r>
    <r>
      <rPr>
        <vertAlign val="subscript"/>
        <sz val="11"/>
        <rFont val="Times New Roman"/>
        <family val="1"/>
      </rPr>
      <t>b,fuel,non-CO2</t>
    </r>
    <phoneticPr fontId="7" type="noConversion"/>
  </si>
  <si>
    <r>
      <t>EF</t>
    </r>
    <r>
      <rPr>
        <vertAlign val="subscript"/>
        <sz val="11"/>
        <rFont val="Times New Roman"/>
        <family val="1"/>
      </rPr>
      <t>p,fuel,non-CO2</t>
    </r>
    <phoneticPr fontId="7" type="noConversion"/>
  </si>
  <si>
    <r>
      <t>B</t>
    </r>
    <r>
      <rPr>
        <vertAlign val="subscript"/>
        <sz val="11"/>
        <rFont val="Times New Roman"/>
        <family val="1"/>
      </rPr>
      <t>p,y</t>
    </r>
    <phoneticPr fontId="7" type="noConversion"/>
  </si>
  <si>
    <r>
      <t>f</t>
    </r>
    <r>
      <rPr>
        <vertAlign val="subscript"/>
        <sz val="11"/>
        <rFont val="Times New Roman"/>
        <family val="1"/>
      </rPr>
      <t>NRB,b,y</t>
    </r>
    <phoneticPr fontId="7" type="noConversion"/>
  </si>
  <si>
    <r>
      <t>f</t>
    </r>
    <r>
      <rPr>
        <vertAlign val="subscript"/>
        <sz val="11"/>
        <rFont val="Times New Roman"/>
        <family val="1"/>
      </rPr>
      <t>NRB,p,y</t>
    </r>
    <phoneticPr fontId="7" type="noConversion"/>
  </si>
  <si>
    <r>
      <t>EF</t>
    </r>
    <r>
      <rPr>
        <vertAlign val="subscript"/>
        <sz val="11"/>
        <rFont val="Times New Roman"/>
        <family val="1"/>
      </rPr>
      <t>CH4</t>
    </r>
    <phoneticPr fontId="7" type="noConversion"/>
  </si>
  <si>
    <r>
      <t>GWP</t>
    </r>
    <r>
      <rPr>
        <vertAlign val="subscript"/>
        <sz val="11"/>
        <rFont val="Times New Roman"/>
        <family val="1"/>
      </rPr>
      <t xml:space="preserve">CH4  </t>
    </r>
    <phoneticPr fontId="7" type="noConversion"/>
  </si>
  <si>
    <r>
      <t>GWP</t>
    </r>
    <r>
      <rPr>
        <vertAlign val="subscript"/>
        <sz val="11"/>
        <rFont val="Times New Roman"/>
        <family val="1"/>
      </rPr>
      <t>N2O</t>
    </r>
    <phoneticPr fontId="7" type="noConversion"/>
  </si>
  <si>
    <r>
      <t>EF</t>
    </r>
    <r>
      <rPr>
        <vertAlign val="subscript"/>
        <sz val="11"/>
        <rFont val="Times New Roman"/>
        <family val="1"/>
      </rPr>
      <t>b,fuel,CO2</t>
    </r>
    <phoneticPr fontId="7" type="noConversion"/>
  </si>
  <si>
    <r>
      <t>EF</t>
    </r>
    <r>
      <rPr>
        <vertAlign val="subscript"/>
        <sz val="11"/>
        <rFont val="Times New Roman"/>
        <family val="1"/>
      </rPr>
      <t>p,fuel,CO2</t>
    </r>
    <phoneticPr fontId="7" type="noConversion"/>
  </si>
  <si>
    <r>
      <t>NCV</t>
    </r>
    <r>
      <rPr>
        <vertAlign val="subscript"/>
        <sz val="11"/>
        <rFont val="Times New Roman"/>
        <family val="1"/>
      </rPr>
      <t>p,fuel</t>
    </r>
    <phoneticPr fontId="7" type="noConversion"/>
  </si>
  <si>
    <r>
      <t>U</t>
    </r>
    <r>
      <rPr>
        <vertAlign val="subscript"/>
        <sz val="11"/>
        <rFont val="Times New Roman"/>
        <family val="1"/>
      </rPr>
      <t>p,y</t>
    </r>
    <phoneticPr fontId="7" type="noConversion"/>
  </si>
  <si>
    <r>
      <t>LE</t>
    </r>
    <r>
      <rPr>
        <vertAlign val="subscript"/>
        <sz val="11"/>
        <rFont val="Times New Roman"/>
        <family val="1"/>
      </rPr>
      <t>p,y</t>
    </r>
    <phoneticPr fontId="7" type="noConversion"/>
  </si>
  <si>
    <r>
      <t>Global warning potential for CH</t>
    </r>
    <r>
      <rPr>
        <vertAlign val="subscript"/>
        <sz val="12"/>
        <rFont val="Times New Roman"/>
        <family val="1"/>
      </rPr>
      <t>4</t>
    </r>
    <phoneticPr fontId="7" type="noConversion"/>
  </si>
  <si>
    <t>IPCC Fifth Assessment Report: Climate Change 2014</t>
    <phoneticPr fontId="7" type="noConversion"/>
  </si>
  <si>
    <r>
      <t>Global warning potential for N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  <phoneticPr fontId="7" type="noConversion"/>
  </si>
  <si>
    <t>2006 Guidelines for National Greenhouse gas Inventories</t>
    <phoneticPr fontId="7" type="noConversion"/>
  </si>
  <si>
    <r>
      <t>tCO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/TJ</t>
    </r>
    <phoneticPr fontId="7" type="noConversion"/>
  </si>
  <si>
    <r>
      <t>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emission factor of fuels used in the baseline scenario</t>
    </r>
    <phoneticPr fontId="7" type="noConversion"/>
  </si>
  <si>
    <t>TJ/t</t>
    <phoneticPr fontId="7" type="noConversion"/>
  </si>
  <si>
    <r>
      <rPr>
        <sz val="11"/>
        <color rgb="FF4D4D4C"/>
        <rFont val="Times New Roman"/>
        <family val="1"/>
      </rPr>
      <t>I</t>
    </r>
    <r>
      <rPr>
        <vertAlign val="subscript"/>
        <sz val="11"/>
        <color rgb="FF4D4D4C"/>
        <rFont val="Times New Roman"/>
        <family val="1"/>
      </rPr>
      <t>r,y</t>
    </r>
    <r>
      <rPr>
        <sz val="11"/>
        <color rgb="FF4D4D4C"/>
        <rFont val="Times New Roman"/>
        <family val="1"/>
      </rPr>
      <t xml:space="preserve"> = I</t>
    </r>
    <r>
      <rPr>
        <vertAlign val="subscript"/>
        <sz val="11"/>
        <color rgb="FF4D4D4C"/>
        <rFont val="Times New Roman"/>
        <family val="1"/>
      </rPr>
      <t>b</t>
    </r>
    <r>
      <rPr>
        <sz val="11"/>
        <color rgb="FF4D4D4C"/>
        <rFont val="Times New Roman"/>
        <family val="1"/>
      </rPr>
      <t xml:space="preserve"> – I</t>
    </r>
    <r>
      <rPr>
        <vertAlign val="subscript"/>
        <sz val="11"/>
        <color rgb="FF4D4D4C"/>
        <rFont val="Times New Roman"/>
        <family val="1"/>
      </rPr>
      <t>p,y</t>
    </r>
    <phoneticPr fontId="7" type="noConversion"/>
  </si>
  <si>
    <r>
      <t>I</t>
    </r>
    <r>
      <rPr>
        <vertAlign val="subscript"/>
        <sz val="11"/>
        <color rgb="FF4D4D4C"/>
        <rFont val="Times New Roman"/>
        <family val="1"/>
      </rPr>
      <t>r,y</t>
    </r>
    <r>
      <rPr>
        <sz val="11"/>
        <color rgb="FF4D4D4C"/>
        <rFont val="Times New Roman"/>
        <family val="1"/>
      </rPr>
      <t xml:space="preserve"> </t>
    </r>
    <phoneticPr fontId="7" type="noConversion"/>
  </si>
  <si>
    <r>
      <t>I</t>
    </r>
    <r>
      <rPr>
        <vertAlign val="subscript"/>
        <sz val="11"/>
        <color rgb="FF4D4D4C"/>
        <rFont val="Times New Roman"/>
        <family val="1"/>
      </rPr>
      <t>b</t>
    </r>
    <phoneticPr fontId="7" type="noConversion"/>
  </si>
  <si>
    <r>
      <t>I</t>
    </r>
    <r>
      <rPr>
        <vertAlign val="subscript"/>
        <sz val="11"/>
        <color rgb="FF4D4D4C"/>
        <rFont val="Times New Roman"/>
        <family val="1"/>
      </rPr>
      <t>p,y</t>
    </r>
    <r>
      <rPr>
        <sz val="11"/>
        <color rgb="FF4D4D4C"/>
        <rFont val="Times New Roman"/>
        <family val="1"/>
      </rPr>
      <t xml:space="preserve"> </t>
    </r>
    <phoneticPr fontId="7" type="noConversion"/>
  </si>
  <si>
    <r>
      <t>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</t>
    </r>
    <phoneticPr fontId="7" type="noConversion"/>
  </si>
  <si>
    <r>
      <t>Emission reductions (tCO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e)</t>
    </r>
    <phoneticPr fontId="7" type="noConversion"/>
  </si>
  <si>
    <r>
      <t>T</t>
    </r>
    <r>
      <rPr>
        <vertAlign val="subscript"/>
        <sz val="11"/>
        <color rgb="FF4D4D4C"/>
        <rFont val="Times New Roman"/>
        <family val="1"/>
      </rPr>
      <t>r,y</t>
    </r>
    <r>
      <rPr>
        <sz val="11"/>
        <color rgb="FF4D4D4C"/>
        <rFont val="Times New Roman"/>
        <family val="1"/>
      </rPr>
      <t xml:space="preserve"> = (T</t>
    </r>
    <r>
      <rPr>
        <vertAlign val="subscript"/>
        <sz val="11"/>
        <color rgb="FF4D4D4C"/>
        <rFont val="Times New Roman"/>
        <family val="1"/>
      </rPr>
      <t>b</t>
    </r>
    <r>
      <rPr>
        <sz val="11"/>
        <color rgb="FF4D4D4C"/>
        <rFont val="Times New Roman"/>
        <family val="1"/>
      </rPr>
      <t xml:space="preserve"> -  T</t>
    </r>
    <r>
      <rPr>
        <vertAlign val="subscript"/>
        <sz val="11"/>
        <color rgb="FF4D4D4C"/>
        <rFont val="Times New Roman"/>
        <family val="1"/>
      </rPr>
      <t>p,y</t>
    </r>
    <r>
      <rPr>
        <sz val="11"/>
        <color rgb="FF4D4D4C"/>
        <rFont val="Times New Roman"/>
        <family val="1"/>
      </rPr>
      <t>)/T</t>
    </r>
    <r>
      <rPr>
        <vertAlign val="subscript"/>
        <sz val="11"/>
        <color rgb="FF4D4D4C"/>
        <rFont val="Times New Roman"/>
        <family val="1"/>
      </rPr>
      <t>b</t>
    </r>
    <phoneticPr fontId="7" type="noConversion"/>
  </si>
  <si>
    <r>
      <t>T</t>
    </r>
    <r>
      <rPr>
        <vertAlign val="subscript"/>
        <sz val="11"/>
        <color rgb="FF4D4D4C"/>
        <rFont val="Times New Roman"/>
        <family val="1"/>
      </rPr>
      <t>r,y</t>
    </r>
    <phoneticPr fontId="7" type="noConversion"/>
  </si>
  <si>
    <r>
      <t>T</t>
    </r>
    <r>
      <rPr>
        <vertAlign val="subscript"/>
        <sz val="11"/>
        <color rgb="FF4D4D4C"/>
        <rFont val="Times New Roman"/>
        <family val="1"/>
      </rPr>
      <t>b</t>
    </r>
    <r>
      <rPr>
        <vertAlign val="subscript"/>
        <sz val="11"/>
        <color rgb="FF4D4D4C"/>
        <rFont val="Verdana"/>
        <family val="2"/>
      </rPr>
      <t xml:space="preserve"> </t>
    </r>
    <phoneticPr fontId="7" type="noConversion"/>
  </si>
  <si>
    <r>
      <t>T</t>
    </r>
    <r>
      <rPr>
        <vertAlign val="subscript"/>
        <sz val="11"/>
        <color rgb="FF4D4D4C"/>
        <rFont val="Times New Roman"/>
        <family val="1"/>
      </rPr>
      <t>p,y</t>
    </r>
    <r>
      <rPr>
        <sz val="11"/>
        <color rgb="FF4D4D4C"/>
        <rFont val="Verdana"/>
        <family val="2"/>
      </rPr>
      <t xml:space="preserve"> </t>
    </r>
    <phoneticPr fontId="7" type="noConversion"/>
  </si>
  <si>
    <t>h</t>
    <phoneticPr fontId="7" type="noConversion"/>
  </si>
  <si>
    <t>Besline survey</t>
    <phoneticPr fontId="7" type="noConversion"/>
  </si>
  <si>
    <r>
      <t>P</t>
    </r>
    <r>
      <rPr>
        <vertAlign val="subscript"/>
        <sz val="11"/>
        <color rgb="FF4D4D4C"/>
        <rFont val="Times New Roman"/>
        <family val="1"/>
      </rPr>
      <t>y</t>
    </r>
    <r>
      <rPr>
        <sz val="11"/>
        <color rgb="FF4D4D4C"/>
        <rFont val="Times New Roman"/>
        <family val="1"/>
      </rPr>
      <t xml:space="preserve"> = P</t>
    </r>
    <r>
      <rPr>
        <vertAlign val="subscript"/>
        <sz val="11"/>
        <color rgb="FF4D4D4C"/>
        <rFont val="Times New Roman"/>
        <family val="1"/>
      </rPr>
      <t>p,y</t>
    </r>
    <r>
      <rPr>
        <sz val="11"/>
        <color rgb="FF4D4D4C"/>
        <rFont val="Times New Roman"/>
        <family val="1"/>
      </rPr>
      <t xml:space="preserve"> * (1-C</t>
    </r>
    <r>
      <rPr>
        <vertAlign val="subscript"/>
        <sz val="11"/>
        <color rgb="FF4D4D4C"/>
        <rFont val="Times New Roman"/>
        <family val="1"/>
      </rPr>
      <t>j</t>
    </r>
    <r>
      <rPr>
        <sz val="11"/>
        <color rgb="FF4D4D4C"/>
        <rFont val="Times New Roman"/>
        <family val="1"/>
      </rPr>
      <t>) *U</t>
    </r>
    <r>
      <rPr>
        <vertAlign val="subscript"/>
        <sz val="11"/>
        <color rgb="FF4D4D4C"/>
        <rFont val="Times New Roman"/>
        <family val="1"/>
      </rPr>
      <t>p,y</t>
    </r>
  </si>
  <si>
    <r>
      <t>P</t>
    </r>
    <r>
      <rPr>
        <vertAlign val="subscript"/>
        <sz val="11"/>
        <color rgb="FF4D4D4C"/>
        <rFont val="Times New Roman"/>
        <family val="1"/>
      </rPr>
      <t>y</t>
    </r>
    <phoneticPr fontId="7" type="noConversion"/>
  </si>
  <si>
    <r>
      <t>P</t>
    </r>
    <r>
      <rPr>
        <vertAlign val="subscript"/>
        <sz val="11"/>
        <color rgb="FF4D4D4C"/>
        <rFont val="Times New Roman"/>
        <family val="1"/>
      </rPr>
      <t>p,y</t>
    </r>
    <r>
      <rPr>
        <sz val="11"/>
        <color rgb="FF4D4D4C"/>
        <rFont val="Times New Roman"/>
        <family val="1"/>
      </rPr>
      <t xml:space="preserve"> </t>
    </r>
    <phoneticPr fontId="7" type="noConversion"/>
  </si>
  <si>
    <r>
      <t>U</t>
    </r>
    <r>
      <rPr>
        <vertAlign val="subscript"/>
        <sz val="11"/>
        <color rgb="FF4D4D4C"/>
        <rFont val="Times New Roman"/>
        <family val="1"/>
      </rPr>
      <t>p,y</t>
    </r>
    <phoneticPr fontId="7" type="noConversion"/>
  </si>
  <si>
    <r>
      <t>B</t>
    </r>
    <r>
      <rPr>
        <vertAlign val="subscript"/>
        <sz val="11"/>
        <rFont val="Times New Roman"/>
        <family val="1"/>
      </rPr>
      <t>p,y</t>
    </r>
    <r>
      <rPr>
        <sz val="11"/>
        <rFont val="Times New Roman"/>
        <family val="1"/>
      </rPr>
      <t xml:space="preserve"> = (1 - C</t>
    </r>
    <r>
      <rPr>
        <vertAlign val="subscript"/>
        <sz val="11"/>
        <rFont val="Times New Roman"/>
        <family val="1"/>
      </rPr>
      <t>j</t>
    </r>
    <r>
      <rPr>
        <sz val="11"/>
        <rFont val="Times New Roman"/>
        <family val="1"/>
      </rPr>
      <t>) * N</t>
    </r>
    <r>
      <rPr>
        <vertAlign val="subscript"/>
        <sz val="11"/>
        <rFont val="Times New Roman"/>
        <family val="1"/>
      </rPr>
      <t>p,y</t>
    </r>
    <r>
      <rPr>
        <sz val="11"/>
        <rFont val="Times New Roman"/>
        <family val="1"/>
      </rPr>
      <t xml:space="preserve"> * W</t>
    </r>
    <r>
      <rPr>
        <vertAlign val="subscript"/>
        <sz val="11"/>
        <rFont val="Times New Roman"/>
        <family val="1"/>
      </rPr>
      <t>p,y</t>
    </r>
    <r>
      <rPr>
        <sz val="11"/>
        <rFont val="Times New Roman"/>
        <family val="1"/>
      </rPr>
      <t xml:space="preserve"> * (Q</t>
    </r>
    <r>
      <rPr>
        <vertAlign val="subscript"/>
        <sz val="11"/>
        <rFont val="Times New Roman"/>
        <family val="1"/>
      </rPr>
      <t>p,rawboil,y</t>
    </r>
    <r>
      <rPr>
        <sz val="11"/>
        <rFont val="Times New Roman"/>
        <family val="1"/>
      </rPr>
      <t xml:space="preserve"> + Q</t>
    </r>
    <r>
      <rPr>
        <vertAlign val="subscript"/>
        <sz val="11"/>
        <rFont val="Times New Roman"/>
        <family val="1"/>
      </rPr>
      <t>p,cleanboil,y</t>
    </r>
    <r>
      <rPr>
        <sz val="11"/>
        <rFont val="Times New Roman"/>
        <family val="1"/>
      </rPr>
      <t>)</t>
    </r>
  </si>
  <si>
    <r>
      <t>Q</t>
    </r>
    <r>
      <rPr>
        <vertAlign val="subscript"/>
        <sz val="11"/>
        <rFont val="Times New Roman"/>
        <family val="1"/>
      </rPr>
      <t>p,rawboil,y</t>
    </r>
    <phoneticPr fontId="7" type="noConversion"/>
  </si>
  <si>
    <r>
      <t>BE</t>
    </r>
    <r>
      <rPr>
        <vertAlign val="subscript"/>
        <sz val="11"/>
        <rFont val="Times New Roman"/>
        <family val="1"/>
      </rPr>
      <t xml:space="preserve">b,y </t>
    </r>
    <r>
      <rPr>
        <sz val="11"/>
        <rFont val="Times New Roman"/>
        <family val="1"/>
      </rPr>
      <t>= B</t>
    </r>
    <r>
      <rPr>
        <vertAlign val="subscript"/>
        <sz val="11"/>
        <rFont val="Times New Roman"/>
        <family val="1"/>
      </rPr>
      <t xml:space="preserve">b,y </t>
    </r>
    <r>
      <rPr>
        <sz val="11"/>
        <rFont val="Times New Roman"/>
        <family val="1"/>
      </rPr>
      <t>*(( f</t>
    </r>
    <r>
      <rPr>
        <vertAlign val="subscript"/>
        <sz val="11"/>
        <rFont val="Times New Roman"/>
        <family val="1"/>
      </rPr>
      <t>NRB,b,y</t>
    </r>
    <r>
      <rPr>
        <sz val="11"/>
        <rFont val="Times New Roman"/>
        <family val="1"/>
      </rPr>
      <t xml:space="preserve"> * EF</t>
    </r>
    <r>
      <rPr>
        <vertAlign val="subscript"/>
        <sz val="11"/>
        <rFont val="Times New Roman"/>
        <family val="1"/>
      </rPr>
      <t>b,fuel,CO2</t>
    </r>
    <r>
      <rPr>
        <sz val="11"/>
        <rFont val="Times New Roman"/>
        <family val="1"/>
      </rPr>
      <t>) + EF</t>
    </r>
    <r>
      <rPr>
        <vertAlign val="subscript"/>
        <sz val="11"/>
        <rFont val="Times New Roman"/>
        <family val="1"/>
      </rPr>
      <t>b,fuel,non-CO2</t>
    </r>
    <r>
      <rPr>
        <sz val="11"/>
        <rFont val="Times New Roman"/>
        <family val="1"/>
      </rPr>
      <t>) * NCV</t>
    </r>
    <r>
      <rPr>
        <vertAlign val="subscript"/>
        <sz val="11"/>
        <rFont val="Times New Roman"/>
        <family val="1"/>
      </rPr>
      <t>b,fuel</t>
    </r>
    <r>
      <rPr>
        <sz val="11"/>
        <rFont val="Times New Roman"/>
        <family val="1"/>
      </rPr>
      <t xml:space="preserve">  </t>
    </r>
    <phoneticPr fontId="7" type="noConversion"/>
  </si>
  <si>
    <r>
      <t>B</t>
    </r>
    <r>
      <rPr>
        <vertAlign val="subscript"/>
        <sz val="11"/>
        <rFont val="Times New Roman"/>
        <family val="1"/>
      </rPr>
      <t>b,y</t>
    </r>
    <phoneticPr fontId="7" type="noConversion"/>
  </si>
  <si>
    <r>
      <t>C</t>
    </r>
    <r>
      <rPr>
        <vertAlign val="subscript"/>
        <sz val="11"/>
        <rFont val="Times New Roman"/>
        <family val="1"/>
      </rPr>
      <t>j</t>
    </r>
    <phoneticPr fontId="7" type="noConversion"/>
  </si>
  <si>
    <r>
      <t>N</t>
    </r>
    <r>
      <rPr>
        <vertAlign val="subscript"/>
        <sz val="11"/>
        <rFont val="Times New Roman"/>
        <family val="1"/>
      </rPr>
      <t>p,y</t>
    </r>
    <phoneticPr fontId="7" type="noConversion"/>
  </si>
  <si>
    <r>
      <t>W</t>
    </r>
    <r>
      <rPr>
        <vertAlign val="subscript"/>
        <sz val="11"/>
        <rFont val="Times New Roman"/>
        <family val="1"/>
      </rPr>
      <t>p,y</t>
    </r>
    <phoneticPr fontId="7" type="noConversion"/>
  </si>
  <si>
    <r>
      <t>Q</t>
    </r>
    <r>
      <rPr>
        <vertAlign val="subscript"/>
        <sz val="11"/>
        <rFont val="Times New Roman"/>
        <family val="1"/>
      </rPr>
      <t>p,cleanboil,y</t>
    </r>
    <phoneticPr fontId="7" type="noConversion"/>
  </si>
  <si>
    <t xml:space="preserve">Baseline Scenario Fuel Consumption Calculation </t>
    <phoneticPr fontId="7" type="noConversion"/>
  </si>
  <si>
    <t>Project Survey</t>
    <phoneticPr fontId="7" type="noConversion"/>
  </si>
  <si>
    <t xml:space="preserve">Duration of this monitoring period </t>
  </si>
  <si>
    <t>GS ID (s) of Project (s)</t>
  </si>
  <si>
    <t xml:space="preserve">Baseline and project surveys </t>
    <phoneticPr fontId="7" type="noConversion"/>
  </si>
  <si>
    <t>percentage</t>
    <phoneticPr fontId="7" type="noConversion"/>
  </si>
  <si>
    <t>Percentage of premises that in the absence of the project activity would have used non-GHG emitting technologies like chlorine treatment techniques (if available) in the project boundary</t>
    <phoneticPr fontId="7" type="noConversion"/>
  </si>
  <si>
    <t>Percentage</t>
  </si>
  <si>
    <t>Percentage</t>
    <phoneticPr fontId="7" type="noConversion"/>
  </si>
  <si>
    <t>SDG 13: Climate Action</t>
    <phoneticPr fontId="7" type="noConversion"/>
  </si>
  <si>
    <t>SDG 3: Good health and well-being</t>
    <phoneticPr fontId="7" type="noConversion"/>
  </si>
  <si>
    <t>SDG 5: Gender equality</t>
    <phoneticPr fontId="7" type="noConversion"/>
  </si>
  <si>
    <t>SDG 6: Clean Water and Sanitation</t>
    <phoneticPr fontId="7" type="noConversion"/>
  </si>
  <si>
    <t>Fraction of biomass used that can be established as non-renewable biomass in project scenario p during year y</t>
    <phoneticPr fontId="7" type="noConversion"/>
  </si>
  <si>
    <r>
      <t>Non 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emission factor of fuels used in the project scenario</t>
    </r>
    <phoneticPr fontId="7" type="noConversion"/>
  </si>
  <si>
    <t>Calculated according to Tool 30</t>
    <phoneticPr fontId="7" type="noConversion"/>
  </si>
  <si>
    <t xml:space="preserve">SDG 13 </t>
    <phoneticPr fontId="7" type="noConversion"/>
  </si>
  <si>
    <t>District</t>
  </si>
  <si>
    <t>Sector</t>
  </si>
  <si>
    <t xml:space="preserve">Cell </t>
  </si>
  <si>
    <t>Village</t>
  </si>
  <si>
    <t>IR2</t>
  </si>
  <si>
    <t>Kamonyi</t>
  </si>
  <si>
    <t>Ngamba</t>
  </si>
  <si>
    <t>Kabuga</t>
  </si>
  <si>
    <t>Raro</t>
  </si>
  <si>
    <t>IR3</t>
  </si>
  <si>
    <t>Kamonyi</t>
    <phoneticPr fontId="22" type="noConversion"/>
  </si>
  <si>
    <t>Ngamba</t>
    <phoneticPr fontId="22" type="noConversion"/>
  </si>
  <si>
    <t>Fukwe</t>
  </si>
  <si>
    <t>IR4</t>
  </si>
  <si>
    <t>Nyamugari</t>
    <phoneticPr fontId="22" type="noConversion"/>
  </si>
  <si>
    <t>IR5</t>
  </si>
  <si>
    <t>Fukwe</t>
    <phoneticPr fontId="22" type="noConversion"/>
  </si>
  <si>
    <t>IR7</t>
  </si>
  <si>
    <t>Musenyi</t>
    <phoneticPr fontId="22" type="noConversion"/>
  </si>
  <si>
    <t>IR9</t>
  </si>
  <si>
    <t>Runda</t>
  </si>
  <si>
    <t>Ruyenzi</t>
  </si>
  <si>
    <t>Rubumba</t>
    <phoneticPr fontId="22" type="noConversion"/>
  </si>
  <si>
    <t>IR10</t>
  </si>
  <si>
    <t>Kagina</t>
  </si>
  <si>
    <t>Gasharara</t>
  </si>
  <si>
    <t>IR14</t>
  </si>
  <si>
    <t>Rugarika</t>
  </si>
  <si>
    <t>Nyarubuye</t>
  </si>
  <si>
    <t>Kabarama I</t>
    <phoneticPr fontId="22" type="noConversion"/>
  </si>
  <si>
    <t>IR15</t>
  </si>
  <si>
    <t>Kigese</t>
  </si>
  <si>
    <t>Kigese</t>
    <phoneticPr fontId="22" type="noConversion"/>
  </si>
  <si>
    <t>IR16</t>
  </si>
  <si>
    <t>Kabarama II</t>
    <phoneticPr fontId="22" type="noConversion"/>
  </si>
  <si>
    <t>IR17</t>
  </si>
  <si>
    <t>Kirega</t>
    <phoneticPr fontId="22" type="noConversion"/>
  </si>
  <si>
    <t>IR18</t>
  </si>
  <si>
    <t xml:space="preserve">Rugarika </t>
  </si>
  <si>
    <t>Sheli</t>
  </si>
  <si>
    <t>Butera</t>
    <phoneticPr fontId="22" type="noConversion"/>
  </si>
  <si>
    <t>IR19</t>
  </si>
  <si>
    <t>Masaka</t>
  </si>
  <si>
    <t>Ruramba II</t>
    <phoneticPr fontId="22" type="noConversion"/>
  </si>
  <si>
    <t>IR25</t>
  </si>
  <si>
    <t>Nzagwa</t>
  </si>
  <si>
    <t>IR26</t>
  </si>
  <si>
    <t xml:space="preserve">Mugina </t>
  </si>
  <si>
    <t>Nteko</t>
  </si>
  <si>
    <t>Rusoro</t>
    <phoneticPr fontId="22" type="noConversion"/>
  </si>
  <si>
    <t>IR27</t>
  </si>
  <si>
    <t>Jenda</t>
  </si>
  <si>
    <t>Nyamurenga</t>
    <phoneticPr fontId="22" type="noConversion"/>
  </si>
  <si>
    <t>IR28</t>
  </si>
  <si>
    <t>Kabugondo</t>
  </si>
  <si>
    <t>Cyeru</t>
    <phoneticPr fontId="22" type="noConversion"/>
  </si>
  <si>
    <t>IR29</t>
  </si>
  <si>
    <t>Bibungo</t>
  </si>
  <si>
    <t>Murambi I</t>
    <phoneticPr fontId="22" type="noConversion"/>
  </si>
  <si>
    <t>Mugina</t>
  </si>
  <si>
    <t>Kigarama</t>
  </si>
  <si>
    <t>IR31</t>
  </si>
  <si>
    <t>Musambira</t>
  </si>
  <si>
    <t>Mpushi</t>
  </si>
  <si>
    <t>Gitwiko I</t>
    <phoneticPr fontId="22" type="noConversion"/>
  </si>
  <si>
    <t>IR32</t>
  </si>
  <si>
    <t>Kamashashi</t>
    <phoneticPr fontId="22" type="noConversion"/>
  </si>
  <si>
    <t>IR33</t>
  </si>
  <si>
    <t>Gitwiko II</t>
    <phoneticPr fontId="22" type="noConversion"/>
  </si>
  <si>
    <t>IR34</t>
  </si>
  <si>
    <t>Gitwiko III</t>
    <phoneticPr fontId="22" type="noConversion"/>
  </si>
  <si>
    <t>IR35</t>
  </si>
  <si>
    <t>Nyamiyaga</t>
  </si>
  <si>
    <t>Mukinga</t>
  </si>
  <si>
    <t>Nyamahuru</t>
    <phoneticPr fontId="22" type="noConversion"/>
  </si>
  <si>
    <t>IR36</t>
  </si>
  <si>
    <t>Murambi II</t>
    <phoneticPr fontId="22" type="noConversion"/>
  </si>
  <si>
    <t>IR37</t>
  </si>
  <si>
    <t>Kabashumba</t>
  </si>
  <si>
    <t>Buye</t>
    <phoneticPr fontId="22" type="noConversion"/>
  </si>
  <si>
    <t>IR69</t>
  </si>
  <si>
    <t>Mataba sud</t>
  </si>
  <si>
    <t>IR92</t>
  </si>
  <si>
    <t>Ruhango</t>
  </si>
  <si>
    <t>Mbuye</t>
    <phoneticPr fontId="22" type="noConversion"/>
  </si>
  <si>
    <t>Kabuga</t>
    <phoneticPr fontId="22" type="noConversion"/>
  </si>
  <si>
    <t>IR93</t>
  </si>
  <si>
    <t>Mbuye</t>
  </si>
  <si>
    <t>Rugarama</t>
  </si>
  <si>
    <t>IR94</t>
  </si>
  <si>
    <t>Ruhango</t>
    <phoneticPr fontId="22" type="noConversion"/>
  </si>
  <si>
    <t>Nyamutarama</t>
    <phoneticPr fontId="22" type="noConversion"/>
  </si>
  <si>
    <t>IR501</t>
  </si>
  <si>
    <t>Muhanga</t>
    <phoneticPr fontId="2" type="noConversion"/>
  </si>
  <si>
    <t>Shyogwe</t>
    <phoneticPr fontId="22" type="noConversion"/>
  </si>
  <si>
    <t>Mubuga</t>
  </si>
  <si>
    <t>Gakomeye</t>
  </si>
  <si>
    <t>IR502</t>
  </si>
  <si>
    <t>Muhanga</t>
  </si>
  <si>
    <t>Biringaga</t>
  </si>
  <si>
    <t>Kuwimana</t>
    <phoneticPr fontId="22" type="noConversion"/>
  </si>
  <si>
    <t>IR503</t>
  </si>
  <si>
    <t>Rwinkuba</t>
  </si>
  <si>
    <t>IR504</t>
  </si>
  <si>
    <t>Mataba</t>
  </si>
  <si>
    <t>IR505</t>
  </si>
  <si>
    <t>Shori</t>
  </si>
  <si>
    <t>IR506</t>
  </si>
  <si>
    <t>Kivumu</t>
  </si>
  <si>
    <t>Busozi</t>
  </si>
  <si>
    <t>IR507</t>
  </si>
  <si>
    <t>Muhanga</t>
    <phoneticPr fontId="22" type="noConversion"/>
  </si>
  <si>
    <t>Mushishiro</t>
    <phoneticPr fontId="22" type="noConversion"/>
  </si>
  <si>
    <t>Nyagasozi</t>
  </si>
  <si>
    <t>Kanombe</t>
  </si>
  <si>
    <t>IR508</t>
  </si>
  <si>
    <t>Mushishiro</t>
  </si>
  <si>
    <t>Kibonwa</t>
  </si>
  <si>
    <t>IR509</t>
  </si>
  <si>
    <t>Munazi</t>
  </si>
  <si>
    <t>Kabare</t>
  </si>
  <si>
    <t>IR511</t>
  </si>
  <si>
    <t>Nyarusange</t>
    <phoneticPr fontId="22" type="noConversion"/>
  </si>
  <si>
    <t>Musongati</t>
  </si>
  <si>
    <t xml:space="preserve">Kagarama </t>
  </si>
  <si>
    <t>IR512</t>
  </si>
  <si>
    <t>Nyarusange</t>
  </si>
  <si>
    <t>Rukamiro</t>
  </si>
  <si>
    <t>IR513</t>
  </si>
  <si>
    <t>Rusovu</t>
  </si>
  <si>
    <t>Rwambariro</t>
  </si>
  <si>
    <t>IR30</t>
    <phoneticPr fontId="7" type="noConversion"/>
  </si>
  <si>
    <t>Percentage of users of project safe water supply who were already in baseline scenario using a non boiling safe water supply</t>
    <phoneticPr fontId="7" type="noConversion"/>
  </si>
  <si>
    <t>Total</t>
    <phoneticPr fontId="7" type="noConversion"/>
  </si>
  <si>
    <t>VPA No.</t>
    <phoneticPr fontId="7" type="noConversion"/>
  </si>
  <si>
    <t>01</t>
  </si>
  <si>
    <t>01</t>
    <phoneticPr fontId="7" type="noConversion"/>
  </si>
  <si>
    <t>02</t>
  </si>
  <si>
    <t>03</t>
  </si>
  <si>
    <t>04</t>
  </si>
  <si>
    <t>05</t>
  </si>
  <si>
    <t>IR100</t>
  </si>
  <si>
    <t>Kinazi</t>
  </si>
  <si>
    <t xml:space="preserve">Rubona </t>
  </si>
  <si>
    <t>Gako I</t>
  </si>
  <si>
    <t>IR101</t>
  </si>
  <si>
    <t>Gako II</t>
  </si>
  <si>
    <t>IR102</t>
  </si>
  <si>
    <t>Gako III</t>
  </si>
  <si>
    <t>IR103</t>
  </si>
  <si>
    <t>Buhanika I</t>
  </si>
  <si>
    <t>IR104</t>
  </si>
  <si>
    <t>Buhanika II</t>
  </si>
  <si>
    <t>IR105</t>
  </si>
  <si>
    <t>Rubona</t>
  </si>
  <si>
    <t>Gashike</t>
  </si>
  <si>
    <t>IR106</t>
  </si>
  <si>
    <t>Burima</t>
  </si>
  <si>
    <t>IR107</t>
  </si>
  <si>
    <t>Nyarugenge</t>
  </si>
  <si>
    <t>IR108</t>
  </si>
  <si>
    <t>Mirambi I</t>
  </si>
  <si>
    <t>IR109</t>
  </si>
  <si>
    <t>Mirambi II</t>
  </si>
  <si>
    <t>IR110</t>
  </si>
  <si>
    <t>Mirambi III</t>
  </si>
  <si>
    <t>IR111</t>
  </si>
  <si>
    <t>IR112</t>
  </si>
  <si>
    <t>Nyagahama I</t>
  </si>
  <si>
    <t>IR113</t>
  </si>
  <si>
    <t>Nyagahama II</t>
  </si>
  <si>
    <t>IR114</t>
  </si>
  <si>
    <t>Gisare</t>
  </si>
  <si>
    <t>Kibanda</t>
  </si>
  <si>
    <t>IR115</t>
  </si>
  <si>
    <t>Gisari</t>
  </si>
  <si>
    <t>Kamuraza I</t>
  </si>
  <si>
    <t>IR116</t>
  </si>
  <si>
    <t>Kamuraza II</t>
  </si>
  <si>
    <t>IR117</t>
  </si>
  <si>
    <t>Kamuraza III</t>
  </si>
  <si>
    <t>Kabeza</t>
  </si>
  <si>
    <t>IR119</t>
  </si>
  <si>
    <t>Kakirenzi I</t>
  </si>
  <si>
    <t>IR120</t>
  </si>
  <si>
    <t>Kakirenzi II</t>
  </si>
  <si>
    <t>IR121</t>
  </si>
  <si>
    <t>Kakirenzi III</t>
  </si>
  <si>
    <t>IR122</t>
  </si>
  <si>
    <t>Kanaba</t>
  </si>
  <si>
    <t>IR123</t>
  </si>
  <si>
    <t>Nyabusunzu I</t>
  </si>
  <si>
    <t>IR124</t>
  </si>
  <si>
    <t>IR125</t>
  </si>
  <si>
    <t>Rutabo</t>
  </si>
  <si>
    <t>Gatonde</t>
  </si>
  <si>
    <t>IR128</t>
  </si>
  <si>
    <t>Nyabisindu I</t>
  </si>
  <si>
    <t>IR129</t>
  </si>
  <si>
    <t>Nyabisindu II</t>
  </si>
  <si>
    <t>IR130</t>
  </si>
  <si>
    <t>Nyabisindu III</t>
  </si>
  <si>
    <t>IR131</t>
  </si>
  <si>
    <t>Kacyiru I</t>
  </si>
  <si>
    <t>IR132</t>
  </si>
  <si>
    <t>Kacyiru II</t>
  </si>
  <si>
    <t>IR133</t>
  </si>
  <si>
    <t>Kacyiru III</t>
  </si>
  <si>
    <t>IR134</t>
  </si>
  <si>
    <t>Karama</t>
  </si>
  <si>
    <t>IR135</t>
  </si>
  <si>
    <t>Ruhuha</t>
  </si>
  <si>
    <t>IR139</t>
  </si>
  <si>
    <t>Mpemba</t>
  </si>
  <si>
    <t>IR141</t>
  </si>
  <si>
    <t>Karuhuga</t>
  </si>
  <si>
    <t>IR142</t>
  </si>
  <si>
    <t>Impala I</t>
  </si>
  <si>
    <t>IR143</t>
  </si>
  <si>
    <t>Impala II</t>
  </si>
  <si>
    <t>IR144</t>
  </si>
  <si>
    <t>Gasiza I</t>
  </si>
  <si>
    <t>IR145</t>
  </si>
  <si>
    <t>Gasiza II</t>
  </si>
  <si>
    <t>IR146</t>
  </si>
  <si>
    <t>Gasiza III</t>
  </si>
  <si>
    <t>IR148</t>
  </si>
  <si>
    <t>Kareshya</t>
  </si>
  <si>
    <t>IR71</t>
  </si>
  <si>
    <t>Ntongwe</t>
  </si>
  <si>
    <t xml:space="preserve">Kayenzi </t>
  </si>
  <si>
    <t>Kanyete</t>
  </si>
  <si>
    <t>IR72</t>
  </si>
  <si>
    <t>Kirwa I</t>
  </si>
  <si>
    <t>IR74</t>
  </si>
  <si>
    <t xml:space="preserve">Kareba </t>
  </si>
  <si>
    <t>Kibatsi I</t>
  </si>
  <si>
    <t>IR75</t>
  </si>
  <si>
    <t>Kibatsi II</t>
  </si>
  <si>
    <t>IR76</t>
  </si>
  <si>
    <t>Ruko I</t>
  </si>
  <si>
    <t>IR77</t>
  </si>
  <si>
    <t>Ruko II</t>
  </si>
  <si>
    <t>IR78</t>
  </si>
  <si>
    <t>Kebero</t>
  </si>
  <si>
    <t>Ruko</t>
  </si>
  <si>
    <t>IR79</t>
  </si>
  <si>
    <t xml:space="preserve">Nyarurama </t>
  </si>
  <si>
    <t>Rwintama</t>
  </si>
  <si>
    <t>IR80</t>
  </si>
  <si>
    <t>IR81</t>
  </si>
  <si>
    <t>Gahunga</t>
  </si>
  <si>
    <t>IR82</t>
  </si>
  <si>
    <t>Gako</t>
  </si>
  <si>
    <t>Cyimana</t>
  </si>
  <si>
    <t>IR83</t>
  </si>
  <si>
    <t>Kizibere</t>
  </si>
  <si>
    <t>Kangoma</t>
  </si>
  <si>
    <t>IR84</t>
  </si>
  <si>
    <t>Bunyeshywa</t>
  </si>
  <si>
    <t>IR85</t>
  </si>
  <si>
    <t>Mayunzwe</t>
  </si>
  <si>
    <t>IR86</t>
  </si>
  <si>
    <t>Mwendo</t>
  </si>
  <si>
    <t>IR87</t>
  </si>
  <si>
    <t>Karusizi</t>
  </si>
  <si>
    <t>IR88</t>
  </si>
  <si>
    <t>Kidoma</t>
  </si>
  <si>
    <t>IR89</t>
  </si>
  <si>
    <t>Vunga</t>
  </si>
  <si>
    <t>IR90</t>
  </si>
  <si>
    <t>Buremera I</t>
  </si>
  <si>
    <t>IR91</t>
  </si>
  <si>
    <t>Buremera II</t>
  </si>
  <si>
    <t>IR95</t>
  </si>
  <si>
    <t>Gisanga</t>
  </si>
  <si>
    <t>Byemveni</t>
  </si>
  <si>
    <t>IR96</t>
  </si>
  <si>
    <t>Sabudari I</t>
  </si>
  <si>
    <t>IR97</t>
  </si>
  <si>
    <t>Sabudari II</t>
  </si>
  <si>
    <t>IR98</t>
  </si>
  <si>
    <t>Kavumu</t>
  </si>
  <si>
    <t>IR99</t>
  </si>
  <si>
    <t>Cyanza</t>
  </si>
  <si>
    <t>Kabungo</t>
  </si>
  <si>
    <t>IR136</t>
  </si>
  <si>
    <t>Nyakarekare</t>
  </si>
  <si>
    <t>IR137</t>
  </si>
  <si>
    <t>Bereshi</t>
  </si>
  <si>
    <t>IR147</t>
  </si>
  <si>
    <t>Nyabitare</t>
  </si>
  <si>
    <t>IR270</t>
  </si>
  <si>
    <t>Nyakabungo</t>
  </si>
  <si>
    <t>Mutima I</t>
  </si>
  <si>
    <t>IR271</t>
  </si>
  <si>
    <t>Mutima II</t>
  </si>
  <si>
    <t>IR272</t>
  </si>
  <si>
    <t>Gacuriro I</t>
  </si>
  <si>
    <t>IR273</t>
  </si>
  <si>
    <t>Gacuriro II</t>
  </si>
  <si>
    <t>IR274</t>
  </si>
  <si>
    <t>Gacuriro III</t>
  </si>
  <si>
    <t>IR275</t>
  </si>
  <si>
    <t>Byimana I</t>
  </si>
  <si>
    <t>IR276</t>
  </si>
  <si>
    <t>Byimana II</t>
  </si>
  <si>
    <t>IR277</t>
  </si>
  <si>
    <t>Karama I</t>
  </si>
  <si>
    <t>IR278</t>
  </si>
  <si>
    <t>Karama II</t>
  </si>
  <si>
    <t>IR279</t>
  </si>
  <si>
    <t>Kigabiro</t>
  </si>
  <si>
    <t>IR149</t>
  </si>
  <si>
    <t>Byimana</t>
  </si>
  <si>
    <t>Nyakabuye</t>
  </si>
  <si>
    <t>Gatobotobo</t>
  </si>
  <si>
    <t>IR150</t>
  </si>
  <si>
    <t>Bweramana</t>
  </si>
  <si>
    <t>Kirambo</t>
  </si>
  <si>
    <t>IR151</t>
  </si>
  <si>
    <t>Birambo</t>
  </si>
  <si>
    <t>IR152</t>
  </si>
  <si>
    <t xml:space="preserve">Mataba </t>
  </si>
  <si>
    <t>IR153</t>
  </si>
  <si>
    <t>Mpanda</t>
  </si>
  <si>
    <t>Gatwa</t>
  </si>
  <si>
    <t>IR154</t>
  </si>
  <si>
    <t>Kamusenyi</t>
  </si>
  <si>
    <t>Kabusheshe</t>
  </si>
  <si>
    <t>IR155</t>
  </si>
  <si>
    <t>IR156</t>
  </si>
  <si>
    <t>Mahembe</t>
  </si>
  <si>
    <t>Muhororo</t>
  </si>
  <si>
    <t>IR157</t>
  </si>
  <si>
    <t>Bukomero</t>
  </si>
  <si>
    <t>IR158</t>
  </si>
  <si>
    <t>IR171</t>
  </si>
  <si>
    <t>Gitisi</t>
  </si>
  <si>
    <t>Nyarugenge I</t>
  </si>
  <si>
    <t>IR172</t>
  </si>
  <si>
    <t>Nyarugenge II</t>
  </si>
  <si>
    <t>IR174</t>
  </si>
  <si>
    <t>Munyinya III</t>
  </si>
  <si>
    <t>IR183</t>
  </si>
  <si>
    <t>Buhoro</t>
  </si>
  <si>
    <t>IR184</t>
  </si>
  <si>
    <t>Ntosho</t>
  </si>
  <si>
    <t>IR185</t>
  </si>
  <si>
    <t>Masambu</t>
  </si>
  <si>
    <t>IR186</t>
  </si>
  <si>
    <t>Munyinya I</t>
  </si>
  <si>
    <t>IR189</t>
  </si>
  <si>
    <t>Murama</t>
  </si>
  <si>
    <t>Karambo</t>
  </si>
  <si>
    <t>IR190</t>
  </si>
  <si>
    <t>Karima I</t>
  </si>
  <si>
    <t>IR192</t>
  </si>
  <si>
    <t>Duwane</t>
  </si>
  <si>
    <t>IR193</t>
  </si>
  <si>
    <t xml:space="preserve">Rusororo </t>
  </si>
  <si>
    <t>IR194</t>
  </si>
  <si>
    <t>Rusororo I</t>
  </si>
  <si>
    <t>IR195</t>
  </si>
  <si>
    <t>Karima II</t>
  </si>
  <si>
    <t>IR196</t>
  </si>
  <si>
    <t>Munyinya II</t>
  </si>
  <si>
    <t>IR201</t>
  </si>
  <si>
    <t>Nyamaraba I</t>
  </si>
  <si>
    <t>IR205</t>
  </si>
  <si>
    <t>Nyamaraba II</t>
  </si>
  <si>
    <t>IR206</t>
  </si>
  <si>
    <t>Nyarunyinya I</t>
  </si>
  <si>
    <t>IR210</t>
  </si>
  <si>
    <t>Nyarunyinya II</t>
  </si>
  <si>
    <t>IR225</t>
  </si>
  <si>
    <t>IR226</t>
  </si>
  <si>
    <t>Muhororo II</t>
  </si>
  <si>
    <t>IR227</t>
  </si>
  <si>
    <t>Muhororo I</t>
  </si>
  <si>
    <t>IR236</t>
  </si>
  <si>
    <t>Munini</t>
  </si>
  <si>
    <t>Cyirima</t>
  </si>
  <si>
    <t>IR237</t>
  </si>
  <si>
    <t>Rwinyana</t>
  </si>
  <si>
    <t>Nyarutovu</t>
  </si>
  <si>
    <t>IR238</t>
  </si>
  <si>
    <t>IR239</t>
  </si>
  <si>
    <t>Samba</t>
  </si>
  <si>
    <t>IR240</t>
  </si>
  <si>
    <t>Rugogwe</t>
  </si>
  <si>
    <t>IR241</t>
  </si>
  <si>
    <t>IR242</t>
  </si>
  <si>
    <t>IR243</t>
  </si>
  <si>
    <t>Kirengeri</t>
  </si>
  <si>
    <t>IR244</t>
  </si>
  <si>
    <t>Nyagisozi</t>
  </si>
  <si>
    <t>IR245</t>
  </si>
  <si>
    <t>Mujyejuru</t>
  </si>
  <si>
    <t>IR246</t>
  </si>
  <si>
    <t>IR247</t>
  </si>
  <si>
    <t>Ntenyo</t>
  </si>
  <si>
    <t>Gihinga</t>
  </si>
  <si>
    <t>IR248</t>
  </si>
  <si>
    <t>Mutobo</t>
  </si>
  <si>
    <t>IR249</t>
  </si>
  <si>
    <t>Ndago</t>
  </si>
  <si>
    <t>IR252</t>
  </si>
  <si>
    <t>Nyarubumbiro</t>
  </si>
  <si>
    <t>IR165</t>
  </si>
  <si>
    <t>Rwoga</t>
  </si>
  <si>
    <t>Ruhango II</t>
  </si>
  <si>
    <t>IR175</t>
  </si>
  <si>
    <t>Bugarama</t>
  </si>
  <si>
    <t>IR176</t>
  </si>
  <si>
    <t>Ruhango I</t>
  </si>
  <si>
    <t>IR178</t>
  </si>
  <si>
    <t>Bihome I</t>
  </si>
  <si>
    <t>IR188</t>
  </si>
  <si>
    <t>Bihome II</t>
  </si>
  <si>
    <t>IR211</t>
  </si>
  <si>
    <t>Gasharu</t>
  </si>
  <si>
    <t>IR212</t>
  </si>
  <si>
    <t>IR220</t>
  </si>
  <si>
    <t>Cyibiraro</t>
  </si>
  <si>
    <t>IR221</t>
  </si>
  <si>
    <t>IR222</t>
  </si>
  <si>
    <t>Bunyogombe</t>
  </si>
  <si>
    <t>IR230</t>
  </si>
  <si>
    <t>Bushenyi</t>
  </si>
  <si>
    <t>IR283</t>
  </si>
  <si>
    <t>Nyanza</t>
  </si>
  <si>
    <t>Busasamana</t>
  </si>
  <si>
    <t>Nyamagana B2</t>
  </si>
  <si>
    <t>IR289</t>
  </si>
  <si>
    <t>Mugonzi</t>
  </si>
  <si>
    <t>IR290</t>
  </si>
  <si>
    <t>Kigoma</t>
  </si>
  <si>
    <t>Gasoro</t>
  </si>
  <si>
    <t>IR291</t>
  </si>
  <si>
    <t>Butantsinda</t>
  </si>
  <si>
    <t>Gitare</t>
  </si>
  <si>
    <t>IR292</t>
  </si>
  <si>
    <t>Mukingo</t>
  </si>
  <si>
    <t>Kinyogoto</t>
  </si>
  <si>
    <t>IR295</t>
  </si>
  <si>
    <t>Cyabakamyi</t>
  </si>
  <si>
    <t>Nyabinyenga</t>
  </si>
  <si>
    <t>Rugwa I</t>
  </si>
  <si>
    <t>IR296</t>
  </si>
  <si>
    <t>Rugwa II</t>
  </si>
  <si>
    <t>IR297</t>
  </si>
  <si>
    <t>Kandihe</t>
  </si>
  <si>
    <t>IR298</t>
  </si>
  <si>
    <t>Cyerezo</t>
  </si>
  <si>
    <t>Cyumba</t>
  </si>
  <si>
    <t>IR299</t>
  </si>
  <si>
    <t>Kibirizi</t>
  </si>
  <si>
    <t>Cyeru</t>
  </si>
  <si>
    <t>Matara</t>
  </si>
  <si>
    <t>IR300</t>
  </si>
  <si>
    <t>Muyebe</t>
  </si>
  <si>
    <t>IR301</t>
  </si>
  <si>
    <t>Mututu</t>
  </si>
  <si>
    <t>IR302</t>
  </si>
  <si>
    <t>Rwotso</t>
  </si>
  <si>
    <t>Nyarurama I</t>
  </si>
  <si>
    <t>IR303</t>
  </si>
  <si>
    <t>Nyarurama II</t>
  </si>
  <si>
    <t>IR304</t>
  </si>
  <si>
    <t>Saruhembe I</t>
  </si>
  <si>
    <t>IR305</t>
  </si>
  <si>
    <t>Saruhembe II</t>
  </si>
  <si>
    <t>IR306</t>
  </si>
  <si>
    <t>Mubano</t>
  </si>
  <si>
    <t>IR307</t>
  </si>
  <si>
    <t>Muyira</t>
  </si>
  <si>
    <t>Nyamure</t>
  </si>
  <si>
    <t>Cyegera I</t>
  </si>
  <si>
    <t>IR309</t>
  </si>
  <si>
    <t>Gituza</t>
  </si>
  <si>
    <t>IR311</t>
  </si>
  <si>
    <t>Migina</t>
  </si>
  <si>
    <t>Kinyana</t>
  </si>
  <si>
    <t>IR312</t>
  </si>
  <si>
    <t>Gihama</t>
  </si>
  <si>
    <t>IR313</t>
  </si>
  <si>
    <t>Giti</t>
  </si>
  <si>
    <t>Kinyoni</t>
  </si>
  <si>
    <t>IR314</t>
  </si>
  <si>
    <t>Kagunga</t>
  </si>
  <si>
    <t>Samuduha</t>
  </si>
  <si>
    <t>IR315</t>
  </si>
  <si>
    <t>Ntyazo</t>
  </si>
  <si>
    <t>IR316</t>
  </si>
  <si>
    <t>Cyotamakara</t>
  </si>
  <si>
    <t>Karuyumbo I</t>
  </si>
  <si>
    <t>IR317</t>
  </si>
  <si>
    <t>Karuyumbo II</t>
  </si>
  <si>
    <t>IR390</t>
  </si>
  <si>
    <t xml:space="preserve">Nyamagabe </t>
  </si>
  <si>
    <t>Kamegeri</t>
  </si>
  <si>
    <t>Kizi</t>
  </si>
  <si>
    <t>Gakomeye I</t>
  </si>
  <si>
    <t>IR391</t>
  </si>
  <si>
    <t>Gakomeye II</t>
  </si>
  <si>
    <t>IR392</t>
  </si>
  <si>
    <t>Gakomeye III</t>
  </si>
  <si>
    <t>IR411</t>
  </si>
  <si>
    <t>Uwindekezi</t>
  </si>
  <si>
    <t>Uwamataba</t>
  </si>
  <si>
    <t>IR412</t>
  </si>
  <si>
    <t>Karumbi</t>
  </si>
  <si>
    <t>IR160</t>
  </si>
  <si>
    <t>Nyamagana</t>
  </si>
  <si>
    <t>Bwangacumu I</t>
  </si>
  <si>
    <t>IR161</t>
  </si>
  <si>
    <t>Bwangacumu II</t>
  </si>
  <si>
    <t>IR162</t>
  </si>
  <si>
    <t>Bwagacumu III</t>
  </si>
  <si>
    <t>IR163</t>
  </si>
  <si>
    <t>Nyamugari</t>
  </si>
  <si>
    <t>IR164</t>
  </si>
  <si>
    <t>Ngurukizi I</t>
  </si>
  <si>
    <t>IR166</t>
  </si>
  <si>
    <t>Mabera</t>
  </si>
  <si>
    <t>IR167</t>
  </si>
  <si>
    <t>Butare</t>
  </si>
  <si>
    <t>IR168</t>
  </si>
  <si>
    <t>Bumbogo</t>
  </si>
  <si>
    <t>IR169</t>
  </si>
  <si>
    <t>Kamaguru</t>
  </si>
  <si>
    <t>IR170</t>
  </si>
  <si>
    <t>Murehe</t>
  </si>
  <si>
    <t>IR173</t>
  </si>
  <si>
    <t>Cyeshero</t>
  </si>
  <si>
    <t>IR177</t>
  </si>
  <si>
    <t>Ngurukizi II</t>
  </si>
  <si>
    <t>IR179</t>
  </si>
  <si>
    <t>Gikoma</t>
  </si>
  <si>
    <t>IR180</t>
  </si>
  <si>
    <t>Ryabonyinka</t>
  </si>
  <si>
    <t>IR181</t>
  </si>
  <si>
    <t>Gatengeri</t>
  </si>
  <si>
    <t>IR182</t>
  </si>
  <si>
    <t>Tambwe</t>
  </si>
  <si>
    <t>IR197</t>
  </si>
  <si>
    <t>Gahama</t>
  </si>
  <si>
    <t>IR198</t>
  </si>
  <si>
    <t>Nyarusange II</t>
  </si>
  <si>
    <t>IR199</t>
  </si>
  <si>
    <t>Rusebeya</t>
  </si>
  <si>
    <t>IR200</t>
  </si>
  <si>
    <t>Rwankuba</t>
  </si>
  <si>
    <t>IR202</t>
  </si>
  <si>
    <t>Kabaja</t>
  </si>
  <si>
    <t>IR203</t>
  </si>
  <si>
    <t>IR204</t>
  </si>
  <si>
    <t>IR207</t>
  </si>
  <si>
    <t>Musamo</t>
  </si>
  <si>
    <t>Cyinkene</t>
  </si>
  <si>
    <t>IR208</t>
  </si>
  <si>
    <t>Ntungamo</t>
  </si>
  <si>
    <t>IR209</t>
  </si>
  <si>
    <t>Nyabihanga</t>
  </si>
  <si>
    <t>IR213</t>
  </si>
  <si>
    <t>Kaburanjwiri</t>
  </si>
  <si>
    <t>IR214</t>
  </si>
  <si>
    <t>Gacoko</t>
  </si>
  <si>
    <t>IR215</t>
  </si>
  <si>
    <t>Bugarura</t>
  </si>
  <si>
    <t>IR216</t>
  </si>
  <si>
    <t>Gishegesha</t>
  </si>
  <si>
    <t>IR217</t>
  </si>
  <si>
    <t>Busego</t>
  </si>
  <si>
    <t>IR218</t>
  </si>
  <si>
    <t>Kamugaza</t>
  </si>
  <si>
    <t>IR219</t>
  </si>
  <si>
    <t>IR224</t>
  </si>
  <si>
    <t>Nyabisindu</t>
  </si>
  <si>
    <t>IR228</t>
  </si>
  <si>
    <t>Kinama</t>
  </si>
  <si>
    <t>IR229</t>
  </si>
  <si>
    <t>Remera</t>
  </si>
  <si>
    <t>IR231</t>
  </si>
  <si>
    <t>IR232</t>
  </si>
  <si>
    <t>IR233</t>
  </si>
  <si>
    <t>Mwali</t>
  </si>
  <si>
    <t>IR234</t>
  </si>
  <si>
    <t>Nyundo</t>
  </si>
  <si>
    <t>IR235</t>
  </si>
  <si>
    <t>02</t>
    <phoneticPr fontId="7" type="noConversion"/>
  </si>
  <si>
    <t>03</t>
    <phoneticPr fontId="7" type="noConversion"/>
  </si>
  <si>
    <t>04</t>
    <phoneticPr fontId="7" type="noConversion"/>
  </si>
  <si>
    <t>05</t>
    <phoneticPr fontId="7" type="noConversion"/>
  </si>
  <si>
    <t>06</t>
  </si>
  <si>
    <t>06</t>
    <phoneticPr fontId="7" type="noConversion"/>
  </si>
  <si>
    <t>Total</t>
    <phoneticPr fontId="7" type="noConversion"/>
  </si>
  <si>
    <t>GS 11098, GS 11133, GS 11134, GS 11135, GS 11136, GS 11137</t>
    <phoneticPr fontId="7" type="noConversion"/>
  </si>
  <si>
    <t>VPA01</t>
  </si>
  <si>
    <t>VPA01</t>
    <phoneticPr fontId="7" type="noConversion"/>
  </si>
  <si>
    <t>VPA02</t>
  </si>
  <si>
    <t>VPA03</t>
  </si>
  <si>
    <t>VPA04</t>
  </si>
  <si>
    <t>VPA05</t>
  </si>
  <si>
    <t>VPA06</t>
  </si>
  <si>
    <r>
      <t>N</t>
    </r>
    <r>
      <rPr>
        <vertAlign val="subscript"/>
        <sz val="12"/>
        <rFont val="Times New Roman"/>
        <family val="1"/>
      </rPr>
      <t>p,y</t>
    </r>
    <phoneticPr fontId="7" type="noConversion"/>
  </si>
  <si>
    <t>Total of 6 VPAs</t>
    <phoneticPr fontId="7" type="noConversion"/>
  </si>
  <si>
    <t>Total</t>
    <phoneticPr fontId="7" type="noConversion"/>
  </si>
  <si>
    <t>Total</t>
    <phoneticPr fontId="7" type="noConversion"/>
  </si>
  <si>
    <t>Total</t>
    <phoneticPr fontId="7" type="noConversion"/>
  </si>
  <si>
    <r>
      <t>ER</t>
    </r>
    <r>
      <rPr>
        <vertAlign val="subscript"/>
        <sz val="12"/>
        <rFont val="Times New Roman"/>
        <family val="1"/>
      </rPr>
      <t>y</t>
    </r>
    <r>
      <rPr>
        <sz val="12"/>
        <rFont val="Times New Roman"/>
        <family val="1"/>
      </rPr>
      <t xml:space="preserve"> = (ΣBE</t>
    </r>
    <r>
      <rPr>
        <vertAlign val="subscript"/>
        <sz val="12"/>
        <rFont val="Times New Roman"/>
        <family val="1"/>
      </rPr>
      <t xml:space="preserve">b,y </t>
    </r>
    <r>
      <rPr>
        <sz val="12"/>
        <rFont val="Times New Roman"/>
        <family val="1"/>
      </rPr>
      <t>- ΣPE</t>
    </r>
    <r>
      <rPr>
        <vertAlign val="subscript"/>
        <sz val="12"/>
        <rFont val="Times New Roman"/>
        <family val="1"/>
      </rPr>
      <t>p,y</t>
    </r>
    <r>
      <rPr>
        <sz val="12"/>
        <rFont val="Times New Roman"/>
        <family val="1"/>
      </rPr>
      <t>) * U</t>
    </r>
    <r>
      <rPr>
        <vertAlign val="subscript"/>
        <sz val="12"/>
        <rFont val="Times New Roman"/>
        <family val="1"/>
      </rPr>
      <t xml:space="preserve">p,y </t>
    </r>
    <r>
      <rPr>
        <sz val="12"/>
        <rFont val="Times New Roman"/>
        <family val="1"/>
      </rPr>
      <t>- ΣLE</t>
    </r>
    <r>
      <rPr>
        <vertAlign val="subscript"/>
        <sz val="12"/>
        <rFont val="Times New Roman"/>
        <family val="1"/>
      </rPr>
      <t>p,y</t>
    </r>
    <phoneticPr fontId="7" type="noConversion"/>
  </si>
  <si>
    <t>GS 11098</t>
  </si>
  <si>
    <t>GS 11098</t>
    <phoneticPr fontId="7" type="noConversion"/>
  </si>
  <si>
    <t xml:space="preserve">GS 11133 </t>
  </si>
  <si>
    <t xml:space="preserve">GS 11133 </t>
    <phoneticPr fontId="7" type="noConversion"/>
  </si>
  <si>
    <t>GS 11134</t>
  </si>
  <si>
    <t>GS 11134</t>
    <phoneticPr fontId="7" type="noConversion"/>
  </si>
  <si>
    <t>GS 11135</t>
  </si>
  <si>
    <t>GS 11135</t>
    <phoneticPr fontId="7" type="noConversion"/>
  </si>
  <si>
    <t>GS 11136</t>
  </si>
  <si>
    <t>GS 11136</t>
    <phoneticPr fontId="7" type="noConversion"/>
  </si>
  <si>
    <t>GS 11137</t>
  </si>
  <si>
    <t>GS 11137</t>
    <phoneticPr fontId="7" type="noConversion"/>
  </si>
  <si>
    <t>GS ID</t>
    <phoneticPr fontId="7" type="noConversion"/>
  </si>
  <si>
    <r>
      <t>Net benefit (tCO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e)</t>
    </r>
    <phoneticPr fontId="7" type="noConversion"/>
  </si>
  <si>
    <t>Start date</t>
    <phoneticPr fontId="7" type="noConversion"/>
  </si>
  <si>
    <t>End date</t>
    <phoneticPr fontId="7" type="noConversion"/>
  </si>
  <si>
    <t>Values estimated in ex ante calculation of approved PDD</t>
    <phoneticPr fontId="7" type="noConversion"/>
  </si>
  <si>
    <t>Kumunyinya</t>
    <phoneticPr fontId="7" type="noConversion"/>
  </si>
  <si>
    <t>Geographic Coordinates (latitude and longitude)</t>
    <phoneticPr fontId="7" type="noConversion"/>
  </si>
  <si>
    <t>-1.890692</t>
  </si>
  <si>
    <t>-1.8712557</t>
  </si>
  <si>
    <t>-1.917324</t>
  </si>
  <si>
    <t>-2.018542</t>
  </si>
  <si>
    <t>-2.049787</t>
  </si>
  <si>
    <t>-2.144367</t>
  </si>
  <si>
    <t>-2.150221</t>
  </si>
  <si>
    <t>-2.112777</t>
  </si>
  <si>
    <t>-2.115929</t>
  </si>
  <si>
    <t>-2.126321</t>
  </si>
  <si>
    <t>-2.165517</t>
  </si>
  <si>
    <t>-2.155891</t>
  </si>
  <si>
    <t>-2.159958</t>
  </si>
  <si>
    <t>-2.155822</t>
  </si>
  <si>
    <t>-2.16623</t>
  </si>
  <si>
    <t>-2.202521</t>
  </si>
  <si>
    <t>-2.187895</t>
  </si>
  <si>
    <t>-2.20891</t>
  </si>
  <si>
    <t>-2.192322</t>
  </si>
  <si>
    <t>-2.194637</t>
  </si>
  <si>
    <t>-2.196366</t>
  </si>
  <si>
    <t>-2.172022</t>
  </si>
  <si>
    <t>-2.182696</t>
  </si>
  <si>
    <t>-2.187672</t>
  </si>
  <si>
    <t>-2.131615</t>
  </si>
  <si>
    <t>-2.174211</t>
  </si>
  <si>
    <t>-2.170044</t>
  </si>
  <si>
    <t>-2.168282</t>
  </si>
  <si>
    <t>-2.160094</t>
  </si>
  <si>
    <t>-2.163262</t>
  </si>
  <si>
    <t>-2.153725</t>
  </si>
  <si>
    <t>-2.150193</t>
  </si>
  <si>
    <t>-2.165305</t>
  </si>
  <si>
    <t>-2.172373</t>
  </si>
  <si>
    <t>-2.175155</t>
  </si>
  <si>
    <t>-2.228109</t>
  </si>
  <si>
    <t>-2.1862</t>
  </si>
  <si>
    <t>-2.181314</t>
  </si>
  <si>
    <t>-2.183039</t>
  </si>
  <si>
    <t>-2.185282</t>
  </si>
  <si>
    <t>-2.189127</t>
  </si>
  <si>
    <t>-2.180953</t>
  </si>
  <si>
    <t>-2.183643</t>
  </si>
  <si>
    <t>-2.220356</t>
  </si>
  <si>
    <t>-2.201476</t>
  </si>
  <si>
    <t>-2.196267</t>
  </si>
  <si>
    <t>-2.195511</t>
  </si>
  <si>
    <t>-2.225535</t>
  </si>
  <si>
    <t>-2.2282509</t>
  </si>
  <si>
    <t>-2.230585</t>
  </si>
  <si>
    <t>-2.206397</t>
  </si>
  <si>
    <t>-2.221004</t>
  </si>
  <si>
    <t>-2.220377</t>
  </si>
  <si>
    <t>-2.284700</t>
  </si>
  <si>
    <t>-2.274568</t>
  </si>
  <si>
    <t>-2.268605</t>
  </si>
  <si>
    <t>-2.250026</t>
  </si>
  <si>
    <t>-2.238509</t>
  </si>
  <si>
    <t>-2.255257</t>
  </si>
  <si>
    <t>-2.24576</t>
  </si>
  <si>
    <t>-2.246433</t>
  </si>
  <si>
    <t>-2.162469</t>
  </si>
  <si>
    <t>29.804704</t>
  </si>
  <si>
    <t>-2.177234</t>
  </si>
  <si>
    <t>-2.168049</t>
  </si>
  <si>
    <t>-2.1772341</t>
  </si>
  <si>
    <t>-2.159465</t>
  </si>
  <si>
    <t>-2.167282</t>
  </si>
  <si>
    <t>-2.161022</t>
  </si>
  <si>
    <t>-2.159761</t>
  </si>
  <si>
    <t>29.867170</t>
  </si>
  <si>
    <t>-2.152481</t>
  </si>
  <si>
    <t>-2.12427</t>
  </si>
  <si>
    <t>-2.113015</t>
  </si>
  <si>
    <t>-2.117647</t>
  </si>
  <si>
    <t>-2.124166</t>
  </si>
  <si>
    <t>-2.14374</t>
  </si>
  <si>
    <t>-2.127515</t>
  </si>
  <si>
    <t>-2.114957</t>
  </si>
  <si>
    <t>-2.208330</t>
  </si>
  <si>
    <t>-2.232268</t>
  </si>
  <si>
    <t>-2.239684</t>
  </si>
  <si>
    <t>-2.220928</t>
  </si>
  <si>
    <t>-2.208164</t>
  </si>
  <si>
    <t>-2.211003</t>
  </si>
  <si>
    <t>-2.169444</t>
  </si>
  <si>
    <t>-2.217069</t>
  </si>
  <si>
    <t>-2.198146</t>
  </si>
  <si>
    <t>-2.201149</t>
  </si>
  <si>
    <t>-2.215115</t>
  </si>
  <si>
    <t>-2.147339</t>
  </si>
  <si>
    <t>-2.224527</t>
  </si>
  <si>
    <t>-2.220986</t>
  </si>
  <si>
    <t>-2.236557</t>
  </si>
  <si>
    <t>-2.134871</t>
  </si>
  <si>
    <t>-2.170913</t>
  </si>
  <si>
    <t>-2.153501</t>
  </si>
  <si>
    <t>-2.180863</t>
  </si>
  <si>
    <t>-2.139916</t>
  </si>
  <si>
    <t>-2.148708</t>
  </si>
  <si>
    <t>Keza</t>
    <phoneticPr fontId="22" type="noConversion"/>
  </si>
  <si>
    <t>Ngoru</t>
    <phoneticPr fontId="22" type="noConversion"/>
  </si>
  <si>
    <t>Borehole ID</t>
    <phoneticPr fontId="7" type="noConversion"/>
  </si>
  <si>
    <t>Hand Pump Type</t>
    <phoneticPr fontId="7" type="noConversion"/>
  </si>
  <si>
    <t>India Mark V</t>
    <phoneticPr fontId="7" type="noConversion"/>
  </si>
  <si>
    <t>[1] https://www.ipcc.ch/site/assets/uploads/2018/02/ar4-wg1-chapter2-1.pdf</t>
    <phoneticPr fontId="7" type="noConversion"/>
  </si>
  <si>
    <t>Sworn statement</t>
    <phoneticPr fontId="7" type="noConversion"/>
  </si>
  <si>
    <t xml:space="preserve">Monitoring period number </t>
    <phoneticPr fontId="7" type="noConversion"/>
  </si>
  <si>
    <t>Version of the calculation spreadsheet</t>
    <phoneticPr fontId="7" type="noConversion"/>
  </si>
  <si>
    <t xml:space="preserve">VPA01-06 Safe Water Projects in Rwanda </t>
    <phoneticPr fontId="7" type="noConversion"/>
  </si>
  <si>
    <t>GS10959   Safe Water Programme in Africa and Asia</t>
    <phoneticPr fontId="7" type="noConversion"/>
  </si>
  <si>
    <t>IR118</t>
    <phoneticPr fontId="7" type="noConversion"/>
  </si>
  <si>
    <r>
      <t>Default emission factor of CH</t>
    </r>
    <r>
      <rPr>
        <vertAlign val="subscript"/>
        <sz val="11"/>
        <color rgb="FF515151"/>
        <rFont val="Times New Roman"/>
        <family val="1"/>
      </rPr>
      <t>4</t>
    </r>
    <phoneticPr fontId="7" type="noConversion"/>
  </si>
  <si>
    <r>
      <t xml:space="preserve"> </t>
    </r>
    <r>
      <rPr>
        <sz val="11"/>
        <rFont val="Times New Roman"/>
        <family val="1"/>
      </rPr>
      <t>EF</t>
    </r>
    <r>
      <rPr>
        <vertAlign val="subscript"/>
        <sz val="11"/>
        <rFont val="Times New Roman"/>
        <family val="1"/>
      </rPr>
      <t>N2O</t>
    </r>
    <phoneticPr fontId="7" type="noConversion"/>
  </si>
  <si>
    <r>
      <t>Default emission factor of N</t>
    </r>
    <r>
      <rPr>
        <vertAlign val="subscript"/>
        <sz val="11"/>
        <color rgb="FF515151"/>
        <rFont val="Times New Roman"/>
        <family val="1"/>
      </rPr>
      <t>2</t>
    </r>
    <r>
      <rPr>
        <sz val="11"/>
        <color rgb="FF515151"/>
        <rFont val="Times New Roman"/>
        <family val="1"/>
      </rPr>
      <t>O</t>
    </r>
    <phoneticPr fontId="7" type="noConversion"/>
  </si>
  <si>
    <t xml:space="preserve">ER </t>
    <phoneticPr fontId="7" type="noConversion"/>
  </si>
  <si>
    <t>Difference</t>
    <phoneticPr fontId="7" type="noConversion"/>
  </si>
  <si>
    <r>
      <t>BE</t>
    </r>
    <r>
      <rPr>
        <vertAlign val="subscript"/>
        <sz val="11"/>
        <rFont val="Times New Roman"/>
        <family val="1"/>
      </rPr>
      <t>b,y</t>
    </r>
  </si>
  <si>
    <t>Rehabilitation Date</t>
    <phoneticPr fontId="7" type="noConversion"/>
  </si>
  <si>
    <t>2021/12/8</t>
  </si>
  <si>
    <t>2021/12/13</t>
  </si>
  <si>
    <t>2021/12/24</t>
  </si>
  <si>
    <t>2021/12/31</t>
  </si>
  <si>
    <t>2021/12/11</t>
  </si>
  <si>
    <t>2021/12/10</t>
  </si>
  <si>
    <t>2021/11/27</t>
  </si>
  <si>
    <t>2022/2/17</t>
  </si>
  <si>
    <t>2022/2/10</t>
  </si>
  <si>
    <t>2022/2/11</t>
  </si>
  <si>
    <t>2022/2/14</t>
  </si>
  <si>
    <t>2022/2/13</t>
  </si>
  <si>
    <t>2022/2/26</t>
  </si>
  <si>
    <t>2021/12/4</t>
  </si>
  <si>
    <t>2021/12/16</t>
  </si>
  <si>
    <t>2021/12/15</t>
  </si>
  <si>
    <t>2021/12/7</t>
  </si>
  <si>
    <t>2021/12/2</t>
  </si>
  <si>
    <t>2021/12/12</t>
  </si>
  <si>
    <t>2021/12/20</t>
  </si>
  <si>
    <t>2022/1/5</t>
  </si>
  <si>
    <t>2022/1/6</t>
  </si>
  <si>
    <t>2021/12/21</t>
  </si>
  <si>
    <t>2021/12/3</t>
  </si>
  <si>
    <t>2021/12/9</t>
  </si>
  <si>
    <t>2021/12/18</t>
  </si>
  <si>
    <t>2021/12/22</t>
  </si>
  <si>
    <t>2021/12/23</t>
  </si>
  <si>
    <t>2022/1/4</t>
  </si>
  <si>
    <t>2021/12/28</t>
  </si>
  <si>
    <t>2021/11/26</t>
  </si>
  <si>
    <t>2021/12/6</t>
  </si>
  <si>
    <t>2022/2/23</t>
  </si>
  <si>
    <t>2021/12/29</t>
  </si>
  <si>
    <t>2022/1/3</t>
  </si>
  <si>
    <t>2021/12/17</t>
  </si>
  <si>
    <t>2021/12/14</t>
  </si>
  <si>
    <t>2021/12/27</t>
  </si>
  <si>
    <t>2021/12/1</t>
  </si>
  <si>
    <t>2021/12/30</t>
  </si>
  <si>
    <t>2022/2/24</t>
  </si>
  <si>
    <t>2022/2/22</t>
  </si>
  <si>
    <t>2022/2/25</t>
  </si>
  <si>
    <t>2022/1/10</t>
  </si>
  <si>
    <t>2022/1/9</t>
  </si>
  <si>
    <t>2022/1/13</t>
  </si>
  <si>
    <t>2022/1/15</t>
  </si>
  <si>
    <t>2022/1/11</t>
  </si>
  <si>
    <t>2022/1/19</t>
  </si>
  <si>
    <t>2022/3/5</t>
  </si>
  <si>
    <t>2022/3/4</t>
  </si>
  <si>
    <t>2022/2/21</t>
  </si>
  <si>
    <t>2022/2/27</t>
  </si>
  <si>
    <t>2022/3/6</t>
  </si>
  <si>
    <t>2022/4/6</t>
  </si>
  <si>
    <t>2022/5/6</t>
  </si>
  <si>
    <t>2022/5/19</t>
  </si>
  <si>
    <t>2022/5/20</t>
  </si>
  <si>
    <t>2022/6/11</t>
  </si>
  <si>
    <t>2022/6/13</t>
  </si>
  <si>
    <t>2022/6/16</t>
  </si>
  <si>
    <t>2022/6/20</t>
  </si>
  <si>
    <t>2022/1/20</t>
  </si>
  <si>
    <t>2022/1/24</t>
  </si>
  <si>
    <t>2022/3/9</t>
  </si>
  <si>
    <t>2022/3/14</t>
  </si>
  <si>
    <t>2022/5/23</t>
  </si>
  <si>
    <t>2022/5/25</t>
  </si>
  <si>
    <t>2022/1/18</t>
  </si>
  <si>
    <t>2022/1/26</t>
  </si>
  <si>
    <t>2022/1/27</t>
  </si>
  <si>
    <t>2022/2/1</t>
  </si>
  <si>
    <t>2022/2/5</t>
  </si>
  <si>
    <t>2022/3/3</t>
  </si>
  <si>
    <t>2022/3/7</t>
  </si>
  <si>
    <t>2022/2/9</t>
  </si>
  <si>
    <t>2022/5/16</t>
  </si>
  <si>
    <t>2022/2/6</t>
  </si>
  <si>
    <t>2022/6/6</t>
  </si>
  <si>
    <t>2022/5/28</t>
  </si>
  <si>
    <t>2022/6/9</t>
  </si>
  <si>
    <t>2022/5/22</t>
  </si>
  <si>
    <t>2022/6/8</t>
  </si>
  <si>
    <t>4th</t>
    <phoneticPr fontId="7" type="noConversion"/>
  </si>
  <si>
    <t>25/07/2024 to 31/12/2025</t>
    <phoneticPr fontId="7" type="noConversion"/>
  </si>
  <si>
    <t>End date of 4th MP</t>
    <phoneticPr fontId="22" type="noConversion"/>
  </si>
  <si>
    <t>Start date of 4th MP</t>
    <phoneticPr fontId="7" type="noConversion"/>
  </si>
  <si>
    <t>Period</t>
    <phoneticPr fontId="7" type="noConversion"/>
  </si>
  <si>
    <t>25/07/2024 to 24/07/2025</t>
    <phoneticPr fontId="7" type="noConversion"/>
  </si>
  <si>
    <t>25/07/2025 to 31/12/2025</t>
    <phoneticPr fontId="7" type="noConversion"/>
  </si>
  <si>
    <t xml:space="preserve">Quantity of safe water in litres consumed in the project scenario p and supplied by project technology per person per day. </t>
    <phoneticPr fontId="7" type="noConversion"/>
  </si>
  <si>
    <t>Quantity of raw water boiled in the project scenario p per person per day</t>
    <phoneticPr fontId="7" type="noConversion"/>
  </si>
  <si>
    <t>Second Water consumption field Test and Third Water consumption field Test</t>
    <phoneticPr fontId="7" type="noConversion"/>
  </si>
  <si>
    <t>Quantity of safe water boiled in the project scenario p per person per day in year y</t>
    <phoneticPr fontId="7" type="noConversion"/>
  </si>
  <si>
    <t>Number of days</t>
    <phoneticPr fontId="7" type="noConversion"/>
  </si>
  <si>
    <t>Days out of work from 2025/7/25 to 2025/12/31</t>
    <phoneticPr fontId="22" type="noConversion"/>
  </si>
  <si>
    <t>Days of work from 2025/7/25 to 2025/12/31</t>
    <phoneticPr fontId="22" type="noConversion"/>
  </si>
  <si>
    <t>Total number days out of work from 2024/7/25 to 2025/12/31</t>
    <phoneticPr fontId="7" type="noConversion"/>
  </si>
  <si>
    <t>Number of person.days consuming water supplied by project scenario from 2025/7/25 to 2025/12/31</t>
    <phoneticPr fontId="22" type="noConversion"/>
  </si>
  <si>
    <t>Days out of work from 2024/7/25 to 2025/7/24</t>
    <phoneticPr fontId="22" type="noConversion"/>
  </si>
  <si>
    <t>Days of work from 2024/7/25 to 2025/7/24</t>
    <phoneticPr fontId="22" type="noConversion"/>
  </si>
  <si>
    <t>2nd Project survey and 3rd Project survey</t>
    <phoneticPr fontId="7" type="noConversion"/>
  </si>
  <si>
    <t>31/12/2025</t>
  </si>
  <si>
    <t>25/07/2024</t>
  </si>
  <si>
    <t>25/07/2024- 31/12/2025</t>
  </si>
  <si>
    <t>25/07/2024 - 31/12/2025</t>
  </si>
  <si>
    <t>Number of households from 2024/7/25 to 2025/7/24</t>
    <phoneticPr fontId="7" type="noConversion"/>
  </si>
  <si>
    <t xml:space="preserve">Number of persons from 2024/7/25 to 2025/7/24 </t>
    <phoneticPr fontId="7" type="noConversion"/>
  </si>
  <si>
    <t>Number of person.days consuming water supplied by project scenario from 2024/7/25 to 2025/7/24</t>
    <phoneticPr fontId="22" type="noConversion"/>
  </si>
  <si>
    <t>Number of households from 2025/7/25 to 2025/12/31</t>
    <phoneticPr fontId="7" type="noConversion"/>
  </si>
  <si>
    <t>Number of persons from 2025/7/25 to 2025/12/31</t>
    <phoneticPr fontId="7" type="noConversion"/>
  </si>
  <si>
    <t>4th Usage Survey and 3rd Project Survey</t>
    <phoneticPr fontId="7" type="noConversion"/>
  </si>
  <si>
    <t>Bugari</t>
    <phoneticPr fontId="7" type="noConversion"/>
  </si>
  <si>
    <t>Gatagara</t>
    <phoneticPr fontId="7" type="noConversion"/>
  </si>
  <si>
    <t>Mukingo</t>
    <phoneticPr fontId="7" type="noConversion"/>
  </si>
  <si>
    <t>Nyabusunzu II</t>
    <phoneticPr fontId="7" type="noConversion"/>
  </si>
  <si>
    <t>Gisari</t>
    <phoneticPr fontId="7" type="noConversion"/>
  </si>
  <si>
    <t>Kinazi</t>
    <phoneticPr fontId="7" type="noConversion"/>
  </si>
  <si>
    <t>Kizibere</t>
    <phoneticPr fontId="7" type="noConversion"/>
  </si>
  <si>
    <t>Gasharu</t>
    <phoneticPr fontId="7" type="noConversion"/>
  </si>
  <si>
    <t>Katarara</t>
    <phoneticPr fontId="7" type="noConversion"/>
  </si>
  <si>
    <t>Ntyazo</t>
    <phoneticPr fontId="7" type="noConversion"/>
  </si>
  <si>
    <t>Acutal average working days in this monitoring period</t>
    <phoneticPr fontId="7" type="noConversion"/>
  </si>
  <si>
    <t>consuming working days were 513 instead of 499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</si>
</sst>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_-* #,##0.00_-;\-* #,##0.00_-;_-* &quot;-&quot;??_-;_-@_-"/>
    <numFmt numFmtId="177" formatCode="#,##0.00_ "/>
    <numFmt numFmtId="178" formatCode="#,##0_ "/>
    <numFmt numFmtId="179" formatCode="0.00_ "/>
    <numFmt numFmtId="180" formatCode="yyyy/m/d;@"/>
    <numFmt numFmtId="181" formatCode="0_);[Red]\(0\)"/>
    <numFmt numFmtId="182" formatCode="#,##0_);[Red]\(#,##0\)"/>
  </numFmts>
  <fonts count="33" x14ac:knownFonts="1">
    <font>
      <sz val="12"/>
      <name val="宋体"/>
      <charset val="134"/>
    </font>
    <font>
      <sz val="12"/>
      <name val="宋体"/>
      <family val="3"/>
      <charset val="134"/>
    </font>
    <font>
      <sz val="11"/>
      <color theme="1"/>
      <name val="宋体"/>
      <family val="2"/>
      <scheme val="minor"/>
    </font>
    <font>
      <u/>
      <sz val="12"/>
      <color theme="10"/>
      <name val="宋体"/>
      <family val="3"/>
      <charset val="134"/>
    </font>
    <font>
      <u/>
      <sz val="12"/>
      <color theme="11"/>
      <name val="宋体"/>
      <family val="3"/>
      <charset val="134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宋体"/>
      <family val="3"/>
      <charset val="134"/>
    </font>
    <font>
      <sz val="11"/>
      <color rgb="FF4D4D4C"/>
      <name val="Verdana"/>
      <family val="2"/>
    </font>
    <font>
      <vertAlign val="subscript"/>
      <sz val="11"/>
      <color rgb="FF4D4D4C"/>
      <name val="Verdana"/>
      <family val="2"/>
    </font>
    <font>
      <sz val="11"/>
      <color rgb="FF515151"/>
      <name val="Verdana"/>
      <family val="2"/>
    </font>
    <font>
      <sz val="12"/>
      <name val="Times New Roman"/>
      <family val="1"/>
    </font>
    <font>
      <sz val="11"/>
      <color rgb="FF4D4D4C"/>
      <name val="Times New Roman"/>
      <family val="1"/>
    </font>
    <font>
      <sz val="11"/>
      <color theme="1"/>
      <name val="Times New Roman"/>
      <family val="1"/>
    </font>
    <font>
      <vertAlign val="subscript"/>
      <sz val="11"/>
      <name val="Times New Roman"/>
      <family val="1"/>
    </font>
    <font>
      <vertAlign val="subscript"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bscript"/>
      <sz val="11"/>
      <color rgb="FF4D4D4C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sz val="12"/>
      <name val="Times New Roman"/>
      <family val="1"/>
    </font>
    <font>
      <sz val="9"/>
      <name val="宋体"/>
      <family val="3"/>
      <charset val="134"/>
      <scheme val="minor"/>
    </font>
    <font>
      <b/>
      <sz val="14"/>
      <name val="Times New Roman"/>
      <family val="1"/>
    </font>
    <font>
      <b/>
      <sz val="12"/>
      <name val="宋体"/>
      <family val="3"/>
      <charset val="134"/>
    </font>
    <font>
      <b/>
      <vertAlign val="subscript"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color rgb="FF515151"/>
      <name val="Times New Roman"/>
      <family val="1"/>
    </font>
    <font>
      <sz val="12"/>
      <color rgb="FF515151"/>
      <name val="Times New Roman"/>
      <family val="1"/>
    </font>
    <font>
      <vertAlign val="subscript"/>
      <sz val="11"/>
      <color rgb="FF515151"/>
      <name val="Times New Roman"/>
      <family val="1"/>
    </font>
    <font>
      <sz val="11"/>
      <color rgb="FF515151"/>
      <name val="Times New Roman"/>
      <family val="1"/>
    </font>
    <font>
      <u/>
      <sz val="12"/>
      <color theme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3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74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6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3" fillId="0" borderId="0" xfId="2" applyFont="1" applyProtection="1">
      <protection locked="0"/>
    </xf>
    <xf numFmtId="0" fontId="13" fillId="0" borderId="2" xfId="2" applyFont="1" applyBorder="1" applyProtection="1">
      <protection locked="0"/>
    </xf>
    <xf numFmtId="0" fontId="5" fillId="0" borderId="0" xfId="0" applyFo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5" fillId="0" borderId="0" xfId="2" applyFont="1" applyProtection="1"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3" xfId="2" applyFont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0" fontId="11" fillId="0" borderId="3" xfId="2" applyFont="1" applyBorder="1" applyAlignment="1" applyProtection="1">
      <alignment horizontal="center" vertical="center"/>
      <protection locked="0"/>
    </xf>
    <xf numFmtId="178" fontId="11" fillId="0" borderId="3" xfId="0" applyNumberFormat="1" applyFont="1" applyBorder="1" applyAlignment="1" applyProtection="1">
      <alignment horizontal="center" vertical="center"/>
      <protection locked="0"/>
    </xf>
    <xf numFmtId="0" fontId="11" fillId="0" borderId="3" xfId="2" applyFont="1" applyBorder="1" applyAlignment="1" applyProtection="1">
      <alignment horizontal="center" vertical="center" wrapText="1"/>
      <protection locked="0"/>
    </xf>
    <xf numFmtId="0" fontId="11" fillId="0" borderId="0" xfId="2" applyFont="1" applyProtection="1">
      <protection locked="0"/>
    </xf>
    <xf numFmtId="0" fontId="10" fillId="0" borderId="0" xfId="0" applyFont="1">
      <alignment vertical="center"/>
    </xf>
    <xf numFmtId="177" fontId="11" fillId="0" borderId="3" xfId="0" applyNumberFormat="1" applyFont="1" applyBorder="1" applyAlignment="1" applyProtection="1">
      <alignment horizontal="center" vertical="center"/>
      <protection locked="0"/>
    </xf>
    <xf numFmtId="0" fontId="13" fillId="0" borderId="0" xfId="2" applyFont="1" applyAlignment="1" applyProtection="1">
      <alignment vertical="center"/>
      <protection locked="0"/>
    </xf>
    <xf numFmtId="0" fontId="5" fillId="0" borderId="0" xfId="2" applyFont="1" applyAlignment="1" applyProtection="1">
      <alignment vertical="center"/>
      <protection locked="0"/>
    </xf>
    <xf numFmtId="9" fontId="11" fillId="0" borderId="3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5" fillId="0" borderId="0" xfId="0" applyFont="1">
      <alignment vertical="center"/>
    </xf>
    <xf numFmtId="0" fontId="21" fillId="0" borderId="0" xfId="2" applyFont="1" applyProtection="1">
      <protection locked="0"/>
    </xf>
    <xf numFmtId="0" fontId="21" fillId="0" borderId="2" xfId="0" applyFont="1" applyBorder="1" applyAlignment="1" applyProtection="1">
      <alignment horizontal="justify" vertical="center"/>
      <protection locked="0"/>
    </xf>
    <xf numFmtId="179" fontId="11" fillId="0" borderId="3" xfId="0" applyNumberFormat="1" applyFont="1" applyBorder="1" applyAlignment="1" applyProtection="1">
      <alignment horizontal="center" vertical="center"/>
      <protection locked="0"/>
    </xf>
    <xf numFmtId="10" fontId="11" fillId="0" borderId="3" xfId="0" applyNumberFormat="1" applyFont="1" applyBorder="1" applyAlignment="1" applyProtection="1">
      <alignment horizontal="center" vertical="center"/>
      <protection locked="0"/>
    </xf>
    <xf numFmtId="10" fontId="11" fillId="0" borderId="3" xfId="3" applyNumberFormat="1" applyFont="1" applyBorder="1" applyAlignment="1" applyProtection="1">
      <alignment horizontal="center" vertical="center"/>
      <protection locked="0"/>
    </xf>
    <xf numFmtId="0" fontId="11" fillId="0" borderId="0" xfId="2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1" fillId="0" borderId="0" xfId="2" applyFont="1" applyAlignment="1" applyProtection="1">
      <alignment horizontal="center" vertical="center" wrapText="1"/>
      <protection locked="0"/>
    </xf>
    <xf numFmtId="0" fontId="13" fillId="0" borderId="0" xfId="2" applyFont="1" applyAlignment="1" applyProtection="1">
      <alignment horizontal="center" vertical="center"/>
      <protection locked="0"/>
    </xf>
    <xf numFmtId="0" fontId="13" fillId="0" borderId="0" xfId="0" applyFont="1" applyAlignment="1"/>
    <xf numFmtId="0" fontId="6" fillId="0" borderId="3" xfId="0" applyFont="1" applyBorder="1" applyAlignment="1">
      <alignment horizontal="center" vertical="center" wrapText="1"/>
    </xf>
    <xf numFmtId="49" fontId="5" fillId="0" borderId="0" xfId="2" applyNumberFormat="1" applyFont="1" applyProtection="1">
      <protection locked="0"/>
    </xf>
    <xf numFmtId="49" fontId="11" fillId="0" borderId="0" xfId="0" applyNumberFormat="1" applyFont="1">
      <alignment vertical="center"/>
    </xf>
    <xf numFmtId="0" fontId="21" fillId="0" borderId="0" xfId="0" applyFont="1" applyAlignment="1" applyProtection="1">
      <alignment horizontal="justify" vertical="center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21" fillId="0" borderId="3" xfId="0" applyFont="1" applyBorder="1" applyAlignment="1" applyProtection="1">
      <alignment horizontal="center" vertical="center"/>
      <protection locked="0"/>
    </xf>
    <xf numFmtId="0" fontId="21" fillId="0" borderId="3" xfId="2" applyFont="1" applyBorder="1" applyAlignment="1" applyProtection="1">
      <alignment horizontal="center" vertical="center"/>
      <protection locked="0"/>
    </xf>
    <xf numFmtId="0" fontId="21" fillId="0" borderId="3" xfId="2" applyFont="1" applyBorder="1" applyAlignment="1" applyProtection="1">
      <alignment horizontal="center"/>
      <protection locked="0"/>
    </xf>
    <xf numFmtId="0" fontId="19" fillId="2" borderId="3" xfId="2" applyFont="1" applyFill="1" applyBorder="1" applyAlignment="1" applyProtection="1">
      <alignment horizontal="center" vertical="center"/>
      <protection locked="0"/>
    </xf>
    <xf numFmtId="0" fontId="11" fillId="0" borderId="3" xfId="0" applyFont="1" applyBorder="1">
      <alignment vertical="center"/>
    </xf>
    <xf numFmtId="4" fontId="11" fillId="0" borderId="0" xfId="0" applyNumberFormat="1" applyFont="1">
      <alignment vertical="center"/>
    </xf>
    <xf numFmtId="0" fontId="5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11" fillId="0" borderId="5" xfId="0" applyFont="1" applyBorder="1" applyAlignment="1" applyProtection="1">
      <alignment vertical="center" wrapText="1"/>
      <protection locked="0"/>
    </xf>
    <xf numFmtId="49" fontId="6" fillId="0" borderId="3" xfId="0" applyNumberFormat="1" applyFont="1" applyBorder="1">
      <alignment vertical="center"/>
    </xf>
    <xf numFmtId="0" fontId="24" fillId="0" borderId="0" xfId="0" applyFont="1">
      <alignment vertical="center"/>
    </xf>
    <xf numFmtId="0" fontId="21" fillId="0" borderId="0" xfId="0" applyFont="1">
      <alignment vertical="center"/>
    </xf>
    <xf numFmtId="14" fontId="5" fillId="0" borderId="3" xfId="0" applyNumberFormat="1" applyFont="1" applyBorder="1" applyAlignment="1">
      <alignment horizontal="center" vertical="center" wrapText="1"/>
    </xf>
    <xf numFmtId="49" fontId="26" fillId="0" borderId="3" xfId="0" applyNumberFormat="1" applyFont="1" applyBorder="1">
      <alignment vertical="center"/>
    </xf>
    <xf numFmtId="0" fontId="26" fillId="0" borderId="3" xfId="0" applyFont="1" applyBorder="1" applyAlignment="1"/>
    <xf numFmtId="14" fontId="26" fillId="0" borderId="3" xfId="0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181" fontId="26" fillId="0" borderId="3" xfId="0" applyNumberFormat="1" applyFont="1" applyBorder="1" applyAlignment="1">
      <alignment horizontal="center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182" fontId="26" fillId="0" borderId="3" xfId="0" applyNumberFormat="1" applyFont="1" applyBorder="1" applyAlignment="1">
      <alignment horizontal="center" vertical="center" wrapText="1"/>
    </xf>
    <xf numFmtId="0" fontId="26" fillId="0" borderId="0" xfId="0" applyFont="1">
      <alignment vertical="center"/>
    </xf>
    <xf numFmtId="0" fontId="26" fillId="0" borderId="3" xfId="0" applyFont="1" applyBorder="1" applyAlignment="1">
      <alignment horizontal="center" vertical="center"/>
    </xf>
    <xf numFmtId="49" fontId="27" fillId="3" borderId="3" xfId="0" applyNumberFormat="1" applyFont="1" applyFill="1" applyBorder="1">
      <alignment vertical="center"/>
    </xf>
    <xf numFmtId="0" fontId="27" fillId="3" borderId="3" xfId="0" applyFont="1" applyFill="1" applyBorder="1">
      <alignment vertical="center"/>
    </xf>
    <xf numFmtId="181" fontId="27" fillId="3" borderId="3" xfId="0" applyNumberFormat="1" applyFont="1" applyFill="1" applyBorder="1" applyAlignment="1">
      <alignment horizontal="center" vertical="center" wrapText="1"/>
    </xf>
    <xf numFmtId="49" fontId="27" fillId="3" borderId="3" xfId="0" applyNumberFormat="1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178" fontId="27" fillId="3" borderId="3" xfId="0" applyNumberFormat="1" applyFont="1" applyFill="1" applyBorder="1" applyAlignment="1">
      <alignment horizontal="center" vertical="center" wrapText="1"/>
    </xf>
    <xf numFmtId="0" fontId="26" fillId="0" borderId="3" xfId="0" applyFont="1" applyBorder="1">
      <alignment vertical="center"/>
    </xf>
    <xf numFmtId="0" fontId="27" fillId="3" borderId="3" xfId="0" applyFont="1" applyFill="1" applyBorder="1" applyAlignment="1">
      <alignment horizontal="center" vertical="center"/>
    </xf>
    <xf numFmtId="178" fontId="27" fillId="3" borderId="3" xfId="0" applyNumberFormat="1" applyFont="1" applyFill="1" applyBorder="1" applyAlignment="1">
      <alignment horizontal="center" vertical="center"/>
    </xf>
    <xf numFmtId="14" fontId="27" fillId="3" borderId="3" xfId="0" applyNumberFormat="1" applyFont="1" applyFill="1" applyBorder="1" applyAlignment="1">
      <alignment horizontal="center" vertical="center" wrapText="1"/>
    </xf>
    <xf numFmtId="49" fontId="26" fillId="3" borderId="3" xfId="0" applyNumberFormat="1" applyFont="1" applyFill="1" applyBorder="1">
      <alignment vertical="center"/>
    </xf>
    <xf numFmtId="0" fontId="26" fillId="3" borderId="3" xfId="0" applyFont="1" applyFill="1" applyBorder="1">
      <alignment vertical="center"/>
    </xf>
    <xf numFmtId="0" fontId="26" fillId="3" borderId="0" xfId="0" applyFont="1" applyFill="1">
      <alignment vertical="center"/>
    </xf>
    <xf numFmtId="178" fontId="19" fillId="2" borderId="3" xfId="2" applyNumberFormat="1" applyFont="1" applyFill="1" applyBorder="1" applyAlignment="1" applyProtection="1">
      <alignment horizontal="center" vertical="center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0" fontId="26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2" applyFont="1" applyAlignment="1" applyProtection="1">
      <alignment horizontal="center"/>
      <protection locked="0"/>
    </xf>
    <xf numFmtId="182" fontId="5" fillId="0" borderId="0" xfId="2" applyNumberFormat="1" applyFont="1" applyAlignment="1" applyProtection="1">
      <alignment horizontal="center"/>
      <protection locked="0"/>
    </xf>
    <xf numFmtId="182" fontId="26" fillId="0" borderId="3" xfId="0" applyNumberFormat="1" applyFont="1" applyBorder="1" applyAlignment="1">
      <alignment horizontal="center" vertical="center"/>
    </xf>
    <xf numFmtId="182" fontId="11" fillId="0" borderId="0" xfId="0" applyNumberFormat="1" applyFont="1" applyAlignment="1">
      <alignment horizontal="center" vertical="center"/>
    </xf>
    <xf numFmtId="182" fontId="27" fillId="0" borderId="3" xfId="0" applyNumberFormat="1" applyFont="1" applyBorder="1" applyAlignment="1">
      <alignment horizontal="center" vertical="center" wrapText="1"/>
    </xf>
    <xf numFmtId="0" fontId="28" fillId="0" borderId="0" xfId="0" applyFont="1">
      <alignment vertical="center"/>
    </xf>
    <xf numFmtId="0" fontId="29" fillId="0" borderId="0" xfId="0" applyFont="1" applyAlignment="1">
      <alignment horizontal="justify" vertical="center"/>
    </xf>
    <xf numFmtId="0" fontId="5" fillId="0" borderId="2" xfId="2" applyFont="1" applyBorder="1" applyProtection="1">
      <protection locked="0"/>
    </xf>
    <xf numFmtId="0" fontId="6" fillId="0" borderId="0" xfId="2" applyFont="1" applyProtection="1">
      <protection locked="0"/>
    </xf>
    <xf numFmtId="0" fontId="32" fillId="0" borderId="0" xfId="22" applyFont="1">
      <alignment vertical="center"/>
    </xf>
    <xf numFmtId="178" fontId="19" fillId="0" borderId="3" xfId="2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182" fontId="13" fillId="0" borderId="3" xfId="2" applyNumberFormat="1" applyFont="1" applyBorder="1" applyAlignment="1" applyProtection="1">
      <alignment horizontal="center" vertical="center"/>
      <protection locked="0"/>
    </xf>
    <xf numFmtId="182" fontId="19" fillId="0" borderId="3" xfId="2" applyNumberFormat="1" applyFont="1" applyBorder="1" applyAlignment="1" applyProtection="1">
      <alignment horizontal="center" vertical="center"/>
      <protection locked="0"/>
    </xf>
    <xf numFmtId="178" fontId="11" fillId="0" borderId="3" xfId="3" applyNumberFormat="1" applyFont="1" applyFill="1" applyBorder="1" applyAlignment="1" applyProtection="1">
      <alignment horizontal="center" vertical="center"/>
      <protection locked="0"/>
    </xf>
    <xf numFmtId="3" fontId="6" fillId="0" borderId="0" xfId="0" applyNumberFormat="1" applyFont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0" fontId="21" fillId="0" borderId="3" xfId="0" applyNumberFormat="1" applyFont="1" applyBorder="1">
      <alignment vertical="center"/>
    </xf>
    <xf numFmtId="10" fontId="6" fillId="0" borderId="3" xfId="0" applyNumberFormat="1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 wrapText="1"/>
    </xf>
    <xf numFmtId="10" fontId="5" fillId="0" borderId="3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>
      <alignment vertical="center"/>
    </xf>
    <xf numFmtId="0" fontId="6" fillId="0" borderId="5" xfId="0" applyFont="1" applyBorder="1" applyAlignment="1">
      <alignment horizontal="center" vertical="center" wrapText="1"/>
    </xf>
    <xf numFmtId="0" fontId="11" fillId="0" borderId="7" xfId="0" applyFont="1" applyBorder="1">
      <alignment vertical="center"/>
    </xf>
    <xf numFmtId="178" fontId="11" fillId="0" borderId="7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5" fillId="0" borderId="3" xfId="0" applyFont="1" applyBorder="1">
      <alignment vertical="center"/>
    </xf>
    <xf numFmtId="180" fontId="26" fillId="0" borderId="3" xfId="0" applyNumberFormat="1" applyFont="1" applyBorder="1" applyAlignment="1">
      <alignment horizontal="center" vertical="center" wrapText="1"/>
    </xf>
    <xf numFmtId="180" fontId="26" fillId="0" borderId="3" xfId="0" applyNumberFormat="1" applyFont="1" applyBorder="1" applyAlignment="1">
      <alignment horizontal="center" vertical="center"/>
    </xf>
    <xf numFmtId="14" fontId="26" fillId="0" borderId="3" xfId="0" applyNumberFormat="1" applyFont="1" applyBorder="1" applyAlignment="1">
      <alignment horizontal="left" vertical="center"/>
    </xf>
    <xf numFmtId="178" fontId="19" fillId="0" borderId="0" xfId="2" applyNumberFormat="1" applyFont="1" applyAlignment="1" applyProtection="1">
      <alignment horizontal="center" vertical="center"/>
      <protection locked="0"/>
    </xf>
    <xf numFmtId="182" fontId="13" fillId="0" borderId="0" xfId="2" applyNumberFormat="1" applyFont="1" applyAlignment="1" applyProtection="1">
      <alignment horizontal="center" vertical="center"/>
      <protection locked="0"/>
    </xf>
    <xf numFmtId="182" fontId="19" fillId="0" borderId="0" xfId="2" applyNumberFormat="1" applyFont="1" applyAlignment="1" applyProtection="1">
      <alignment horizontal="center" vertical="center"/>
      <protection locked="0"/>
    </xf>
    <xf numFmtId="0" fontId="21" fillId="4" borderId="3" xfId="0" applyFont="1" applyFill="1" applyBorder="1" applyAlignment="1" applyProtection="1">
      <alignment horizontal="center" vertical="center"/>
      <protection locked="0"/>
    </xf>
    <xf numFmtId="0" fontId="11" fillId="4" borderId="3" xfId="0" applyFont="1" applyFill="1" applyBorder="1" applyProtection="1">
      <alignment vertical="center"/>
      <protection locked="0"/>
    </xf>
    <xf numFmtId="0" fontId="11" fillId="4" borderId="3" xfId="0" applyFont="1" applyFill="1" applyBorder="1" applyAlignment="1" applyProtection="1">
      <alignment horizontal="center" vertical="center"/>
      <protection locked="0"/>
    </xf>
    <xf numFmtId="14" fontId="13" fillId="0" borderId="0" xfId="2" applyNumberFormat="1" applyFont="1" applyAlignment="1" applyProtection="1">
      <alignment vertical="center"/>
      <protection locked="0"/>
    </xf>
    <xf numFmtId="49" fontId="27" fillId="0" borderId="3" xfId="0" applyNumberFormat="1" applyFont="1" applyBorder="1">
      <alignment vertical="center"/>
    </xf>
    <xf numFmtId="0" fontId="27" fillId="0" borderId="3" xfId="0" applyFont="1" applyBorder="1" applyAlignment="1">
      <alignment horizontal="center" vertical="center" wrapText="1"/>
    </xf>
    <xf numFmtId="180" fontId="27" fillId="0" borderId="3" xfId="0" applyNumberFormat="1" applyFont="1" applyBorder="1" applyAlignment="1">
      <alignment horizontal="center" vertical="center" wrapText="1"/>
    </xf>
    <xf numFmtId="14" fontId="27" fillId="0" borderId="3" xfId="0" applyNumberFormat="1" applyFont="1" applyBorder="1" applyAlignment="1">
      <alignment horizontal="center" vertical="center" wrapText="1"/>
    </xf>
    <xf numFmtId="181" fontId="27" fillId="0" borderId="3" xfId="0" applyNumberFormat="1" applyFont="1" applyBorder="1" applyAlignment="1">
      <alignment horizontal="center" vertical="center" wrapText="1"/>
    </xf>
    <xf numFmtId="181" fontId="27" fillId="0" borderId="1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6" fillId="2" borderId="3" xfId="2" applyFont="1" applyFill="1" applyBorder="1" applyAlignment="1" applyProtection="1">
      <alignment horizontal="center" vertical="center"/>
      <protection locked="0"/>
    </xf>
    <xf numFmtId="182" fontId="5" fillId="0" borderId="3" xfId="0" applyNumberFormat="1" applyFont="1" applyBorder="1" applyAlignment="1">
      <alignment horizontal="center" vertical="center" wrapText="1"/>
    </xf>
    <xf numFmtId="182" fontId="11" fillId="0" borderId="3" xfId="0" applyNumberFormat="1" applyFont="1" applyBorder="1">
      <alignment vertical="center"/>
    </xf>
    <xf numFmtId="182" fontId="11" fillId="0" borderId="3" xfId="0" applyNumberFormat="1" applyFont="1" applyBorder="1" applyAlignment="1">
      <alignment horizontal="center" vertical="center"/>
    </xf>
    <xf numFmtId="181" fontId="11" fillId="0" borderId="0" xfId="0" applyNumberFormat="1" applyFo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82" fontId="6" fillId="0" borderId="1" xfId="0" applyNumberFormat="1" applyFont="1" applyBorder="1" applyAlignment="1">
      <alignment horizontal="center" vertical="center" wrapText="1"/>
    </xf>
    <xf numFmtId="182" fontId="6" fillId="0" borderId="8" xfId="0" applyNumberFormat="1" applyFont="1" applyBorder="1" applyAlignment="1">
      <alignment horizontal="center" vertical="center" wrapText="1"/>
    </xf>
    <xf numFmtId="0" fontId="21" fillId="4" borderId="1" xfId="0" applyFont="1" applyFill="1" applyBorder="1" applyAlignment="1" applyProtection="1">
      <alignment horizontal="center" vertical="center"/>
      <protection locked="0"/>
    </xf>
    <xf numFmtId="0" fontId="21" fillId="4" borderId="8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3" fillId="0" borderId="3" xfId="2" applyFont="1" applyBorder="1" applyAlignment="1" applyProtection="1">
      <alignment horizontal="center" vertical="center"/>
      <protection locked="0"/>
    </xf>
    <xf numFmtId="49" fontId="27" fillId="0" borderId="1" xfId="0" applyNumberFormat="1" applyFont="1" applyBorder="1" applyAlignment="1">
      <alignment horizontal="center" vertical="center" wrapText="1"/>
    </xf>
    <xf numFmtId="49" fontId="27" fillId="0" borderId="8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5" xfId="2" applyFont="1" applyBorder="1" applyAlignment="1" applyProtection="1">
      <alignment horizontal="center" vertical="center"/>
      <protection locked="0"/>
    </xf>
    <xf numFmtId="0" fontId="11" fillId="0" borderId="6" xfId="2" applyFont="1" applyBorder="1" applyAlignment="1" applyProtection="1">
      <alignment horizontal="center" vertical="center"/>
      <protection locked="0"/>
    </xf>
    <xf numFmtId="0" fontId="11" fillId="0" borderId="7" xfId="2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8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9" fillId="2" borderId="5" xfId="2" applyFont="1" applyFill="1" applyBorder="1" applyAlignment="1" applyProtection="1">
      <alignment horizontal="center" vertical="center"/>
      <protection locked="0"/>
    </xf>
    <xf numFmtId="0" fontId="19" fillId="2" borderId="6" xfId="2" applyFont="1" applyFill="1" applyBorder="1" applyAlignment="1" applyProtection="1">
      <alignment horizontal="center" vertical="center"/>
      <protection locked="0"/>
    </xf>
    <xf numFmtId="0" fontId="19" fillId="2" borderId="7" xfId="2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</cellXfs>
  <cellStyles count="23">
    <cellStyle name="Normal 2" xfId="2" xr:uid="{00000000-0005-0000-0000-000000000000}"/>
    <cellStyle name="Tusental 2" xfId="3" xr:uid="{00000000-0005-0000-0000-000001000000}"/>
    <cellStyle name="常规" xfId="0" builtinId="0"/>
    <cellStyle name="常规 2" xfId="1" xr:uid="{00000000-0005-0000-0000-000003000000}"/>
    <cellStyle name="超链接" xfId="4" builtinId="8" hidden="1"/>
    <cellStyle name="超链接" xfId="6" builtinId="8" hidden="1"/>
    <cellStyle name="超链接" xfId="8" builtinId="8" hidden="1"/>
    <cellStyle name="超链接" xfId="10" builtinId="8" hidden="1"/>
    <cellStyle name="超链接" xfId="12" builtinId="8" hidden="1"/>
    <cellStyle name="超链接" xfId="14" builtinId="8" hidden="1"/>
    <cellStyle name="超链接" xfId="16" builtinId="8" hidden="1"/>
    <cellStyle name="超链接" xfId="18" builtinId="8" hidden="1"/>
    <cellStyle name="超链接" xfId="20" builtinId="8" hidden="1"/>
    <cellStyle name="超链接" xfId="22" builtinId="8"/>
    <cellStyle name="已访问的超链接" xfId="5" builtinId="9" hidden="1"/>
    <cellStyle name="已访问的超链接" xfId="7" builtinId="9" hidden="1"/>
    <cellStyle name="已访问的超链接" xfId="9" builtinId="9" hidden="1"/>
    <cellStyle name="已访问的超链接" xfId="11" builtinId="9" hidden="1"/>
    <cellStyle name="已访问的超链接" xfId="13" builtinId="9" hidden="1"/>
    <cellStyle name="已访问的超链接" xfId="15" builtinId="9" hidden="1"/>
    <cellStyle name="已访问的超链接" xfId="17" builtinId="9" hidden="1"/>
    <cellStyle name="已访问的超链接" xfId="19" builtinId="9" hidden="1"/>
    <cellStyle name="已访问的超链接" xfId="21" builtinId="9" hidde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69"/>
  <sheetViews>
    <sheetView topLeftCell="E257" zoomScale="110" zoomScaleNormal="110" workbookViewId="0">
      <selection activeCell="O270" sqref="O270:O271"/>
    </sheetView>
  </sheetViews>
  <sheetFormatPr defaultColWidth="8.625" defaultRowHeight="15.75" x14ac:dyDescent="0.15"/>
  <cols>
    <col min="1" max="1" width="7.875" style="39" customWidth="1"/>
    <col min="2" max="2" width="8" style="24" customWidth="1"/>
    <col min="3" max="4" width="11.125" style="24" customWidth="1"/>
    <col min="5" max="5" width="11.125" style="80" customWidth="1"/>
    <col min="6" max="9" width="11.125" style="24" customWidth="1"/>
    <col min="10" max="10" width="14.625" style="39" customWidth="1"/>
    <col min="11" max="11" width="12.75" style="39" customWidth="1"/>
    <col min="12" max="12" width="10.75" style="24" customWidth="1"/>
    <col min="13" max="13" width="10.625" style="24" customWidth="1"/>
    <col min="14" max="14" width="13.5" style="24" customWidth="1"/>
    <col min="15" max="15" width="14.375" style="24" customWidth="1"/>
    <col min="16" max="16" width="15.125" style="80" customWidth="1"/>
    <col min="17" max="17" width="13.625" style="80" customWidth="1"/>
    <col min="18" max="18" width="13.25" style="84" customWidth="1"/>
    <col min="19" max="19" width="12.125" style="24" customWidth="1"/>
    <col min="20" max="22" width="15.75" style="24" customWidth="1"/>
    <col min="23" max="23" width="13.125" style="24" customWidth="1"/>
    <col min="24" max="16384" width="8.625" style="24"/>
  </cols>
  <sheetData>
    <row r="1" spans="1:23" s="9" customFormat="1" ht="39" customHeight="1" x14ac:dyDescent="0.25">
      <c r="A1" s="38"/>
      <c r="B1" s="140" t="s">
        <v>873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P1" s="81"/>
      <c r="Q1" s="81"/>
      <c r="R1" s="82"/>
    </row>
    <row r="2" spans="1:23" s="9" customFormat="1" ht="39" customHeight="1" x14ac:dyDescent="0.25">
      <c r="A2" s="38"/>
      <c r="B2" s="140" t="s">
        <v>872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P2" s="81"/>
      <c r="Q2" s="81"/>
      <c r="R2" s="82"/>
    </row>
    <row r="3" spans="1:23" s="9" customFormat="1" ht="37.5" customHeight="1" x14ac:dyDescent="0.25">
      <c r="A3" s="38"/>
      <c r="B3" s="143" t="s">
        <v>118</v>
      </c>
      <c r="C3" s="143"/>
      <c r="D3" s="143"/>
      <c r="E3" s="143"/>
      <c r="F3" s="143" t="s">
        <v>730</v>
      </c>
      <c r="G3" s="143"/>
      <c r="H3" s="143"/>
      <c r="I3" s="143"/>
      <c r="J3" s="143"/>
      <c r="K3" s="143"/>
      <c r="L3" s="143"/>
      <c r="M3" s="143"/>
      <c r="N3" s="143"/>
      <c r="P3" s="81"/>
      <c r="Q3" s="81"/>
      <c r="R3" s="82"/>
    </row>
    <row r="4" spans="1:23" s="9" customFormat="1" ht="37.5" customHeight="1" x14ac:dyDescent="0.25">
      <c r="A4" s="38"/>
      <c r="B4" s="144" t="s">
        <v>870</v>
      </c>
      <c r="C4" s="145"/>
      <c r="D4" s="145"/>
      <c r="E4" s="146"/>
      <c r="F4" s="144" t="s">
        <v>965</v>
      </c>
      <c r="G4" s="145"/>
      <c r="H4" s="145"/>
      <c r="I4" s="145"/>
      <c r="J4" s="145"/>
      <c r="K4" s="145"/>
      <c r="L4" s="145"/>
      <c r="M4" s="145"/>
      <c r="N4" s="146"/>
      <c r="P4" s="5" t="s">
        <v>758</v>
      </c>
      <c r="Q4" s="118">
        <v>45863</v>
      </c>
      <c r="R4" s="82"/>
    </row>
    <row r="5" spans="1:23" s="9" customFormat="1" ht="25.5" customHeight="1" x14ac:dyDescent="0.25">
      <c r="A5" s="38"/>
      <c r="B5" s="143" t="s">
        <v>117</v>
      </c>
      <c r="C5" s="143"/>
      <c r="D5" s="143"/>
      <c r="E5" s="143"/>
      <c r="F5" s="143" t="s">
        <v>966</v>
      </c>
      <c r="G5" s="143"/>
      <c r="H5" s="143"/>
      <c r="I5" s="143"/>
      <c r="J5" s="143"/>
      <c r="K5" s="143"/>
      <c r="L5" s="143"/>
      <c r="M5" s="143"/>
      <c r="N5" s="143"/>
      <c r="P5" s="5" t="s">
        <v>759</v>
      </c>
      <c r="Q5" s="118">
        <v>46022</v>
      </c>
      <c r="R5" s="82"/>
    </row>
    <row r="6" spans="1:23" s="9" customFormat="1" ht="25.5" customHeight="1" x14ac:dyDescent="0.25">
      <c r="A6" s="38"/>
      <c r="B6" s="143" t="s">
        <v>871</v>
      </c>
      <c r="C6" s="143"/>
      <c r="D6" s="143"/>
      <c r="E6" s="143"/>
      <c r="F6" s="147" t="s">
        <v>268</v>
      </c>
      <c r="G6" s="147"/>
      <c r="H6" s="147"/>
      <c r="I6" s="147"/>
      <c r="J6" s="147"/>
      <c r="K6" s="147"/>
      <c r="L6" s="147"/>
      <c r="M6" s="147"/>
      <c r="N6" s="147"/>
      <c r="P6" s="8" t="s">
        <v>976</v>
      </c>
      <c r="Q6" s="21">
        <f>Q5-Q4+1</f>
        <v>160</v>
      </c>
      <c r="R6" s="82"/>
    </row>
    <row r="7" spans="1:23" s="9" customFormat="1" ht="16.149999999999999" customHeight="1" x14ac:dyDescent="0.25">
      <c r="A7" s="38"/>
      <c r="E7" s="78"/>
      <c r="J7" s="38"/>
      <c r="K7" s="38"/>
      <c r="P7" s="81"/>
      <c r="Q7" s="81"/>
      <c r="R7" s="82"/>
    </row>
    <row r="9" spans="1:23" s="62" customFormat="1" ht="88.5" customHeight="1" x14ac:dyDescent="0.15">
      <c r="A9" s="119" t="s">
        <v>266</v>
      </c>
      <c r="B9" s="120" t="s">
        <v>865</v>
      </c>
      <c r="C9" s="121" t="s">
        <v>881</v>
      </c>
      <c r="D9" s="121" t="s">
        <v>968</v>
      </c>
      <c r="E9" s="122" t="s">
        <v>967</v>
      </c>
      <c r="F9" s="120" t="s">
        <v>981</v>
      </c>
      <c r="G9" s="123" t="s">
        <v>982</v>
      </c>
      <c r="H9" s="120" t="s">
        <v>977</v>
      </c>
      <c r="I9" s="123" t="s">
        <v>978</v>
      </c>
      <c r="J9" s="124" t="s">
        <v>979</v>
      </c>
      <c r="K9" s="124" t="s">
        <v>866</v>
      </c>
      <c r="L9" s="141" t="s">
        <v>762</v>
      </c>
      <c r="M9" s="142"/>
      <c r="N9" s="125" t="s">
        <v>132</v>
      </c>
      <c r="O9" s="125" t="s">
        <v>133</v>
      </c>
      <c r="P9" s="125" t="s">
        <v>134</v>
      </c>
      <c r="Q9" s="120" t="s">
        <v>135</v>
      </c>
      <c r="R9" s="120" t="s">
        <v>988</v>
      </c>
      <c r="S9" s="120" t="s">
        <v>989</v>
      </c>
      <c r="T9" s="85" t="s">
        <v>990</v>
      </c>
      <c r="U9" s="120" t="s">
        <v>991</v>
      </c>
      <c r="V9" s="120" t="s">
        <v>992</v>
      </c>
      <c r="W9" s="85" t="s">
        <v>980</v>
      </c>
    </row>
    <row r="10" spans="1:23" s="62" customFormat="1" ht="22.15" customHeight="1" x14ac:dyDescent="0.2">
      <c r="A10" s="55" t="s">
        <v>268</v>
      </c>
      <c r="B10" s="56" t="s">
        <v>136</v>
      </c>
      <c r="C10" s="109" t="s">
        <v>882</v>
      </c>
      <c r="D10" s="57">
        <v>45498</v>
      </c>
      <c r="E10" s="57">
        <v>46022</v>
      </c>
      <c r="F10" s="58">
        <v>0</v>
      </c>
      <c r="G10" s="59">
        <f>365-F10</f>
        <v>365</v>
      </c>
      <c r="H10" s="59">
        <v>6</v>
      </c>
      <c r="I10" s="59">
        <f>160-H10</f>
        <v>154</v>
      </c>
      <c r="J10" s="59">
        <f>F10+H10</f>
        <v>6</v>
      </c>
      <c r="K10" s="59" t="s">
        <v>867</v>
      </c>
      <c r="L10" s="60" t="s">
        <v>763</v>
      </c>
      <c r="M10" s="60">
        <v>29.946366000000001</v>
      </c>
      <c r="N10" s="58" t="s">
        <v>137</v>
      </c>
      <c r="O10" s="58" t="s">
        <v>138</v>
      </c>
      <c r="P10" s="58" t="s">
        <v>139</v>
      </c>
      <c r="Q10" s="58" t="s">
        <v>140</v>
      </c>
      <c r="R10" s="58">
        <v>145</v>
      </c>
      <c r="S10" s="58">
        <v>624</v>
      </c>
      <c r="T10" s="61">
        <f>G10*S10</f>
        <v>227760</v>
      </c>
      <c r="U10" s="58">
        <v>148</v>
      </c>
      <c r="V10" s="58">
        <v>637</v>
      </c>
      <c r="W10" s="61">
        <f>I10*V10</f>
        <v>98098</v>
      </c>
    </row>
    <row r="11" spans="1:23" s="62" customFormat="1" ht="22.15" customHeight="1" x14ac:dyDescent="0.2">
      <c r="A11" s="55" t="s">
        <v>268</v>
      </c>
      <c r="B11" s="56" t="s">
        <v>141</v>
      </c>
      <c r="C11" s="109" t="s">
        <v>882</v>
      </c>
      <c r="D11" s="57">
        <f>D10</f>
        <v>45498</v>
      </c>
      <c r="E11" s="57">
        <f>E10</f>
        <v>46022</v>
      </c>
      <c r="F11" s="58">
        <v>13</v>
      </c>
      <c r="G11" s="59">
        <f t="shared" ref="G11:G74" si="0">365-F11</f>
        <v>352</v>
      </c>
      <c r="H11" s="59">
        <v>6</v>
      </c>
      <c r="I11" s="59">
        <f t="shared" ref="I11:I50" si="1">160-H11</f>
        <v>154</v>
      </c>
      <c r="J11" s="59">
        <f t="shared" ref="J11:J51" si="2">F11+H11</f>
        <v>19</v>
      </c>
      <c r="K11" s="59" t="s">
        <v>867</v>
      </c>
      <c r="L11" s="60" t="s">
        <v>764</v>
      </c>
      <c r="M11" s="60">
        <v>29.9200838</v>
      </c>
      <c r="N11" s="58" t="s">
        <v>142</v>
      </c>
      <c r="O11" s="58" t="s">
        <v>143</v>
      </c>
      <c r="P11" s="58" t="s">
        <v>139</v>
      </c>
      <c r="Q11" s="63" t="s">
        <v>144</v>
      </c>
      <c r="R11" s="63">
        <v>258</v>
      </c>
      <c r="S11" s="58">
        <v>1000</v>
      </c>
      <c r="T11" s="61">
        <f t="shared" ref="T11:T51" si="3">G11*S11</f>
        <v>352000</v>
      </c>
      <c r="U11" s="58">
        <v>253</v>
      </c>
      <c r="V11" s="58">
        <v>1000</v>
      </c>
      <c r="W11" s="61">
        <f t="shared" ref="W11:W74" si="4">I11*V11</f>
        <v>154000</v>
      </c>
    </row>
    <row r="12" spans="1:23" s="62" customFormat="1" ht="22.15" customHeight="1" x14ac:dyDescent="0.2">
      <c r="A12" s="55" t="s">
        <v>267</v>
      </c>
      <c r="B12" s="56" t="s">
        <v>145</v>
      </c>
      <c r="C12" s="109">
        <v>44581</v>
      </c>
      <c r="D12" s="57">
        <f t="shared" ref="D12:D51" si="5">D11</f>
        <v>45498</v>
      </c>
      <c r="E12" s="57">
        <f t="shared" ref="E12:E51" si="6">E11</f>
        <v>46022</v>
      </c>
      <c r="F12" s="58">
        <v>0</v>
      </c>
      <c r="G12" s="59">
        <f t="shared" si="0"/>
        <v>365</v>
      </c>
      <c r="H12" s="59">
        <v>7</v>
      </c>
      <c r="I12" s="59">
        <f t="shared" si="1"/>
        <v>153</v>
      </c>
      <c r="J12" s="59">
        <f t="shared" si="2"/>
        <v>7</v>
      </c>
      <c r="K12" s="59" t="s">
        <v>867</v>
      </c>
      <c r="L12" s="60">
        <v>-1.8786027999999999</v>
      </c>
      <c r="M12" s="60">
        <v>29.9269669</v>
      </c>
      <c r="N12" s="58" t="s">
        <v>137</v>
      </c>
      <c r="O12" s="63" t="s">
        <v>138</v>
      </c>
      <c r="P12" s="63" t="s">
        <v>139</v>
      </c>
      <c r="Q12" s="63" t="s">
        <v>146</v>
      </c>
      <c r="R12" s="63">
        <v>176</v>
      </c>
      <c r="S12" s="58">
        <v>757</v>
      </c>
      <c r="T12" s="61">
        <f t="shared" si="3"/>
        <v>276305</v>
      </c>
      <c r="U12" s="58">
        <v>186</v>
      </c>
      <c r="V12" s="58">
        <v>800</v>
      </c>
      <c r="W12" s="61">
        <f t="shared" si="4"/>
        <v>122400</v>
      </c>
    </row>
    <row r="13" spans="1:23" s="62" customFormat="1" ht="22.15" customHeight="1" x14ac:dyDescent="0.2">
      <c r="A13" s="55" t="s">
        <v>267</v>
      </c>
      <c r="B13" s="56" t="s">
        <v>147</v>
      </c>
      <c r="C13" s="109">
        <v>44582</v>
      </c>
      <c r="D13" s="57">
        <f t="shared" si="5"/>
        <v>45498</v>
      </c>
      <c r="E13" s="57">
        <f t="shared" si="6"/>
        <v>46022</v>
      </c>
      <c r="F13" s="58">
        <v>7</v>
      </c>
      <c r="G13" s="59">
        <f t="shared" si="0"/>
        <v>358</v>
      </c>
      <c r="H13" s="59">
        <v>0</v>
      </c>
      <c r="I13" s="59">
        <f t="shared" si="1"/>
        <v>160</v>
      </c>
      <c r="J13" s="59">
        <f t="shared" si="2"/>
        <v>7</v>
      </c>
      <c r="K13" s="59" t="s">
        <v>867</v>
      </c>
      <c r="L13" s="60">
        <v>-1.8743026</v>
      </c>
      <c r="M13" s="60">
        <v>29.923711300000001</v>
      </c>
      <c r="N13" s="58" t="s">
        <v>137</v>
      </c>
      <c r="O13" s="63" t="s">
        <v>138</v>
      </c>
      <c r="P13" s="63" t="s">
        <v>139</v>
      </c>
      <c r="Q13" s="63" t="s">
        <v>148</v>
      </c>
      <c r="R13" s="63">
        <v>139</v>
      </c>
      <c r="S13" s="58">
        <v>598</v>
      </c>
      <c r="T13" s="61">
        <f t="shared" si="3"/>
        <v>214084</v>
      </c>
      <c r="U13" s="58">
        <v>137</v>
      </c>
      <c r="V13" s="58">
        <v>589</v>
      </c>
      <c r="W13" s="61">
        <f t="shared" si="4"/>
        <v>94240</v>
      </c>
    </row>
    <row r="14" spans="1:23" s="62" customFormat="1" ht="22.15" customHeight="1" x14ac:dyDescent="0.2">
      <c r="A14" s="55" t="s">
        <v>267</v>
      </c>
      <c r="B14" s="56" t="s">
        <v>149</v>
      </c>
      <c r="C14" s="109">
        <v>44581</v>
      </c>
      <c r="D14" s="57">
        <f t="shared" si="5"/>
        <v>45498</v>
      </c>
      <c r="E14" s="57">
        <f t="shared" si="6"/>
        <v>46022</v>
      </c>
      <c r="F14" s="58">
        <v>0</v>
      </c>
      <c r="G14" s="59">
        <f t="shared" si="0"/>
        <v>365</v>
      </c>
      <c r="H14" s="59">
        <v>6</v>
      </c>
      <c r="I14" s="59">
        <f t="shared" si="1"/>
        <v>154</v>
      </c>
      <c r="J14" s="59">
        <f t="shared" si="2"/>
        <v>6</v>
      </c>
      <c r="K14" s="59" t="s">
        <v>867</v>
      </c>
      <c r="L14" s="60">
        <v>-1.942253</v>
      </c>
      <c r="M14" s="60">
        <v>29.988316099999999</v>
      </c>
      <c r="N14" s="58" t="s">
        <v>137</v>
      </c>
      <c r="O14" s="63" t="s">
        <v>138</v>
      </c>
      <c r="P14" s="63" t="s">
        <v>139</v>
      </c>
      <c r="Q14" s="63" t="s">
        <v>150</v>
      </c>
      <c r="R14" s="63">
        <v>162</v>
      </c>
      <c r="S14" s="58">
        <v>697</v>
      </c>
      <c r="T14" s="61">
        <f t="shared" si="3"/>
        <v>254405</v>
      </c>
      <c r="U14" s="58">
        <v>170</v>
      </c>
      <c r="V14" s="58">
        <v>731</v>
      </c>
      <c r="W14" s="61">
        <f t="shared" si="4"/>
        <v>112574</v>
      </c>
    </row>
    <row r="15" spans="1:23" s="62" customFormat="1" ht="22.15" customHeight="1" x14ac:dyDescent="0.2">
      <c r="A15" s="55" t="s">
        <v>267</v>
      </c>
      <c r="B15" s="56" t="s">
        <v>151</v>
      </c>
      <c r="C15" s="109">
        <v>44580</v>
      </c>
      <c r="D15" s="57">
        <f t="shared" si="5"/>
        <v>45498</v>
      </c>
      <c r="E15" s="57">
        <f t="shared" si="6"/>
        <v>46022</v>
      </c>
      <c r="F15" s="58">
        <v>0</v>
      </c>
      <c r="G15" s="59">
        <f t="shared" si="0"/>
        <v>365</v>
      </c>
      <c r="H15" s="59">
        <v>9</v>
      </c>
      <c r="I15" s="59">
        <f t="shared" si="1"/>
        <v>151</v>
      </c>
      <c r="J15" s="59">
        <f t="shared" si="2"/>
        <v>9</v>
      </c>
      <c r="K15" s="59" t="s">
        <v>867</v>
      </c>
      <c r="L15" s="60">
        <v>-1.9673480000000001</v>
      </c>
      <c r="M15" s="60">
        <v>29.993178</v>
      </c>
      <c r="N15" s="58" t="s">
        <v>137</v>
      </c>
      <c r="O15" s="63" t="s">
        <v>152</v>
      </c>
      <c r="P15" s="63" t="s">
        <v>153</v>
      </c>
      <c r="Q15" s="63" t="s">
        <v>154</v>
      </c>
      <c r="R15" s="63">
        <v>143</v>
      </c>
      <c r="S15" s="58">
        <v>615</v>
      </c>
      <c r="T15" s="61">
        <f t="shared" si="3"/>
        <v>224475</v>
      </c>
      <c r="U15" s="58">
        <v>147</v>
      </c>
      <c r="V15" s="58">
        <v>632</v>
      </c>
      <c r="W15" s="61">
        <f t="shared" si="4"/>
        <v>95432</v>
      </c>
    </row>
    <row r="16" spans="1:23" s="62" customFormat="1" ht="22.15" customHeight="1" x14ac:dyDescent="0.2">
      <c r="A16" s="55" t="s">
        <v>267</v>
      </c>
      <c r="B16" s="56" t="s">
        <v>155</v>
      </c>
      <c r="C16" s="109" t="s">
        <v>882</v>
      </c>
      <c r="D16" s="57">
        <f t="shared" si="5"/>
        <v>45498</v>
      </c>
      <c r="E16" s="57">
        <f t="shared" si="6"/>
        <v>46022</v>
      </c>
      <c r="F16" s="58">
        <v>0</v>
      </c>
      <c r="G16" s="59">
        <f t="shared" si="0"/>
        <v>365</v>
      </c>
      <c r="H16" s="59">
        <v>0</v>
      </c>
      <c r="I16" s="59">
        <f t="shared" si="1"/>
        <v>160</v>
      </c>
      <c r="J16" s="59">
        <f t="shared" si="2"/>
        <v>0</v>
      </c>
      <c r="K16" s="59" t="s">
        <v>867</v>
      </c>
      <c r="L16" s="60" t="s">
        <v>765</v>
      </c>
      <c r="M16" s="60">
        <v>29.977616999999999</v>
      </c>
      <c r="N16" s="58" t="s">
        <v>137</v>
      </c>
      <c r="O16" s="58" t="s">
        <v>152</v>
      </c>
      <c r="P16" s="58" t="s">
        <v>156</v>
      </c>
      <c r="Q16" s="58" t="s">
        <v>157</v>
      </c>
      <c r="R16" s="63">
        <v>301</v>
      </c>
      <c r="S16" s="58">
        <v>1000</v>
      </c>
      <c r="T16" s="61">
        <f t="shared" si="3"/>
        <v>365000</v>
      </c>
      <c r="U16" s="58">
        <v>291</v>
      </c>
      <c r="V16" s="58">
        <v>1000</v>
      </c>
      <c r="W16" s="61">
        <f t="shared" si="4"/>
        <v>160000</v>
      </c>
    </row>
    <row r="17" spans="1:23" s="62" customFormat="1" ht="22.15" customHeight="1" x14ac:dyDescent="0.2">
      <c r="A17" s="55" t="s">
        <v>267</v>
      </c>
      <c r="B17" s="56" t="s">
        <v>158</v>
      </c>
      <c r="C17" s="109">
        <v>44593</v>
      </c>
      <c r="D17" s="57">
        <f t="shared" si="5"/>
        <v>45498</v>
      </c>
      <c r="E17" s="57">
        <f t="shared" si="6"/>
        <v>46022</v>
      </c>
      <c r="F17" s="58">
        <v>5</v>
      </c>
      <c r="G17" s="59">
        <f t="shared" si="0"/>
        <v>360</v>
      </c>
      <c r="H17" s="59">
        <v>16</v>
      </c>
      <c r="I17" s="59">
        <f t="shared" si="1"/>
        <v>144</v>
      </c>
      <c r="J17" s="59">
        <f t="shared" si="2"/>
        <v>21</v>
      </c>
      <c r="K17" s="59" t="s">
        <v>867</v>
      </c>
      <c r="L17" s="60">
        <v>-2.4387300000000001</v>
      </c>
      <c r="M17" s="60">
        <v>29.583565</v>
      </c>
      <c r="N17" s="58" t="s">
        <v>137</v>
      </c>
      <c r="O17" s="63" t="s">
        <v>159</v>
      </c>
      <c r="P17" s="63" t="s">
        <v>160</v>
      </c>
      <c r="Q17" s="63" t="s">
        <v>161</v>
      </c>
      <c r="R17" s="63">
        <v>129</v>
      </c>
      <c r="S17" s="58">
        <v>555</v>
      </c>
      <c r="T17" s="61">
        <f t="shared" si="3"/>
        <v>199800</v>
      </c>
      <c r="U17" s="58">
        <v>131</v>
      </c>
      <c r="V17" s="58">
        <v>564</v>
      </c>
      <c r="W17" s="61">
        <f t="shared" si="4"/>
        <v>81216</v>
      </c>
    </row>
    <row r="18" spans="1:23" s="62" customFormat="1" ht="22.15" customHeight="1" x14ac:dyDescent="0.2">
      <c r="A18" s="55" t="s">
        <v>267</v>
      </c>
      <c r="B18" s="56" t="s">
        <v>162</v>
      </c>
      <c r="C18" s="109">
        <v>44652</v>
      </c>
      <c r="D18" s="57">
        <f t="shared" si="5"/>
        <v>45498</v>
      </c>
      <c r="E18" s="57">
        <f t="shared" si="6"/>
        <v>46022</v>
      </c>
      <c r="F18" s="58">
        <v>20</v>
      </c>
      <c r="G18" s="59">
        <f t="shared" si="0"/>
        <v>345</v>
      </c>
      <c r="H18" s="59">
        <v>0</v>
      </c>
      <c r="I18" s="59">
        <f t="shared" si="1"/>
        <v>160</v>
      </c>
      <c r="J18" s="59">
        <f t="shared" si="2"/>
        <v>20</v>
      </c>
      <c r="K18" s="59" t="s">
        <v>867</v>
      </c>
      <c r="L18" s="60">
        <v>-2.0041020000000001</v>
      </c>
      <c r="M18" s="60">
        <v>29.967327000000001</v>
      </c>
      <c r="N18" s="58" t="s">
        <v>137</v>
      </c>
      <c r="O18" s="63" t="s">
        <v>159</v>
      </c>
      <c r="P18" s="63" t="s">
        <v>163</v>
      </c>
      <c r="Q18" s="63" t="s">
        <v>164</v>
      </c>
      <c r="R18" s="63">
        <v>150</v>
      </c>
      <c r="S18" s="58">
        <v>645</v>
      </c>
      <c r="T18" s="61">
        <f t="shared" si="3"/>
        <v>222525</v>
      </c>
      <c r="U18" s="58">
        <v>148</v>
      </c>
      <c r="V18" s="58">
        <v>636</v>
      </c>
      <c r="W18" s="61">
        <f t="shared" si="4"/>
        <v>101760</v>
      </c>
    </row>
    <row r="19" spans="1:23" s="62" customFormat="1" ht="22.15" customHeight="1" x14ac:dyDescent="0.2">
      <c r="A19" s="55" t="s">
        <v>267</v>
      </c>
      <c r="B19" s="56" t="s">
        <v>165</v>
      </c>
      <c r="C19" s="109">
        <v>44593</v>
      </c>
      <c r="D19" s="57">
        <f t="shared" si="5"/>
        <v>45498</v>
      </c>
      <c r="E19" s="57">
        <f t="shared" si="6"/>
        <v>46022</v>
      </c>
      <c r="F19" s="58">
        <v>0</v>
      </c>
      <c r="G19" s="59">
        <f t="shared" si="0"/>
        <v>365</v>
      </c>
      <c r="H19" s="59">
        <v>0</v>
      </c>
      <c r="I19" s="59">
        <f t="shared" si="1"/>
        <v>160</v>
      </c>
      <c r="J19" s="59">
        <f t="shared" si="2"/>
        <v>0</v>
      </c>
      <c r="K19" s="59" t="s">
        <v>867</v>
      </c>
      <c r="L19" s="60">
        <v>-2.35547</v>
      </c>
      <c r="M19" s="60">
        <v>29.574465</v>
      </c>
      <c r="N19" s="58" t="s">
        <v>137</v>
      </c>
      <c r="O19" s="63" t="s">
        <v>159</v>
      </c>
      <c r="P19" s="63" t="s">
        <v>160</v>
      </c>
      <c r="Q19" s="63" t="s">
        <v>166</v>
      </c>
      <c r="R19" s="63">
        <v>91</v>
      </c>
      <c r="S19" s="58">
        <v>391</v>
      </c>
      <c r="T19" s="61">
        <f t="shared" si="3"/>
        <v>142715</v>
      </c>
      <c r="U19" s="58">
        <v>106</v>
      </c>
      <c r="V19" s="58">
        <v>456</v>
      </c>
      <c r="W19" s="61">
        <f t="shared" si="4"/>
        <v>72960</v>
      </c>
    </row>
    <row r="20" spans="1:23" s="62" customFormat="1" ht="22.15" customHeight="1" x14ac:dyDescent="0.2">
      <c r="A20" s="55" t="s">
        <v>267</v>
      </c>
      <c r="B20" s="56" t="s">
        <v>167</v>
      </c>
      <c r="C20" s="109">
        <v>44713</v>
      </c>
      <c r="D20" s="57">
        <f t="shared" si="5"/>
        <v>45498</v>
      </c>
      <c r="E20" s="57">
        <f t="shared" si="6"/>
        <v>46022</v>
      </c>
      <c r="F20" s="58">
        <v>0</v>
      </c>
      <c r="G20" s="59">
        <f t="shared" si="0"/>
        <v>365</v>
      </c>
      <c r="H20" s="59">
        <v>7</v>
      </c>
      <c r="I20" s="59">
        <f t="shared" si="1"/>
        <v>153</v>
      </c>
      <c r="J20" s="59">
        <f t="shared" si="2"/>
        <v>7</v>
      </c>
      <c r="K20" s="59" t="s">
        <v>867</v>
      </c>
      <c r="L20" s="60">
        <v>-1.9961111</v>
      </c>
      <c r="M20" s="60">
        <v>29.970829999999999</v>
      </c>
      <c r="N20" s="58" t="s">
        <v>137</v>
      </c>
      <c r="O20" s="63" t="s">
        <v>159</v>
      </c>
      <c r="P20" s="63" t="s">
        <v>164</v>
      </c>
      <c r="Q20" s="63" t="s">
        <v>168</v>
      </c>
      <c r="R20" s="63">
        <v>213</v>
      </c>
      <c r="S20" s="58">
        <v>916</v>
      </c>
      <c r="T20" s="61">
        <f t="shared" si="3"/>
        <v>334340</v>
      </c>
      <c r="U20" s="58">
        <v>221</v>
      </c>
      <c r="V20" s="58">
        <v>950</v>
      </c>
      <c r="W20" s="61">
        <f t="shared" si="4"/>
        <v>145350</v>
      </c>
    </row>
    <row r="21" spans="1:23" s="62" customFormat="1" ht="22.15" customHeight="1" x14ac:dyDescent="0.2">
      <c r="A21" s="55" t="s">
        <v>267</v>
      </c>
      <c r="B21" s="56" t="s">
        <v>169</v>
      </c>
      <c r="C21" s="109">
        <v>44583</v>
      </c>
      <c r="D21" s="57">
        <f t="shared" si="5"/>
        <v>45498</v>
      </c>
      <c r="E21" s="57">
        <f t="shared" si="6"/>
        <v>46022</v>
      </c>
      <c r="F21" s="58">
        <v>13</v>
      </c>
      <c r="G21" s="59">
        <f t="shared" si="0"/>
        <v>352</v>
      </c>
      <c r="H21" s="59">
        <v>0</v>
      </c>
      <c r="I21" s="59">
        <f t="shared" si="1"/>
        <v>160</v>
      </c>
      <c r="J21" s="59">
        <f t="shared" si="2"/>
        <v>13</v>
      </c>
      <c r="K21" s="59" t="s">
        <v>867</v>
      </c>
      <c r="L21" s="60">
        <v>-2.0117859999999999</v>
      </c>
      <c r="M21" s="60">
        <v>29.957060999999999</v>
      </c>
      <c r="N21" s="58" t="s">
        <v>137</v>
      </c>
      <c r="O21" s="63" t="s">
        <v>170</v>
      </c>
      <c r="P21" s="63" t="s">
        <v>171</v>
      </c>
      <c r="Q21" s="63" t="s">
        <v>172</v>
      </c>
      <c r="R21" s="63">
        <v>307</v>
      </c>
      <c r="S21" s="58">
        <v>1000</v>
      </c>
      <c r="T21" s="61">
        <f t="shared" si="3"/>
        <v>352000</v>
      </c>
      <c r="U21" s="58">
        <v>313</v>
      </c>
      <c r="V21" s="58">
        <v>1000</v>
      </c>
      <c r="W21" s="61">
        <f t="shared" si="4"/>
        <v>160000</v>
      </c>
    </row>
    <row r="22" spans="1:23" s="62" customFormat="1" ht="22.15" customHeight="1" x14ac:dyDescent="0.2">
      <c r="A22" s="55" t="s">
        <v>267</v>
      </c>
      <c r="B22" s="56" t="s">
        <v>173</v>
      </c>
      <c r="C22" s="109" t="s">
        <v>883</v>
      </c>
      <c r="D22" s="57">
        <f t="shared" si="5"/>
        <v>45498</v>
      </c>
      <c r="E22" s="57">
        <f t="shared" si="6"/>
        <v>46022</v>
      </c>
      <c r="F22" s="58">
        <v>7</v>
      </c>
      <c r="G22" s="59">
        <f t="shared" si="0"/>
        <v>358</v>
      </c>
      <c r="H22" s="59">
        <v>0</v>
      </c>
      <c r="I22" s="59">
        <f t="shared" si="1"/>
        <v>160</v>
      </c>
      <c r="J22" s="59">
        <f t="shared" si="2"/>
        <v>7</v>
      </c>
      <c r="K22" s="59" t="s">
        <v>867</v>
      </c>
      <c r="L22" s="60" t="s">
        <v>766</v>
      </c>
      <c r="M22" s="60">
        <v>30.007083999999999</v>
      </c>
      <c r="N22" s="58" t="s">
        <v>137</v>
      </c>
      <c r="O22" s="58" t="s">
        <v>159</v>
      </c>
      <c r="P22" s="58" t="s">
        <v>174</v>
      </c>
      <c r="Q22" s="63" t="s">
        <v>175</v>
      </c>
      <c r="R22" s="58">
        <v>291</v>
      </c>
      <c r="S22" s="58">
        <v>1000</v>
      </c>
      <c r="T22" s="61">
        <f t="shared" si="3"/>
        <v>358000</v>
      </c>
      <c r="U22" s="58">
        <v>286</v>
      </c>
      <c r="V22" s="58">
        <v>1000</v>
      </c>
      <c r="W22" s="61">
        <f t="shared" si="4"/>
        <v>160000</v>
      </c>
    </row>
    <row r="23" spans="1:23" s="62" customFormat="1" ht="22.15" customHeight="1" x14ac:dyDescent="0.2">
      <c r="A23" s="55" t="s">
        <v>267</v>
      </c>
      <c r="B23" s="56" t="s">
        <v>176</v>
      </c>
      <c r="C23" s="109" t="s">
        <v>884</v>
      </c>
      <c r="D23" s="57">
        <f t="shared" si="5"/>
        <v>45498</v>
      </c>
      <c r="E23" s="57">
        <f t="shared" si="6"/>
        <v>46022</v>
      </c>
      <c r="F23" s="58">
        <v>0</v>
      </c>
      <c r="G23" s="59">
        <f t="shared" si="0"/>
        <v>365</v>
      </c>
      <c r="H23" s="59">
        <v>6</v>
      </c>
      <c r="I23" s="59">
        <f t="shared" si="1"/>
        <v>154</v>
      </c>
      <c r="J23" s="59">
        <f t="shared" si="2"/>
        <v>6</v>
      </c>
      <c r="K23" s="59" t="s">
        <v>867</v>
      </c>
      <c r="L23" s="60" t="s">
        <v>767</v>
      </c>
      <c r="M23" s="60">
        <v>29.979286999999999</v>
      </c>
      <c r="N23" s="58" t="s">
        <v>137</v>
      </c>
      <c r="O23" s="58" t="s">
        <v>159</v>
      </c>
      <c r="P23" s="58" t="s">
        <v>160</v>
      </c>
      <c r="Q23" s="63" t="s">
        <v>177</v>
      </c>
      <c r="R23" s="58">
        <v>279</v>
      </c>
      <c r="S23" s="58">
        <v>1000</v>
      </c>
      <c r="T23" s="61">
        <f t="shared" si="3"/>
        <v>365000</v>
      </c>
      <c r="U23" s="58">
        <v>273</v>
      </c>
      <c r="V23" s="58">
        <v>1000</v>
      </c>
      <c r="W23" s="61">
        <f t="shared" si="4"/>
        <v>154000</v>
      </c>
    </row>
    <row r="24" spans="1:23" s="62" customFormat="1" ht="22.15" customHeight="1" x14ac:dyDescent="0.2">
      <c r="A24" s="55" t="s">
        <v>267</v>
      </c>
      <c r="B24" s="56" t="s">
        <v>178</v>
      </c>
      <c r="C24" s="109">
        <v>44579</v>
      </c>
      <c r="D24" s="57">
        <f t="shared" si="5"/>
        <v>45498</v>
      </c>
      <c r="E24" s="57">
        <f t="shared" si="6"/>
        <v>46022</v>
      </c>
      <c r="F24" s="58">
        <v>8</v>
      </c>
      <c r="G24" s="59">
        <f t="shared" si="0"/>
        <v>357</v>
      </c>
      <c r="H24" s="59">
        <v>6</v>
      </c>
      <c r="I24" s="59">
        <f t="shared" si="1"/>
        <v>154</v>
      </c>
      <c r="J24" s="59">
        <f t="shared" si="2"/>
        <v>14</v>
      </c>
      <c r="K24" s="59" t="s">
        <v>867</v>
      </c>
      <c r="L24" s="60">
        <v>-2.0872320000000002</v>
      </c>
      <c r="M24" s="60">
        <v>30.003083</v>
      </c>
      <c r="N24" s="58" t="s">
        <v>137</v>
      </c>
      <c r="O24" s="63" t="s">
        <v>179</v>
      </c>
      <c r="P24" s="63" t="s">
        <v>180</v>
      </c>
      <c r="Q24" s="63" t="s">
        <v>181</v>
      </c>
      <c r="R24" s="63">
        <v>138</v>
      </c>
      <c r="S24" s="58">
        <v>593</v>
      </c>
      <c r="T24" s="61">
        <f t="shared" si="3"/>
        <v>211701</v>
      </c>
      <c r="U24" s="58">
        <v>141</v>
      </c>
      <c r="V24" s="58">
        <v>606</v>
      </c>
      <c r="W24" s="61">
        <f t="shared" si="4"/>
        <v>93324</v>
      </c>
    </row>
    <row r="25" spans="1:23" s="62" customFormat="1" ht="22.15" customHeight="1" x14ac:dyDescent="0.2">
      <c r="A25" s="55" t="s">
        <v>267</v>
      </c>
      <c r="B25" s="56" t="s">
        <v>182</v>
      </c>
      <c r="C25" s="109">
        <v>44579</v>
      </c>
      <c r="D25" s="57">
        <f t="shared" si="5"/>
        <v>45498</v>
      </c>
      <c r="E25" s="57">
        <f t="shared" si="6"/>
        <v>46022</v>
      </c>
      <c r="F25" s="58">
        <v>7</v>
      </c>
      <c r="G25" s="59">
        <f t="shared" si="0"/>
        <v>358</v>
      </c>
      <c r="H25" s="59">
        <v>8</v>
      </c>
      <c r="I25" s="59">
        <f t="shared" si="1"/>
        <v>152</v>
      </c>
      <c r="J25" s="59">
        <f t="shared" si="2"/>
        <v>15</v>
      </c>
      <c r="K25" s="59" t="s">
        <v>867</v>
      </c>
      <c r="L25" s="60">
        <v>-2.1329596</v>
      </c>
      <c r="M25" s="60">
        <v>29.983135000000001</v>
      </c>
      <c r="N25" s="58" t="s">
        <v>137</v>
      </c>
      <c r="O25" s="63" t="s">
        <v>179</v>
      </c>
      <c r="P25" s="63" t="s">
        <v>183</v>
      </c>
      <c r="Q25" s="63" t="s">
        <v>184</v>
      </c>
      <c r="R25" s="63">
        <v>231</v>
      </c>
      <c r="S25" s="58">
        <v>993</v>
      </c>
      <c r="T25" s="61">
        <f t="shared" si="3"/>
        <v>355494</v>
      </c>
      <c r="U25" s="58">
        <v>228</v>
      </c>
      <c r="V25" s="58">
        <v>980</v>
      </c>
      <c r="W25" s="61">
        <f t="shared" si="4"/>
        <v>148960</v>
      </c>
    </row>
    <row r="26" spans="1:23" s="62" customFormat="1" ht="22.15" customHeight="1" x14ac:dyDescent="0.2">
      <c r="A26" s="55" t="s">
        <v>267</v>
      </c>
      <c r="B26" s="56" t="s">
        <v>185</v>
      </c>
      <c r="C26" s="109">
        <v>44578</v>
      </c>
      <c r="D26" s="57">
        <f t="shared" si="5"/>
        <v>45498</v>
      </c>
      <c r="E26" s="57">
        <f t="shared" si="6"/>
        <v>46022</v>
      </c>
      <c r="F26" s="58">
        <v>7</v>
      </c>
      <c r="G26" s="59">
        <f t="shared" si="0"/>
        <v>358</v>
      </c>
      <c r="H26" s="59">
        <v>0</v>
      </c>
      <c r="I26" s="59">
        <f t="shared" si="1"/>
        <v>160</v>
      </c>
      <c r="J26" s="59">
        <f t="shared" si="2"/>
        <v>7</v>
      </c>
      <c r="K26" s="59" t="s">
        <v>867</v>
      </c>
      <c r="L26" s="60">
        <v>-2.1958549999999999</v>
      </c>
      <c r="M26" s="60">
        <v>29.978052999999999</v>
      </c>
      <c r="N26" s="58" t="s">
        <v>137</v>
      </c>
      <c r="O26" s="63" t="s">
        <v>179</v>
      </c>
      <c r="P26" s="63" t="s">
        <v>186</v>
      </c>
      <c r="Q26" s="63" t="s">
        <v>187</v>
      </c>
      <c r="R26" s="63">
        <v>217</v>
      </c>
      <c r="S26" s="58">
        <v>933</v>
      </c>
      <c r="T26" s="61">
        <f t="shared" si="3"/>
        <v>334014</v>
      </c>
      <c r="U26" s="58">
        <v>224</v>
      </c>
      <c r="V26" s="58">
        <v>963</v>
      </c>
      <c r="W26" s="61">
        <f t="shared" si="4"/>
        <v>154080</v>
      </c>
    </row>
    <row r="27" spans="1:23" s="62" customFormat="1" ht="22.15" customHeight="1" x14ac:dyDescent="0.2">
      <c r="A27" s="55" t="s">
        <v>267</v>
      </c>
      <c r="B27" s="56" t="s">
        <v>188</v>
      </c>
      <c r="C27" s="109">
        <v>44581</v>
      </c>
      <c r="D27" s="57">
        <f t="shared" si="5"/>
        <v>45498</v>
      </c>
      <c r="E27" s="57">
        <f t="shared" si="6"/>
        <v>46022</v>
      </c>
      <c r="F27" s="58">
        <v>9</v>
      </c>
      <c r="G27" s="59">
        <f t="shared" si="0"/>
        <v>356</v>
      </c>
      <c r="H27" s="59">
        <v>7</v>
      </c>
      <c r="I27" s="59">
        <f t="shared" si="1"/>
        <v>153</v>
      </c>
      <c r="J27" s="59">
        <f t="shared" si="2"/>
        <v>16</v>
      </c>
      <c r="K27" s="59" t="s">
        <v>867</v>
      </c>
      <c r="L27" s="60">
        <v>-2.0886529999999999</v>
      </c>
      <c r="M27" s="60">
        <v>29.938465000000001</v>
      </c>
      <c r="N27" s="58" t="s">
        <v>137</v>
      </c>
      <c r="O27" s="63" t="s">
        <v>179</v>
      </c>
      <c r="P27" s="63" t="s">
        <v>189</v>
      </c>
      <c r="Q27" s="63" t="s">
        <v>190</v>
      </c>
      <c r="R27" s="58">
        <v>78</v>
      </c>
      <c r="S27" s="58">
        <v>335</v>
      </c>
      <c r="T27" s="61">
        <f t="shared" si="3"/>
        <v>119260</v>
      </c>
      <c r="U27" s="58">
        <v>80</v>
      </c>
      <c r="V27" s="58">
        <v>344</v>
      </c>
      <c r="W27" s="61">
        <f t="shared" si="4"/>
        <v>52632</v>
      </c>
    </row>
    <row r="28" spans="1:23" s="62" customFormat="1" ht="22.15" customHeight="1" x14ac:dyDescent="0.2">
      <c r="A28" s="55" t="s">
        <v>267</v>
      </c>
      <c r="B28" s="56" t="s">
        <v>263</v>
      </c>
      <c r="C28" s="109" t="s">
        <v>885</v>
      </c>
      <c r="D28" s="57">
        <f t="shared" si="5"/>
        <v>45498</v>
      </c>
      <c r="E28" s="57">
        <f t="shared" si="6"/>
        <v>46022</v>
      </c>
      <c r="F28" s="58">
        <v>29</v>
      </c>
      <c r="G28" s="59">
        <f t="shared" si="0"/>
        <v>336</v>
      </c>
      <c r="H28" s="59">
        <v>0</v>
      </c>
      <c r="I28" s="59">
        <f t="shared" si="1"/>
        <v>160</v>
      </c>
      <c r="J28" s="59">
        <f t="shared" si="2"/>
        <v>29</v>
      </c>
      <c r="K28" s="59" t="s">
        <v>867</v>
      </c>
      <c r="L28" s="60" t="s">
        <v>768</v>
      </c>
      <c r="M28" s="60">
        <v>29.980785999999998</v>
      </c>
      <c r="N28" s="58" t="s">
        <v>137</v>
      </c>
      <c r="O28" s="58" t="s">
        <v>191</v>
      </c>
      <c r="P28" s="58" t="s">
        <v>183</v>
      </c>
      <c r="Q28" s="58" t="s">
        <v>192</v>
      </c>
      <c r="R28" s="63">
        <v>323</v>
      </c>
      <c r="S28" s="58">
        <v>1000</v>
      </c>
      <c r="T28" s="61">
        <f t="shared" si="3"/>
        <v>336000</v>
      </c>
      <c r="U28" s="58">
        <v>328</v>
      </c>
      <c r="V28" s="58">
        <v>1000</v>
      </c>
      <c r="W28" s="61">
        <f t="shared" si="4"/>
        <v>160000</v>
      </c>
    </row>
    <row r="29" spans="1:23" s="62" customFormat="1" ht="22.15" customHeight="1" x14ac:dyDescent="0.2">
      <c r="A29" s="55" t="s">
        <v>267</v>
      </c>
      <c r="B29" s="56" t="s">
        <v>193</v>
      </c>
      <c r="C29" s="109">
        <v>44569</v>
      </c>
      <c r="D29" s="57">
        <f t="shared" si="5"/>
        <v>45498</v>
      </c>
      <c r="E29" s="57">
        <f t="shared" si="6"/>
        <v>46022</v>
      </c>
      <c r="F29" s="58">
        <v>8</v>
      </c>
      <c r="G29" s="59">
        <f t="shared" si="0"/>
        <v>357</v>
      </c>
      <c r="H29" s="59">
        <v>0</v>
      </c>
      <c r="I29" s="59">
        <f t="shared" si="1"/>
        <v>160</v>
      </c>
      <c r="J29" s="59">
        <f t="shared" si="2"/>
        <v>8</v>
      </c>
      <c r="K29" s="59" t="s">
        <v>867</v>
      </c>
      <c r="L29" s="60">
        <v>-1.9929870999999999</v>
      </c>
      <c r="M29" s="60">
        <v>29.922914899999999</v>
      </c>
      <c r="N29" s="58" t="s">
        <v>137</v>
      </c>
      <c r="O29" s="63" t="s">
        <v>194</v>
      </c>
      <c r="P29" s="63" t="s">
        <v>195</v>
      </c>
      <c r="Q29" s="63" t="s">
        <v>196</v>
      </c>
      <c r="R29" s="63">
        <v>93</v>
      </c>
      <c r="S29" s="58">
        <v>400</v>
      </c>
      <c r="T29" s="61">
        <f t="shared" si="3"/>
        <v>142800</v>
      </c>
      <c r="U29" s="58">
        <v>93</v>
      </c>
      <c r="V29" s="58">
        <v>400</v>
      </c>
      <c r="W29" s="61">
        <f t="shared" si="4"/>
        <v>64000</v>
      </c>
    </row>
    <row r="30" spans="1:23" s="62" customFormat="1" ht="22.15" customHeight="1" x14ac:dyDescent="0.2">
      <c r="A30" s="55" t="s">
        <v>267</v>
      </c>
      <c r="B30" s="56" t="s">
        <v>197</v>
      </c>
      <c r="C30" s="109">
        <v>44571</v>
      </c>
      <c r="D30" s="57">
        <f t="shared" si="5"/>
        <v>45498</v>
      </c>
      <c r="E30" s="57">
        <f t="shared" si="6"/>
        <v>46022</v>
      </c>
      <c r="F30" s="58">
        <v>10</v>
      </c>
      <c r="G30" s="59">
        <f t="shared" si="0"/>
        <v>355</v>
      </c>
      <c r="H30" s="59">
        <v>0</v>
      </c>
      <c r="I30" s="59">
        <f t="shared" si="1"/>
        <v>160</v>
      </c>
      <c r="J30" s="59">
        <f t="shared" si="2"/>
        <v>10</v>
      </c>
      <c r="K30" s="59" t="s">
        <v>867</v>
      </c>
      <c r="L30" s="60">
        <v>-1.9969399999999999</v>
      </c>
      <c r="M30" s="60">
        <v>29.833570000000002</v>
      </c>
      <c r="N30" s="58" t="s">
        <v>137</v>
      </c>
      <c r="O30" s="63" t="s">
        <v>194</v>
      </c>
      <c r="P30" s="63" t="s">
        <v>195</v>
      </c>
      <c r="Q30" s="63" t="s">
        <v>198</v>
      </c>
      <c r="R30" s="63">
        <v>181</v>
      </c>
      <c r="S30" s="58">
        <v>778</v>
      </c>
      <c r="T30" s="61">
        <f t="shared" si="3"/>
        <v>276190</v>
      </c>
      <c r="U30" s="58">
        <v>189</v>
      </c>
      <c r="V30" s="58">
        <v>812</v>
      </c>
      <c r="W30" s="61">
        <f t="shared" si="4"/>
        <v>129920</v>
      </c>
    </row>
    <row r="31" spans="1:23" s="62" customFormat="1" ht="22.15" customHeight="1" x14ac:dyDescent="0.2">
      <c r="A31" s="55" t="s">
        <v>267</v>
      </c>
      <c r="B31" s="56" t="s">
        <v>199</v>
      </c>
      <c r="C31" s="109">
        <v>44571</v>
      </c>
      <c r="D31" s="57">
        <f t="shared" si="5"/>
        <v>45498</v>
      </c>
      <c r="E31" s="57">
        <f t="shared" si="6"/>
        <v>46022</v>
      </c>
      <c r="F31" s="58">
        <v>0</v>
      </c>
      <c r="G31" s="59">
        <f t="shared" si="0"/>
        <v>365</v>
      </c>
      <c r="H31" s="59">
        <v>0</v>
      </c>
      <c r="I31" s="59">
        <f t="shared" si="1"/>
        <v>160</v>
      </c>
      <c r="J31" s="59">
        <f t="shared" si="2"/>
        <v>0</v>
      </c>
      <c r="K31" s="59" t="s">
        <v>867</v>
      </c>
      <c r="L31" s="60">
        <v>-2.0095277999999999</v>
      </c>
      <c r="M31" s="60">
        <v>29.783221999999999</v>
      </c>
      <c r="N31" s="58" t="s">
        <v>137</v>
      </c>
      <c r="O31" s="63" t="s">
        <v>194</v>
      </c>
      <c r="P31" s="63" t="s">
        <v>195</v>
      </c>
      <c r="Q31" s="63" t="s">
        <v>200</v>
      </c>
      <c r="R31" s="63">
        <v>87</v>
      </c>
      <c r="S31" s="58">
        <v>374</v>
      </c>
      <c r="T31" s="61">
        <f t="shared" si="3"/>
        <v>136510</v>
      </c>
      <c r="U31" s="58">
        <v>89</v>
      </c>
      <c r="V31" s="58">
        <v>383</v>
      </c>
      <c r="W31" s="61">
        <f t="shared" si="4"/>
        <v>61280</v>
      </c>
    </row>
    <row r="32" spans="1:23" s="62" customFormat="1" ht="22.15" customHeight="1" x14ac:dyDescent="0.2">
      <c r="A32" s="55" t="s">
        <v>267</v>
      </c>
      <c r="B32" s="56" t="s">
        <v>201</v>
      </c>
      <c r="C32" s="109">
        <v>44569</v>
      </c>
      <c r="D32" s="57">
        <f t="shared" si="5"/>
        <v>45498</v>
      </c>
      <c r="E32" s="57">
        <f t="shared" si="6"/>
        <v>46022</v>
      </c>
      <c r="F32" s="58">
        <v>0</v>
      </c>
      <c r="G32" s="59">
        <f t="shared" si="0"/>
        <v>365</v>
      </c>
      <c r="H32" s="59">
        <v>0</v>
      </c>
      <c r="I32" s="59">
        <f t="shared" si="1"/>
        <v>160</v>
      </c>
      <c r="J32" s="59">
        <f t="shared" si="2"/>
        <v>0</v>
      </c>
      <c r="K32" s="59" t="s">
        <v>867</v>
      </c>
      <c r="L32" s="60">
        <v>-2.0130555999999999</v>
      </c>
      <c r="M32" s="60">
        <v>29.833221999999999</v>
      </c>
      <c r="N32" s="58" t="s">
        <v>137</v>
      </c>
      <c r="O32" s="63" t="s">
        <v>194</v>
      </c>
      <c r="P32" s="63" t="s">
        <v>195</v>
      </c>
      <c r="Q32" s="63" t="s">
        <v>202</v>
      </c>
      <c r="R32" s="63">
        <v>148</v>
      </c>
      <c r="S32" s="58">
        <v>636</v>
      </c>
      <c r="T32" s="61">
        <f t="shared" si="3"/>
        <v>232140</v>
      </c>
      <c r="U32" s="58">
        <v>153</v>
      </c>
      <c r="V32" s="58">
        <v>658</v>
      </c>
      <c r="W32" s="61">
        <f t="shared" si="4"/>
        <v>105280</v>
      </c>
    </row>
    <row r="33" spans="1:23" s="62" customFormat="1" ht="22.15" customHeight="1" x14ac:dyDescent="0.2">
      <c r="A33" s="55" t="s">
        <v>267</v>
      </c>
      <c r="B33" s="56" t="s">
        <v>203</v>
      </c>
      <c r="C33" s="109">
        <v>44573</v>
      </c>
      <c r="D33" s="57">
        <f t="shared" si="5"/>
        <v>45498</v>
      </c>
      <c r="E33" s="57">
        <f t="shared" si="6"/>
        <v>46022</v>
      </c>
      <c r="F33" s="58">
        <v>24</v>
      </c>
      <c r="G33" s="59">
        <f t="shared" si="0"/>
        <v>341</v>
      </c>
      <c r="H33" s="59">
        <v>6</v>
      </c>
      <c r="I33" s="59">
        <f t="shared" si="1"/>
        <v>154</v>
      </c>
      <c r="J33" s="59">
        <f t="shared" si="2"/>
        <v>30</v>
      </c>
      <c r="K33" s="59" t="s">
        <v>867</v>
      </c>
      <c r="L33" s="60">
        <v>-2.1364869999999998</v>
      </c>
      <c r="M33" s="60">
        <v>29.925847000000001</v>
      </c>
      <c r="N33" s="58" t="s">
        <v>137</v>
      </c>
      <c r="O33" s="63" t="s">
        <v>204</v>
      </c>
      <c r="P33" s="63" t="s">
        <v>205</v>
      </c>
      <c r="Q33" s="63" t="s">
        <v>206</v>
      </c>
      <c r="R33" s="63">
        <v>199</v>
      </c>
      <c r="S33" s="58">
        <v>856</v>
      </c>
      <c r="T33" s="61">
        <f t="shared" si="3"/>
        <v>291896</v>
      </c>
      <c r="U33" s="58">
        <v>214</v>
      </c>
      <c r="V33" s="58">
        <v>921</v>
      </c>
      <c r="W33" s="61">
        <f t="shared" si="4"/>
        <v>141834</v>
      </c>
    </row>
    <row r="34" spans="1:23" s="62" customFormat="1" ht="22.15" customHeight="1" x14ac:dyDescent="0.2">
      <c r="A34" s="55" t="s">
        <v>267</v>
      </c>
      <c r="B34" s="56" t="s">
        <v>207</v>
      </c>
      <c r="C34" s="109">
        <v>44576</v>
      </c>
      <c r="D34" s="57">
        <f t="shared" si="5"/>
        <v>45498</v>
      </c>
      <c r="E34" s="57">
        <f t="shared" si="6"/>
        <v>46022</v>
      </c>
      <c r="F34" s="58">
        <v>5</v>
      </c>
      <c r="G34" s="59">
        <f t="shared" si="0"/>
        <v>360</v>
      </c>
      <c r="H34" s="59">
        <v>0</v>
      </c>
      <c r="I34" s="59">
        <f t="shared" si="1"/>
        <v>160</v>
      </c>
      <c r="J34" s="59">
        <f t="shared" si="2"/>
        <v>5</v>
      </c>
      <c r="K34" s="59" t="s">
        <v>867</v>
      </c>
      <c r="L34" s="60">
        <v>-2.51932</v>
      </c>
      <c r="M34" s="60">
        <v>29.561845000000002</v>
      </c>
      <c r="N34" s="58" t="s">
        <v>137</v>
      </c>
      <c r="O34" s="63" t="s">
        <v>204</v>
      </c>
      <c r="P34" s="63" t="s">
        <v>189</v>
      </c>
      <c r="Q34" s="63" t="s">
        <v>208</v>
      </c>
      <c r="R34" s="63">
        <v>219</v>
      </c>
      <c r="S34" s="58">
        <v>942</v>
      </c>
      <c r="T34" s="61">
        <f t="shared" si="3"/>
        <v>339120</v>
      </c>
      <c r="U34" s="58">
        <v>232</v>
      </c>
      <c r="V34" s="58">
        <v>998</v>
      </c>
      <c r="W34" s="61">
        <f t="shared" si="4"/>
        <v>159680</v>
      </c>
    </row>
    <row r="35" spans="1:23" s="62" customFormat="1" ht="22.15" customHeight="1" x14ac:dyDescent="0.2">
      <c r="A35" s="55" t="s">
        <v>267</v>
      </c>
      <c r="B35" s="56" t="s">
        <v>209</v>
      </c>
      <c r="C35" s="109">
        <v>44577</v>
      </c>
      <c r="D35" s="57">
        <f t="shared" si="5"/>
        <v>45498</v>
      </c>
      <c r="E35" s="57">
        <f t="shared" si="6"/>
        <v>46022</v>
      </c>
      <c r="F35" s="58">
        <v>9</v>
      </c>
      <c r="G35" s="59">
        <f t="shared" si="0"/>
        <v>356</v>
      </c>
      <c r="H35" s="59">
        <v>0</v>
      </c>
      <c r="I35" s="59">
        <f t="shared" si="1"/>
        <v>160</v>
      </c>
      <c r="J35" s="59">
        <f t="shared" si="2"/>
        <v>9</v>
      </c>
      <c r="K35" s="59" t="s">
        <v>867</v>
      </c>
      <c r="L35" s="60">
        <v>-1.9590772000000001</v>
      </c>
      <c r="M35" s="60">
        <v>29.996153899999999</v>
      </c>
      <c r="N35" s="58" t="s">
        <v>137</v>
      </c>
      <c r="O35" s="63" t="s">
        <v>204</v>
      </c>
      <c r="P35" s="63" t="s">
        <v>210</v>
      </c>
      <c r="Q35" s="63" t="s">
        <v>211</v>
      </c>
      <c r="R35" s="63">
        <v>148</v>
      </c>
      <c r="S35" s="58">
        <v>636</v>
      </c>
      <c r="T35" s="61">
        <f t="shared" si="3"/>
        <v>226416</v>
      </c>
      <c r="U35" s="58">
        <v>151</v>
      </c>
      <c r="V35" s="58">
        <v>649</v>
      </c>
      <c r="W35" s="61">
        <f t="shared" si="4"/>
        <v>103840</v>
      </c>
    </row>
    <row r="36" spans="1:23" s="62" customFormat="1" ht="22.15" customHeight="1" x14ac:dyDescent="0.2">
      <c r="A36" s="55" t="s">
        <v>267</v>
      </c>
      <c r="B36" s="56" t="s">
        <v>212</v>
      </c>
      <c r="C36" s="110" t="s">
        <v>885</v>
      </c>
      <c r="D36" s="57">
        <f t="shared" si="5"/>
        <v>45498</v>
      </c>
      <c r="E36" s="57">
        <f t="shared" si="6"/>
        <v>46022</v>
      </c>
      <c r="F36" s="58">
        <v>19</v>
      </c>
      <c r="G36" s="59">
        <f t="shared" si="0"/>
        <v>346</v>
      </c>
      <c r="H36" s="59">
        <v>6</v>
      </c>
      <c r="I36" s="59">
        <f t="shared" si="1"/>
        <v>154</v>
      </c>
      <c r="J36" s="59">
        <f t="shared" si="2"/>
        <v>25</v>
      </c>
      <c r="K36" s="59" t="s">
        <v>867</v>
      </c>
      <c r="L36" s="60" t="s">
        <v>769</v>
      </c>
      <c r="M36" s="60">
        <v>29.930104</v>
      </c>
      <c r="N36" s="58" t="s">
        <v>137</v>
      </c>
      <c r="O36" s="58" t="s">
        <v>191</v>
      </c>
      <c r="P36" s="58" t="s">
        <v>186</v>
      </c>
      <c r="Q36" s="63" t="s">
        <v>213</v>
      </c>
      <c r="R36" s="63">
        <v>173</v>
      </c>
      <c r="S36" s="58">
        <v>744</v>
      </c>
      <c r="T36" s="61">
        <f t="shared" si="3"/>
        <v>257424</v>
      </c>
      <c r="U36" s="58">
        <v>171</v>
      </c>
      <c r="V36" s="58">
        <v>735</v>
      </c>
      <c r="W36" s="61">
        <f t="shared" si="4"/>
        <v>113190</v>
      </c>
    </row>
    <row r="37" spans="1:23" s="62" customFormat="1" ht="22.15" customHeight="1" x14ac:dyDescent="0.2">
      <c r="A37" s="55" t="s">
        <v>267</v>
      </c>
      <c r="B37" s="56" t="s">
        <v>214</v>
      </c>
      <c r="C37" s="109" t="s">
        <v>886</v>
      </c>
      <c r="D37" s="57">
        <f t="shared" si="5"/>
        <v>45498</v>
      </c>
      <c r="E37" s="57">
        <f t="shared" si="6"/>
        <v>46022</v>
      </c>
      <c r="F37" s="58">
        <v>0</v>
      </c>
      <c r="G37" s="59">
        <f t="shared" si="0"/>
        <v>365</v>
      </c>
      <c r="H37" s="59">
        <v>6</v>
      </c>
      <c r="I37" s="59">
        <f t="shared" si="1"/>
        <v>154</v>
      </c>
      <c r="J37" s="59">
        <f t="shared" si="2"/>
        <v>6</v>
      </c>
      <c r="K37" s="59" t="s">
        <v>867</v>
      </c>
      <c r="L37" s="60" t="s">
        <v>770</v>
      </c>
      <c r="M37" s="60">
        <v>29.902830000000002</v>
      </c>
      <c r="N37" s="58" t="s">
        <v>215</v>
      </c>
      <c r="O37" s="58" t="s">
        <v>216</v>
      </c>
      <c r="P37" s="58" t="s">
        <v>217</v>
      </c>
      <c r="Q37" s="58" t="s">
        <v>150</v>
      </c>
      <c r="R37" s="63">
        <v>267</v>
      </c>
      <c r="S37" s="58">
        <v>1000</v>
      </c>
      <c r="T37" s="61">
        <f t="shared" si="3"/>
        <v>365000</v>
      </c>
      <c r="U37" s="58">
        <v>258</v>
      </c>
      <c r="V37" s="58">
        <v>1000</v>
      </c>
      <c r="W37" s="61">
        <f t="shared" si="4"/>
        <v>154000</v>
      </c>
    </row>
    <row r="38" spans="1:23" s="62" customFormat="1" ht="22.15" customHeight="1" x14ac:dyDescent="0.2">
      <c r="A38" s="55" t="s">
        <v>267</v>
      </c>
      <c r="B38" s="56" t="s">
        <v>218</v>
      </c>
      <c r="C38" s="109" t="s">
        <v>887</v>
      </c>
      <c r="D38" s="57">
        <f t="shared" si="5"/>
        <v>45498</v>
      </c>
      <c r="E38" s="57">
        <f t="shared" si="6"/>
        <v>46022</v>
      </c>
      <c r="F38" s="58">
        <v>12</v>
      </c>
      <c r="G38" s="59">
        <f t="shared" si="0"/>
        <v>353</v>
      </c>
      <c r="H38" s="59">
        <v>0</v>
      </c>
      <c r="I38" s="59">
        <f t="shared" si="1"/>
        <v>160</v>
      </c>
      <c r="J38" s="59">
        <f t="shared" si="2"/>
        <v>12</v>
      </c>
      <c r="K38" s="59" t="s">
        <v>867</v>
      </c>
      <c r="L38" s="60" t="s">
        <v>771</v>
      </c>
      <c r="M38" s="60">
        <v>29.887174000000002</v>
      </c>
      <c r="N38" s="58" t="s">
        <v>215</v>
      </c>
      <c r="O38" s="58" t="s">
        <v>219</v>
      </c>
      <c r="P38" s="58" t="s">
        <v>139</v>
      </c>
      <c r="Q38" s="58" t="s">
        <v>220</v>
      </c>
      <c r="R38" s="63">
        <v>223</v>
      </c>
      <c r="S38" s="58">
        <v>959</v>
      </c>
      <c r="T38" s="61">
        <f t="shared" si="3"/>
        <v>338527</v>
      </c>
      <c r="U38" s="58">
        <v>229</v>
      </c>
      <c r="V38" s="58">
        <v>985</v>
      </c>
      <c r="W38" s="61">
        <f t="shared" si="4"/>
        <v>157600</v>
      </c>
    </row>
    <row r="39" spans="1:23" s="62" customFormat="1" ht="22.15" customHeight="1" x14ac:dyDescent="0.2">
      <c r="A39" s="55" t="s">
        <v>267</v>
      </c>
      <c r="B39" s="56" t="s">
        <v>221</v>
      </c>
      <c r="C39" s="109" t="s">
        <v>888</v>
      </c>
      <c r="D39" s="57">
        <f t="shared" si="5"/>
        <v>45498</v>
      </c>
      <c r="E39" s="57">
        <f t="shared" si="6"/>
        <v>46022</v>
      </c>
      <c r="F39" s="58">
        <v>8</v>
      </c>
      <c r="G39" s="59">
        <f t="shared" si="0"/>
        <v>357</v>
      </c>
      <c r="H39" s="59">
        <v>0</v>
      </c>
      <c r="I39" s="59">
        <f t="shared" si="1"/>
        <v>160</v>
      </c>
      <c r="J39" s="59">
        <f t="shared" si="2"/>
        <v>8</v>
      </c>
      <c r="K39" s="59" t="s">
        <v>867</v>
      </c>
      <c r="L39" s="60" t="s">
        <v>772</v>
      </c>
      <c r="M39" s="60">
        <v>29.874566000000002</v>
      </c>
      <c r="N39" s="58" t="s">
        <v>222</v>
      </c>
      <c r="O39" s="58" t="s">
        <v>219</v>
      </c>
      <c r="P39" s="58" t="s">
        <v>139</v>
      </c>
      <c r="Q39" s="58" t="s">
        <v>223</v>
      </c>
      <c r="R39" s="63">
        <v>232</v>
      </c>
      <c r="S39" s="58">
        <v>998</v>
      </c>
      <c r="T39" s="61">
        <f t="shared" si="3"/>
        <v>356286</v>
      </c>
      <c r="U39" s="58">
        <v>230</v>
      </c>
      <c r="V39" s="58">
        <v>989</v>
      </c>
      <c r="W39" s="61">
        <f t="shared" si="4"/>
        <v>158240</v>
      </c>
    </row>
    <row r="40" spans="1:23" s="62" customFormat="1" ht="22.15" customHeight="1" x14ac:dyDescent="0.2">
      <c r="A40" s="55" t="s">
        <v>267</v>
      </c>
      <c r="B40" s="56" t="s">
        <v>224</v>
      </c>
      <c r="C40" s="109" t="s">
        <v>889</v>
      </c>
      <c r="D40" s="57">
        <f t="shared" si="5"/>
        <v>45498</v>
      </c>
      <c r="E40" s="57">
        <f t="shared" si="6"/>
        <v>46022</v>
      </c>
      <c r="F40" s="58">
        <v>0</v>
      </c>
      <c r="G40" s="59">
        <f t="shared" si="0"/>
        <v>365</v>
      </c>
      <c r="H40" s="59">
        <v>0</v>
      </c>
      <c r="I40" s="59">
        <f t="shared" si="1"/>
        <v>160</v>
      </c>
      <c r="J40" s="59">
        <f t="shared" si="2"/>
        <v>0</v>
      </c>
      <c r="K40" s="59" t="s">
        <v>867</v>
      </c>
      <c r="L40" s="60">
        <v>-2.139148</v>
      </c>
      <c r="M40" s="60">
        <v>29.78969</v>
      </c>
      <c r="N40" s="58" t="s">
        <v>225</v>
      </c>
      <c r="O40" s="58" t="s">
        <v>226</v>
      </c>
      <c r="P40" s="58" t="s">
        <v>227</v>
      </c>
      <c r="Q40" s="58" t="s">
        <v>228</v>
      </c>
      <c r="R40" s="58">
        <v>204</v>
      </c>
      <c r="S40" s="58">
        <v>877</v>
      </c>
      <c r="T40" s="61">
        <f t="shared" si="3"/>
        <v>320105</v>
      </c>
      <c r="U40" s="58">
        <v>204</v>
      </c>
      <c r="V40" s="58">
        <v>877</v>
      </c>
      <c r="W40" s="61">
        <f t="shared" si="4"/>
        <v>140320</v>
      </c>
    </row>
    <row r="41" spans="1:23" s="62" customFormat="1" ht="22.15" customHeight="1" x14ac:dyDescent="0.2">
      <c r="A41" s="55" t="s">
        <v>267</v>
      </c>
      <c r="B41" s="56" t="s">
        <v>229</v>
      </c>
      <c r="C41" s="109" t="s">
        <v>890</v>
      </c>
      <c r="D41" s="57">
        <f t="shared" si="5"/>
        <v>45498</v>
      </c>
      <c r="E41" s="57">
        <f t="shared" si="6"/>
        <v>46022</v>
      </c>
      <c r="F41" s="58">
        <v>6</v>
      </c>
      <c r="G41" s="59">
        <f t="shared" si="0"/>
        <v>359</v>
      </c>
      <c r="H41" s="59">
        <v>8</v>
      </c>
      <c r="I41" s="59">
        <f t="shared" si="1"/>
        <v>152</v>
      </c>
      <c r="J41" s="59">
        <f t="shared" si="2"/>
        <v>14</v>
      </c>
      <c r="K41" s="59" t="s">
        <v>867</v>
      </c>
      <c r="L41" s="60">
        <v>-2.048883</v>
      </c>
      <c r="M41" s="60">
        <v>29.779102000000002</v>
      </c>
      <c r="N41" s="58" t="s">
        <v>230</v>
      </c>
      <c r="O41" s="58" t="s">
        <v>863</v>
      </c>
      <c r="P41" s="58" t="s">
        <v>231</v>
      </c>
      <c r="Q41" s="58" t="s">
        <v>232</v>
      </c>
      <c r="R41" s="58">
        <v>271</v>
      </c>
      <c r="S41" s="58">
        <v>1000</v>
      </c>
      <c r="T41" s="61">
        <f t="shared" si="3"/>
        <v>359000</v>
      </c>
      <c r="U41" s="58">
        <v>262</v>
      </c>
      <c r="V41" s="58">
        <v>1000</v>
      </c>
      <c r="W41" s="61">
        <f t="shared" si="4"/>
        <v>152000</v>
      </c>
    </row>
    <row r="42" spans="1:23" s="62" customFormat="1" ht="22.15" customHeight="1" x14ac:dyDescent="0.2">
      <c r="A42" s="55" t="s">
        <v>267</v>
      </c>
      <c r="B42" s="56" t="s">
        <v>233</v>
      </c>
      <c r="C42" s="109" t="s">
        <v>890</v>
      </c>
      <c r="D42" s="57">
        <f t="shared" si="5"/>
        <v>45498</v>
      </c>
      <c r="E42" s="57">
        <f t="shared" si="6"/>
        <v>46022</v>
      </c>
      <c r="F42" s="58">
        <v>0</v>
      </c>
      <c r="G42" s="59">
        <f t="shared" si="0"/>
        <v>365</v>
      </c>
      <c r="H42" s="59">
        <v>14</v>
      </c>
      <c r="I42" s="59">
        <f t="shared" si="1"/>
        <v>146</v>
      </c>
      <c r="J42" s="59">
        <f t="shared" si="2"/>
        <v>14</v>
      </c>
      <c r="K42" s="59" t="s">
        <v>867</v>
      </c>
      <c r="L42" s="60">
        <v>-1.979063</v>
      </c>
      <c r="M42" s="60">
        <v>29.797021999999998</v>
      </c>
      <c r="N42" s="58" t="s">
        <v>230</v>
      </c>
      <c r="O42" s="58" t="s">
        <v>863</v>
      </c>
      <c r="P42" s="58" t="s">
        <v>192</v>
      </c>
      <c r="Q42" s="58" t="s">
        <v>234</v>
      </c>
      <c r="R42" s="58">
        <v>261</v>
      </c>
      <c r="S42" s="58">
        <v>1000</v>
      </c>
      <c r="T42" s="61">
        <f t="shared" si="3"/>
        <v>365000</v>
      </c>
      <c r="U42" s="58">
        <v>257</v>
      </c>
      <c r="V42" s="58">
        <v>1000</v>
      </c>
      <c r="W42" s="61">
        <f t="shared" si="4"/>
        <v>146000</v>
      </c>
    </row>
    <row r="43" spans="1:23" s="62" customFormat="1" ht="22.15" customHeight="1" x14ac:dyDescent="0.2">
      <c r="A43" s="55" t="s">
        <v>267</v>
      </c>
      <c r="B43" s="56" t="s">
        <v>235</v>
      </c>
      <c r="C43" s="109" t="s">
        <v>890</v>
      </c>
      <c r="D43" s="57">
        <f t="shared" si="5"/>
        <v>45498</v>
      </c>
      <c r="E43" s="57">
        <f t="shared" si="6"/>
        <v>46022</v>
      </c>
      <c r="F43" s="58">
        <v>6</v>
      </c>
      <c r="G43" s="59">
        <f t="shared" si="0"/>
        <v>359</v>
      </c>
      <c r="H43" s="59">
        <v>0</v>
      </c>
      <c r="I43" s="59">
        <f t="shared" si="1"/>
        <v>160</v>
      </c>
      <c r="J43" s="59">
        <f t="shared" si="2"/>
        <v>6</v>
      </c>
      <c r="K43" s="59" t="s">
        <v>867</v>
      </c>
      <c r="L43" s="60">
        <v>-1.97814</v>
      </c>
      <c r="M43" s="60">
        <v>29.774177000000002</v>
      </c>
      <c r="N43" s="58" t="s">
        <v>230</v>
      </c>
      <c r="O43" s="58" t="s">
        <v>863</v>
      </c>
      <c r="P43" s="58" t="s">
        <v>192</v>
      </c>
      <c r="Q43" s="58" t="s">
        <v>236</v>
      </c>
      <c r="R43" s="58">
        <v>279</v>
      </c>
      <c r="S43" s="58">
        <v>1000</v>
      </c>
      <c r="T43" s="61">
        <f t="shared" si="3"/>
        <v>359000</v>
      </c>
      <c r="U43" s="58">
        <v>276</v>
      </c>
      <c r="V43" s="58">
        <v>1000</v>
      </c>
      <c r="W43" s="61">
        <f t="shared" si="4"/>
        <v>160000</v>
      </c>
    </row>
    <row r="44" spans="1:23" s="62" customFormat="1" ht="22.15" customHeight="1" x14ac:dyDescent="0.2">
      <c r="A44" s="55" t="s">
        <v>267</v>
      </c>
      <c r="B44" s="56" t="s">
        <v>237</v>
      </c>
      <c r="C44" s="109" t="s">
        <v>891</v>
      </c>
      <c r="D44" s="57">
        <f t="shared" si="5"/>
        <v>45498</v>
      </c>
      <c r="E44" s="57">
        <f t="shared" si="6"/>
        <v>46022</v>
      </c>
      <c r="F44" s="58">
        <v>7</v>
      </c>
      <c r="G44" s="59">
        <f t="shared" si="0"/>
        <v>358</v>
      </c>
      <c r="H44" s="59">
        <v>9</v>
      </c>
      <c r="I44" s="59">
        <f t="shared" si="1"/>
        <v>151</v>
      </c>
      <c r="J44" s="59">
        <f t="shared" si="2"/>
        <v>16</v>
      </c>
      <c r="K44" s="59" t="s">
        <v>867</v>
      </c>
      <c r="L44" s="60">
        <v>-1.9921549999999999</v>
      </c>
      <c r="M44" s="60">
        <v>29.772358000000001</v>
      </c>
      <c r="N44" s="58" t="s">
        <v>230</v>
      </c>
      <c r="O44" s="58" t="s">
        <v>863</v>
      </c>
      <c r="P44" s="58" t="s">
        <v>238</v>
      </c>
      <c r="Q44" s="58" t="s">
        <v>160</v>
      </c>
      <c r="R44" s="58">
        <v>258</v>
      </c>
      <c r="S44" s="58">
        <v>1000</v>
      </c>
      <c r="T44" s="61">
        <f t="shared" si="3"/>
        <v>358000</v>
      </c>
      <c r="U44" s="58">
        <v>253</v>
      </c>
      <c r="V44" s="58">
        <v>1000</v>
      </c>
      <c r="W44" s="61">
        <f t="shared" si="4"/>
        <v>151000</v>
      </c>
    </row>
    <row r="45" spans="1:23" s="62" customFormat="1" ht="22.15" customHeight="1" x14ac:dyDescent="0.2">
      <c r="A45" s="55" t="s">
        <v>267</v>
      </c>
      <c r="B45" s="56" t="s">
        <v>239</v>
      </c>
      <c r="C45" s="109" t="s">
        <v>892</v>
      </c>
      <c r="D45" s="57">
        <f t="shared" si="5"/>
        <v>45498</v>
      </c>
      <c r="E45" s="57">
        <f t="shared" si="6"/>
        <v>46022</v>
      </c>
      <c r="F45" s="58">
        <v>0</v>
      </c>
      <c r="G45" s="59">
        <f t="shared" si="0"/>
        <v>365</v>
      </c>
      <c r="H45" s="59">
        <v>0</v>
      </c>
      <c r="I45" s="59">
        <f t="shared" si="1"/>
        <v>160</v>
      </c>
      <c r="J45" s="59">
        <f t="shared" si="2"/>
        <v>0</v>
      </c>
      <c r="K45" s="59" t="s">
        <v>867</v>
      </c>
      <c r="L45" s="60">
        <v>-2.055342</v>
      </c>
      <c r="M45" s="60">
        <v>29.808142</v>
      </c>
      <c r="N45" s="58" t="s">
        <v>225</v>
      </c>
      <c r="O45" s="58" t="s">
        <v>863</v>
      </c>
      <c r="P45" s="58" t="s">
        <v>240</v>
      </c>
      <c r="Q45" s="58" t="s">
        <v>241</v>
      </c>
      <c r="R45" s="58">
        <v>291</v>
      </c>
      <c r="S45" s="58">
        <v>1000</v>
      </c>
      <c r="T45" s="61">
        <f t="shared" si="3"/>
        <v>365000</v>
      </c>
      <c r="U45" s="58">
        <v>293</v>
      </c>
      <c r="V45" s="58">
        <v>1000</v>
      </c>
      <c r="W45" s="61">
        <f t="shared" si="4"/>
        <v>160000</v>
      </c>
    </row>
    <row r="46" spans="1:23" s="62" customFormat="1" ht="22.15" customHeight="1" x14ac:dyDescent="0.2">
      <c r="A46" s="55" t="s">
        <v>267</v>
      </c>
      <c r="B46" s="56" t="s">
        <v>242</v>
      </c>
      <c r="C46" s="109" t="s">
        <v>891</v>
      </c>
      <c r="D46" s="57">
        <f t="shared" si="5"/>
        <v>45498</v>
      </c>
      <c r="E46" s="57">
        <f t="shared" si="6"/>
        <v>46022</v>
      </c>
      <c r="F46" s="58">
        <v>0</v>
      </c>
      <c r="G46" s="59">
        <f t="shared" si="0"/>
        <v>365</v>
      </c>
      <c r="H46" s="59">
        <v>0</v>
      </c>
      <c r="I46" s="59">
        <f t="shared" si="1"/>
        <v>160</v>
      </c>
      <c r="J46" s="59">
        <f t="shared" si="2"/>
        <v>0</v>
      </c>
      <c r="K46" s="59" t="s">
        <v>867</v>
      </c>
      <c r="L46" s="60">
        <v>-2.014837</v>
      </c>
      <c r="M46" s="60">
        <v>29.687967</v>
      </c>
      <c r="N46" s="58" t="s">
        <v>243</v>
      </c>
      <c r="O46" s="58" t="s">
        <v>244</v>
      </c>
      <c r="P46" s="58" t="s">
        <v>245</v>
      </c>
      <c r="Q46" s="58" t="s">
        <v>246</v>
      </c>
      <c r="R46" s="58">
        <v>149</v>
      </c>
      <c r="S46" s="58">
        <v>641</v>
      </c>
      <c r="T46" s="61">
        <f t="shared" si="3"/>
        <v>233965</v>
      </c>
      <c r="U46" s="58">
        <v>151</v>
      </c>
      <c r="V46" s="58">
        <v>650</v>
      </c>
      <c r="W46" s="61">
        <f t="shared" si="4"/>
        <v>104000</v>
      </c>
    </row>
    <row r="47" spans="1:23" s="62" customFormat="1" ht="22.15" customHeight="1" x14ac:dyDescent="0.2">
      <c r="A47" s="55" t="s">
        <v>267</v>
      </c>
      <c r="B47" s="56" t="s">
        <v>247</v>
      </c>
      <c r="C47" s="109" t="s">
        <v>891</v>
      </c>
      <c r="D47" s="57">
        <f t="shared" si="5"/>
        <v>45498</v>
      </c>
      <c r="E47" s="57">
        <f t="shared" si="6"/>
        <v>46022</v>
      </c>
      <c r="F47" s="58">
        <v>0</v>
      </c>
      <c r="G47" s="59">
        <f t="shared" si="0"/>
        <v>365</v>
      </c>
      <c r="H47" s="59">
        <v>8</v>
      </c>
      <c r="I47" s="59">
        <f t="shared" si="1"/>
        <v>152</v>
      </c>
      <c r="J47" s="59">
        <f t="shared" si="2"/>
        <v>8</v>
      </c>
      <c r="K47" s="59" t="s">
        <v>867</v>
      </c>
      <c r="L47" s="60">
        <v>-2.0394350000000001</v>
      </c>
      <c r="M47" s="60">
        <v>29.673777999999999</v>
      </c>
      <c r="N47" s="58" t="s">
        <v>230</v>
      </c>
      <c r="O47" s="58" t="s">
        <v>248</v>
      </c>
      <c r="P47" s="58" t="s">
        <v>245</v>
      </c>
      <c r="Q47" s="58" t="s">
        <v>249</v>
      </c>
      <c r="R47" s="58">
        <v>238</v>
      </c>
      <c r="S47" s="58">
        <v>1000</v>
      </c>
      <c r="T47" s="61">
        <f t="shared" si="3"/>
        <v>365000</v>
      </c>
      <c r="U47" s="58">
        <v>231</v>
      </c>
      <c r="V47" s="58">
        <v>993</v>
      </c>
      <c r="W47" s="61">
        <f t="shared" si="4"/>
        <v>150936</v>
      </c>
    </row>
    <row r="48" spans="1:23" s="62" customFormat="1" ht="22.15" customHeight="1" x14ac:dyDescent="0.2">
      <c r="A48" s="55" t="s">
        <v>267</v>
      </c>
      <c r="B48" s="56" t="s">
        <v>250</v>
      </c>
      <c r="C48" s="109" t="s">
        <v>891</v>
      </c>
      <c r="D48" s="57">
        <f t="shared" si="5"/>
        <v>45498</v>
      </c>
      <c r="E48" s="57">
        <f t="shared" si="6"/>
        <v>46022</v>
      </c>
      <c r="F48" s="58">
        <v>4</v>
      </c>
      <c r="G48" s="59">
        <f t="shared" si="0"/>
        <v>361</v>
      </c>
      <c r="H48" s="59">
        <v>0</v>
      </c>
      <c r="I48" s="59">
        <f t="shared" si="1"/>
        <v>160</v>
      </c>
      <c r="J48" s="59">
        <f t="shared" si="2"/>
        <v>4</v>
      </c>
      <c r="K48" s="59" t="s">
        <v>867</v>
      </c>
      <c r="L48" s="60">
        <v>-2.0009450000000002</v>
      </c>
      <c r="M48" s="60">
        <v>29.668624999999999</v>
      </c>
      <c r="N48" s="58" t="s">
        <v>243</v>
      </c>
      <c r="O48" s="58" t="s">
        <v>248</v>
      </c>
      <c r="P48" s="58" t="s">
        <v>251</v>
      </c>
      <c r="Q48" s="58" t="s">
        <v>252</v>
      </c>
      <c r="R48" s="58">
        <v>208</v>
      </c>
      <c r="S48" s="58">
        <v>894</v>
      </c>
      <c r="T48" s="61">
        <f t="shared" si="3"/>
        <v>322734</v>
      </c>
      <c r="U48" s="58">
        <v>224</v>
      </c>
      <c r="V48" s="58">
        <v>963</v>
      </c>
      <c r="W48" s="61">
        <f t="shared" si="4"/>
        <v>154080</v>
      </c>
    </row>
    <row r="49" spans="1:23" s="62" customFormat="1" ht="22.15" customHeight="1" x14ac:dyDescent="0.2">
      <c r="A49" s="55" t="s">
        <v>267</v>
      </c>
      <c r="B49" s="56" t="s">
        <v>253</v>
      </c>
      <c r="C49" s="109" t="s">
        <v>893</v>
      </c>
      <c r="D49" s="57">
        <f t="shared" si="5"/>
        <v>45498</v>
      </c>
      <c r="E49" s="57">
        <f t="shared" si="6"/>
        <v>46022</v>
      </c>
      <c r="F49" s="58">
        <v>7</v>
      </c>
      <c r="G49" s="59">
        <f t="shared" si="0"/>
        <v>358</v>
      </c>
      <c r="H49" s="59">
        <v>0</v>
      </c>
      <c r="I49" s="59">
        <f t="shared" si="1"/>
        <v>160</v>
      </c>
      <c r="J49" s="59">
        <f t="shared" si="2"/>
        <v>7</v>
      </c>
      <c r="K49" s="59" t="s">
        <v>867</v>
      </c>
      <c r="L49" s="60">
        <v>-2.086087</v>
      </c>
      <c r="M49" s="60">
        <v>29.661816999999999</v>
      </c>
      <c r="N49" s="58" t="s">
        <v>230</v>
      </c>
      <c r="O49" s="58" t="s">
        <v>254</v>
      </c>
      <c r="P49" s="58" t="s">
        <v>255</v>
      </c>
      <c r="Q49" s="58" t="s">
        <v>256</v>
      </c>
      <c r="R49" s="58">
        <v>411</v>
      </c>
      <c r="S49" s="58">
        <v>1000</v>
      </c>
      <c r="T49" s="61">
        <f t="shared" si="3"/>
        <v>358000</v>
      </c>
      <c r="U49" s="58">
        <v>409</v>
      </c>
      <c r="V49" s="58">
        <v>1000</v>
      </c>
      <c r="W49" s="61">
        <f t="shared" si="4"/>
        <v>160000</v>
      </c>
    </row>
    <row r="50" spans="1:23" s="62" customFormat="1" ht="22.15" customHeight="1" x14ac:dyDescent="0.2">
      <c r="A50" s="55" t="s">
        <v>267</v>
      </c>
      <c r="B50" s="56" t="s">
        <v>257</v>
      </c>
      <c r="C50" s="109" t="s">
        <v>893</v>
      </c>
      <c r="D50" s="57">
        <f t="shared" si="5"/>
        <v>45498</v>
      </c>
      <c r="E50" s="57">
        <f t="shared" si="6"/>
        <v>46022</v>
      </c>
      <c r="F50" s="58">
        <v>0</v>
      </c>
      <c r="G50" s="59">
        <f t="shared" si="0"/>
        <v>365</v>
      </c>
      <c r="H50" s="59">
        <v>11</v>
      </c>
      <c r="I50" s="59">
        <f t="shared" si="1"/>
        <v>149</v>
      </c>
      <c r="J50" s="59">
        <f t="shared" si="2"/>
        <v>11</v>
      </c>
      <c r="K50" s="59" t="s">
        <v>867</v>
      </c>
      <c r="L50" s="60">
        <v>-2.0985269999999998</v>
      </c>
      <c r="M50" s="60">
        <v>29.641511999999999</v>
      </c>
      <c r="N50" s="58" t="s">
        <v>230</v>
      </c>
      <c r="O50" s="58" t="s">
        <v>258</v>
      </c>
      <c r="P50" s="58" t="s">
        <v>864</v>
      </c>
      <c r="Q50" s="58" t="s">
        <v>259</v>
      </c>
      <c r="R50" s="58">
        <v>437</v>
      </c>
      <c r="S50" s="58">
        <v>1000</v>
      </c>
      <c r="T50" s="61">
        <f t="shared" si="3"/>
        <v>365000</v>
      </c>
      <c r="U50" s="58">
        <v>417</v>
      </c>
      <c r="V50" s="58">
        <v>1000</v>
      </c>
      <c r="W50" s="61">
        <f t="shared" si="4"/>
        <v>149000</v>
      </c>
    </row>
    <row r="51" spans="1:23" s="62" customFormat="1" ht="22.15" customHeight="1" x14ac:dyDescent="0.2">
      <c r="A51" s="55" t="s">
        <v>267</v>
      </c>
      <c r="B51" s="56" t="s">
        <v>260</v>
      </c>
      <c r="C51" s="109" t="s">
        <v>894</v>
      </c>
      <c r="D51" s="57">
        <f t="shared" si="5"/>
        <v>45498</v>
      </c>
      <c r="E51" s="57">
        <f t="shared" si="6"/>
        <v>46022</v>
      </c>
      <c r="F51" s="58">
        <v>0</v>
      </c>
      <c r="G51" s="59">
        <f t="shared" si="0"/>
        <v>365</v>
      </c>
      <c r="H51" s="59">
        <v>7</v>
      </c>
      <c r="I51" s="59">
        <f>160-H51</f>
        <v>153</v>
      </c>
      <c r="J51" s="59">
        <f t="shared" si="2"/>
        <v>7</v>
      </c>
      <c r="K51" s="59" t="s">
        <v>867</v>
      </c>
      <c r="L51" s="60">
        <v>-2.0942449999999999</v>
      </c>
      <c r="M51" s="60">
        <v>29.690020000000001</v>
      </c>
      <c r="N51" s="58" t="s">
        <v>230</v>
      </c>
      <c r="O51" s="58" t="s">
        <v>258</v>
      </c>
      <c r="P51" s="58" t="s">
        <v>261</v>
      </c>
      <c r="Q51" s="58" t="s">
        <v>262</v>
      </c>
      <c r="R51" s="58">
        <v>247</v>
      </c>
      <c r="S51" s="58">
        <v>1000</v>
      </c>
      <c r="T51" s="61">
        <f t="shared" si="3"/>
        <v>365000</v>
      </c>
      <c r="U51" s="58">
        <v>247</v>
      </c>
      <c r="V51" s="58">
        <v>1000</v>
      </c>
      <c r="W51" s="61">
        <f t="shared" si="4"/>
        <v>153000</v>
      </c>
    </row>
    <row r="52" spans="1:23" s="62" customFormat="1" ht="22.15" customHeight="1" x14ac:dyDescent="0.15">
      <c r="A52" s="64" t="s">
        <v>267</v>
      </c>
      <c r="B52" s="65"/>
      <c r="C52" s="65"/>
      <c r="D52" s="65"/>
      <c r="E52" s="65"/>
      <c r="F52" s="65"/>
      <c r="G52" s="65"/>
      <c r="H52" s="65"/>
      <c r="I52" s="65"/>
      <c r="J52" s="65"/>
      <c r="K52" s="66"/>
      <c r="L52" s="67"/>
      <c r="M52" s="67"/>
      <c r="N52" s="65"/>
      <c r="O52" s="65"/>
      <c r="P52" s="65"/>
      <c r="Q52" s="68" t="s">
        <v>265</v>
      </c>
      <c r="R52" s="69">
        <f>SUM(R10:R51)</f>
        <v>8995</v>
      </c>
      <c r="S52" s="69">
        <f>SUM(S10:S51)</f>
        <v>34387</v>
      </c>
      <c r="T52" s="69">
        <f t="shared" ref="T52:W52" si="7">SUM(T10:T51)</f>
        <v>12342991</v>
      </c>
      <c r="U52" s="69">
        <f>SUM(U10:U51)</f>
        <v>9044</v>
      </c>
      <c r="V52" s="69">
        <f t="shared" si="7"/>
        <v>34901</v>
      </c>
      <c r="W52" s="69">
        <f t="shared" si="7"/>
        <v>5450226</v>
      </c>
    </row>
    <row r="53" spans="1:23" s="62" customFormat="1" ht="22.15" customHeight="1" x14ac:dyDescent="0.15">
      <c r="A53" s="55" t="s">
        <v>723</v>
      </c>
      <c r="B53" s="70" t="s">
        <v>273</v>
      </c>
      <c r="C53" s="70" t="s">
        <v>895</v>
      </c>
      <c r="D53" s="57">
        <f>D51</f>
        <v>45498</v>
      </c>
      <c r="E53" s="57">
        <f>E51</f>
        <v>46022</v>
      </c>
      <c r="F53" s="58">
        <v>20</v>
      </c>
      <c r="G53" s="59">
        <f t="shared" si="0"/>
        <v>345</v>
      </c>
      <c r="H53" s="59">
        <v>0</v>
      </c>
      <c r="I53" s="59">
        <f>160-H53</f>
        <v>160</v>
      </c>
      <c r="J53" s="59">
        <f>F53+H53</f>
        <v>20</v>
      </c>
      <c r="K53" s="59" t="s">
        <v>867</v>
      </c>
      <c r="L53" s="60" t="s">
        <v>773</v>
      </c>
      <c r="M53" s="60">
        <v>29.865632999999999</v>
      </c>
      <c r="N53" s="70" t="s">
        <v>215</v>
      </c>
      <c r="O53" s="70" t="s">
        <v>274</v>
      </c>
      <c r="P53" s="70" t="s">
        <v>275</v>
      </c>
      <c r="Q53" s="70" t="s">
        <v>276</v>
      </c>
      <c r="R53" s="63">
        <v>201</v>
      </c>
      <c r="S53" s="63">
        <v>864</v>
      </c>
      <c r="T53" s="83">
        <f t="shared" ref="T53:T94" si="8">G53*S53</f>
        <v>298080</v>
      </c>
      <c r="U53" s="63">
        <v>199</v>
      </c>
      <c r="V53" s="63">
        <v>855</v>
      </c>
      <c r="W53" s="61">
        <f t="shared" si="4"/>
        <v>136800</v>
      </c>
    </row>
    <row r="54" spans="1:23" s="62" customFormat="1" ht="22.15" customHeight="1" x14ac:dyDescent="0.15">
      <c r="A54" s="55" t="s">
        <v>723</v>
      </c>
      <c r="B54" s="70" t="s">
        <v>277</v>
      </c>
      <c r="C54" s="57" t="s">
        <v>895</v>
      </c>
      <c r="D54" s="57">
        <f>D53</f>
        <v>45498</v>
      </c>
      <c r="E54" s="57">
        <f>E53</f>
        <v>46022</v>
      </c>
      <c r="F54" s="58">
        <v>13</v>
      </c>
      <c r="G54" s="59">
        <f t="shared" si="0"/>
        <v>352</v>
      </c>
      <c r="H54" s="59">
        <v>0</v>
      </c>
      <c r="I54" s="59">
        <f t="shared" ref="I54:I94" si="9">160-H54</f>
        <v>160</v>
      </c>
      <c r="J54" s="59">
        <f t="shared" ref="J54:J94" si="10">F54+H54</f>
        <v>13</v>
      </c>
      <c r="K54" s="59" t="s">
        <v>867</v>
      </c>
      <c r="L54" s="60" t="s">
        <v>774</v>
      </c>
      <c r="M54" s="60">
        <v>29.875208000000001</v>
      </c>
      <c r="N54" s="70" t="s">
        <v>215</v>
      </c>
      <c r="O54" s="70" t="s">
        <v>274</v>
      </c>
      <c r="P54" s="70" t="s">
        <v>275</v>
      </c>
      <c r="Q54" s="70" t="s">
        <v>278</v>
      </c>
      <c r="R54" s="63">
        <v>212</v>
      </c>
      <c r="S54" s="63">
        <v>912</v>
      </c>
      <c r="T54" s="83">
        <f t="shared" si="8"/>
        <v>321024</v>
      </c>
      <c r="U54" s="63">
        <v>220</v>
      </c>
      <c r="V54" s="63">
        <v>946</v>
      </c>
      <c r="W54" s="61">
        <f t="shared" si="4"/>
        <v>151360</v>
      </c>
    </row>
    <row r="55" spans="1:23" s="62" customFormat="1" ht="22.15" customHeight="1" x14ac:dyDescent="0.15">
      <c r="A55" s="55" t="s">
        <v>269</v>
      </c>
      <c r="B55" s="70" t="s">
        <v>279</v>
      </c>
      <c r="C55" s="70" t="s">
        <v>895</v>
      </c>
      <c r="D55" s="57">
        <f t="shared" ref="D55:D94" si="11">D54</f>
        <v>45498</v>
      </c>
      <c r="E55" s="57">
        <f t="shared" ref="E55:E94" si="12">E54</f>
        <v>46022</v>
      </c>
      <c r="F55" s="58">
        <v>16</v>
      </c>
      <c r="G55" s="59">
        <f t="shared" si="0"/>
        <v>349</v>
      </c>
      <c r="H55" s="59">
        <v>13</v>
      </c>
      <c r="I55" s="59">
        <f t="shared" si="9"/>
        <v>147</v>
      </c>
      <c r="J55" s="59">
        <f t="shared" si="10"/>
        <v>29</v>
      </c>
      <c r="K55" s="59" t="s">
        <v>867</v>
      </c>
      <c r="L55" s="60" t="s">
        <v>775</v>
      </c>
      <c r="M55" s="60">
        <v>29.868960000000001</v>
      </c>
      <c r="N55" s="70" t="s">
        <v>215</v>
      </c>
      <c r="O55" s="70" t="s">
        <v>274</v>
      </c>
      <c r="P55" s="70" t="s">
        <v>275</v>
      </c>
      <c r="Q55" s="70" t="s">
        <v>280</v>
      </c>
      <c r="R55" s="63">
        <v>211</v>
      </c>
      <c r="S55" s="63">
        <v>907</v>
      </c>
      <c r="T55" s="83">
        <f t="shared" si="8"/>
        <v>316543</v>
      </c>
      <c r="U55" s="63">
        <v>216</v>
      </c>
      <c r="V55" s="63">
        <v>929</v>
      </c>
      <c r="W55" s="61">
        <f t="shared" si="4"/>
        <v>136563</v>
      </c>
    </row>
    <row r="56" spans="1:23" s="62" customFormat="1" ht="22.15" customHeight="1" x14ac:dyDescent="0.15">
      <c r="A56" s="55" t="s">
        <v>269</v>
      </c>
      <c r="B56" s="70" t="s">
        <v>281</v>
      </c>
      <c r="C56" s="70" t="s">
        <v>896</v>
      </c>
      <c r="D56" s="57">
        <f t="shared" si="11"/>
        <v>45498</v>
      </c>
      <c r="E56" s="57">
        <f t="shared" si="12"/>
        <v>46022</v>
      </c>
      <c r="F56" s="58">
        <v>18</v>
      </c>
      <c r="G56" s="59">
        <f t="shared" si="0"/>
        <v>347</v>
      </c>
      <c r="H56" s="59">
        <v>7</v>
      </c>
      <c r="I56" s="59">
        <f t="shared" si="9"/>
        <v>153</v>
      </c>
      <c r="J56" s="59">
        <f t="shared" si="10"/>
        <v>25</v>
      </c>
      <c r="K56" s="59" t="s">
        <v>867</v>
      </c>
      <c r="L56" s="60" t="s">
        <v>776</v>
      </c>
      <c r="M56" s="60">
        <v>29.892613000000001</v>
      </c>
      <c r="N56" s="70" t="s">
        <v>215</v>
      </c>
      <c r="O56" s="70" t="s">
        <v>274</v>
      </c>
      <c r="P56" s="70" t="s">
        <v>275</v>
      </c>
      <c r="Q56" s="70" t="s">
        <v>282</v>
      </c>
      <c r="R56" s="63">
        <v>122</v>
      </c>
      <c r="S56" s="63">
        <v>525</v>
      </c>
      <c r="T56" s="83">
        <f t="shared" si="8"/>
        <v>182175</v>
      </c>
      <c r="U56" s="63">
        <v>120</v>
      </c>
      <c r="V56" s="63">
        <v>516</v>
      </c>
      <c r="W56" s="61">
        <f t="shared" si="4"/>
        <v>78948</v>
      </c>
    </row>
    <row r="57" spans="1:23" s="62" customFormat="1" ht="22.15" customHeight="1" x14ac:dyDescent="0.15">
      <c r="A57" s="55" t="s">
        <v>269</v>
      </c>
      <c r="B57" s="70" t="s">
        <v>283</v>
      </c>
      <c r="C57" s="70" t="s">
        <v>896</v>
      </c>
      <c r="D57" s="57">
        <f t="shared" si="11"/>
        <v>45498</v>
      </c>
      <c r="E57" s="57">
        <f t="shared" si="12"/>
        <v>46022</v>
      </c>
      <c r="F57" s="58">
        <v>6</v>
      </c>
      <c r="G57" s="59">
        <f t="shared" si="0"/>
        <v>359</v>
      </c>
      <c r="H57" s="59">
        <v>10</v>
      </c>
      <c r="I57" s="59">
        <f t="shared" si="9"/>
        <v>150</v>
      </c>
      <c r="J57" s="59">
        <f t="shared" si="10"/>
        <v>16</v>
      </c>
      <c r="K57" s="59" t="s">
        <v>867</v>
      </c>
      <c r="L57" s="60" t="s">
        <v>777</v>
      </c>
      <c r="M57" s="60">
        <v>29.890995</v>
      </c>
      <c r="N57" s="70" t="s">
        <v>215</v>
      </c>
      <c r="O57" s="70" t="s">
        <v>274</v>
      </c>
      <c r="P57" s="70" t="s">
        <v>275</v>
      </c>
      <c r="Q57" s="70" t="s">
        <v>284</v>
      </c>
      <c r="R57" s="63">
        <v>162</v>
      </c>
      <c r="S57" s="63">
        <v>697</v>
      </c>
      <c r="T57" s="83">
        <f t="shared" si="8"/>
        <v>250223</v>
      </c>
      <c r="U57" s="63">
        <v>169</v>
      </c>
      <c r="V57" s="63">
        <v>727</v>
      </c>
      <c r="W57" s="61">
        <f t="shared" si="4"/>
        <v>109050</v>
      </c>
    </row>
    <row r="58" spans="1:23" s="62" customFormat="1" ht="22.15" customHeight="1" x14ac:dyDescent="0.15">
      <c r="A58" s="55" t="s">
        <v>269</v>
      </c>
      <c r="B58" s="70" t="s">
        <v>285</v>
      </c>
      <c r="C58" s="70" t="s">
        <v>895</v>
      </c>
      <c r="D58" s="57">
        <f t="shared" si="11"/>
        <v>45498</v>
      </c>
      <c r="E58" s="57">
        <f t="shared" si="12"/>
        <v>46022</v>
      </c>
      <c r="F58" s="58">
        <v>8</v>
      </c>
      <c r="G58" s="59">
        <f t="shared" si="0"/>
        <v>357</v>
      </c>
      <c r="H58" s="59">
        <v>10</v>
      </c>
      <c r="I58" s="59">
        <f t="shared" si="9"/>
        <v>150</v>
      </c>
      <c r="J58" s="59">
        <f t="shared" si="10"/>
        <v>18</v>
      </c>
      <c r="K58" s="59" t="s">
        <v>867</v>
      </c>
      <c r="L58" s="60" t="s">
        <v>778</v>
      </c>
      <c r="M58" s="60">
        <v>29.886966000000001</v>
      </c>
      <c r="N58" s="70" t="s">
        <v>215</v>
      </c>
      <c r="O58" s="70" t="s">
        <v>274</v>
      </c>
      <c r="P58" s="70" t="s">
        <v>286</v>
      </c>
      <c r="Q58" s="70" t="s">
        <v>287</v>
      </c>
      <c r="R58" s="63">
        <v>289</v>
      </c>
      <c r="S58" s="63">
        <v>1000</v>
      </c>
      <c r="T58" s="83">
        <f t="shared" si="8"/>
        <v>357000</v>
      </c>
      <c r="U58" s="63">
        <v>277</v>
      </c>
      <c r="V58" s="58">
        <v>1000</v>
      </c>
      <c r="W58" s="61">
        <f t="shared" si="4"/>
        <v>150000</v>
      </c>
    </row>
    <row r="59" spans="1:23" s="62" customFormat="1" ht="22.15" customHeight="1" x14ac:dyDescent="0.15">
      <c r="A59" s="55" t="s">
        <v>269</v>
      </c>
      <c r="B59" s="70" t="s">
        <v>288</v>
      </c>
      <c r="C59" s="70" t="s">
        <v>897</v>
      </c>
      <c r="D59" s="57">
        <f t="shared" si="11"/>
        <v>45498</v>
      </c>
      <c r="E59" s="57">
        <f t="shared" si="12"/>
        <v>46022</v>
      </c>
      <c r="F59" s="58">
        <v>5</v>
      </c>
      <c r="G59" s="59">
        <f t="shared" si="0"/>
        <v>360</v>
      </c>
      <c r="H59" s="59">
        <v>6</v>
      </c>
      <c r="I59" s="59">
        <f t="shared" si="9"/>
        <v>154</v>
      </c>
      <c r="J59" s="59">
        <f t="shared" si="10"/>
        <v>11</v>
      </c>
      <c r="K59" s="59" t="s">
        <v>867</v>
      </c>
      <c r="L59" s="60" t="s">
        <v>779</v>
      </c>
      <c r="M59" s="60">
        <v>29.898833</v>
      </c>
      <c r="N59" s="70" t="s">
        <v>215</v>
      </c>
      <c r="O59" s="70" t="s">
        <v>274</v>
      </c>
      <c r="P59" s="70" t="s">
        <v>289</v>
      </c>
      <c r="Q59" s="70" t="s">
        <v>289</v>
      </c>
      <c r="R59" s="63">
        <v>259</v>
      </c>
      <c r="S59" s="63">
        <v>1000</v>
      </c>
      <c r="T59" s="83">
        <f t="shared" si="8"/>
        <v>360000</v>
      </c>
      <c r="U59" s="63">
        <v>252</v>
      </c>
      <c r="V59" s="58">
        <v>1000</v>
      </c>
      <c r="W59" s="61">
        <f t="shared" si="4"/>
        <v>154000</v>
      </c>
    </row>
    <row r="60" spans="1:23" s="62" customFormat="1" ht="22.15" customHeight="1" x14ac:dyDescent="0.15">
      <c r="A60" s="55" t="s">
        <v>269</v>
      </c>
      <c r="B60" s="70" t="s">
        <v>290</v>
      </c>
      <c r="C60" s="70" t="s">
        <v>898</v>
      </c>
      <c r="D60" s="57">
        <f t="shared" si="11"/>
        <v>45498</v>
      </c>
      <c r="E60" s="57">
        <f t="shared" si="12"/>
        <v>46022</v>
      </c>
      <c r="F60" s="58">
        <v>4</v>
      </c>
      <c r="G60" s="59">
        <f t="shared" si="0"/>
        <v>361</v>
      </c>
      <c r="H60" s="59">
        <v>0</v>
      </c>
      <c r="I60" s="59">
        <f t="shared" si="9"/>
        <v>160</v>
      </c>
      <c r="J60" s="59">
        <f t="shared" si="10"/>
        <v>4</v>
      </c>
      <c r="K60" s="59" t="s">
        <v>867</v>
      </c>
      <c r="L60" s="60" t="s">
        <v>780</v>
      </c>
      <c r="M60" s="60">
        <v>29.910148</v>
      </c>
      <c r="N60" s="70" t="s">
        <v>215</v>
      </c>
      <c r="O60" s="70" t="s">
        <v>274</v>
      </c>
      <c r="P60" s="70" t="s">
        <v>289</v>
      </c>
      <c r="Q60" s="70" t="s">
        <v>291</v>
      </c>
      <c r="R60" s="63">
        <v>285</v>
      </c>
      <c r="S60" s="63">
        <v>1000</v>
      </c>
      <c r="T60" s="83">
        <f t="shared" si="8"/>
        <v>361000</v>
      </c>
      <c r="U60" s="63">
        <v>280</v>
      </c>
      <c r="V60" s="58">
        <v>1000</v>
      </c>
      <c r="W60" s="61">
        <f t="shared" si="4"/>
        <v>160000</v>
      </c>
    </row>
    <row r="61" spans="1:23" s="62" customFormat="1" ht="22.15" customHeight="1" x14ac:dyDescent="0.15">
      <c r="A61" s="55" t="s">
        <v>269</v>
      </c>
      <c r="B61" s="70" t="s">
        <v>292</v>
      </c>
      <c r="C61" s="70" t="s">
        <v>899</v>
      </c>
      <c r="D61" s="57">
        <f t="shared" si="11"/>
        <v>45498</v>
      </c>
      <c r="E61" s="57">
        <f t="shared" si="12"/>
        <v>46022</v>
      </c>
      <c r="F61" s="58">
        <v>6</v>
      </c>
      <c r="G61" s="59">
        <f t="shared" si="0"/>
        <v>359</v>
      </c>
      <c r="H61" s="59">
        <v>0</v>
      </c>
      <c r="I61" s="59">
        <f t="shared" si="9"/>
        <v>160</v>
      </c>
      <c r="J61" s="59">
        <f t="shared" si="10"/>
        <v>6</v>
      </c>
      <c r="K61" s="59" t="s">
        <v>867</v>
      </c>
      <c r="L61" s="60" t="s">
        <v>781</v>
      </c>
      <c r="M61" s="60">
        <v>29.926660999999999</v>
      </c>
      <c r="N61" s="70" t="s">
        <v>215</v>
      </c>
      <c r="O61" s="70" t="s">
        <v>274</v>
      </c>
      <c r="P61" s="70" t="s">
        <v>289</v>
      </c>
      <c r="Q61" s="70" t="s">
        <v>293</v>
      </c>
      <c r="R61" s="63">
        <v>221</v>
      </c>
      <c r="S61" s="63">
        <v>950</v>
      </c>
      <c r="T61" s="83">
        <f t="shared" si="8"/>
        <v>341050</v>
      </c>
      <c r="U61" s="63">
        <v>228</v>
      </c>
      <c r="V61" s="63">
        <v>980</v>
      </c>
      <c r="W61" s="61">
        <f t="shared" si="4"/>
        <v>156800</v>
      </c>
    </row>
    <row r="62" spans="1:23" s="62" customFormat="1" ht="22.15" customHeight="1" x14ac:dyDescent="0.15">
      <c r="A62" s="55" t="s">
        <v>269</v>
      </c>
      <c r="B62" s="70" t="s">
        <v>294</v>
      </c>
      <c r="C62" s="70" t="s">
        <v>899</v>
      </c>
      <c r="D62" s="57">
        <f t="shared" si="11"/>
        <v>45498</v>
      </c>
      <c r="E62" s="57">
        <f t="shared" si="12"/>
        <v>46022</v>
      </c>
      <c r="F62" s="58">
        <v>7</v>
      </c>
      <c r="G62" s="59">
        <f t="shared" si="0"/>
        <v>358</v>
      </c>
      <c r="H62" s="59">
        <v>0</v>
      </c>
      <c r="I62" s="59">
        <f t="shared" si="9"/>
        <v>160</v>
      </c>
      <c r="J62" s="59">
        <f t="shared" si="10"/>
        <v>7</v>
      </c>
      <c r="K62" s="59" t="s">
        <v>867</v>
      </c>
      <c r="L62" s="60" t="s">
        <v>782</v>
      </c>
      <c r="M62" s="60">
        <v>29.908470999999999</v>
      </c>
      <c r="N62" s="70" t="s">
        <v>215</v>
      </c>
      <c r="O62" s="70" t="s">
        <v>274</v>
      </c>
      <c r="P62" s="70" t="s">
        <v>289</v>
      </c>
      <c r="Q62" s="70" t="s">
        <v>295</v>
      </c>
      <c r="R62" s="63">
        <v>231</v>
      </c>
      <c r="S62" s="63">
        <v>993</v>
      </c>
      <c r="T62" s="83">
        <f t="shared" si="8"/>
        <v>355494</v>
      </c>
      <c r="U62" s="63">
        <v>229</v>
      </c>
      <c r="V62" s="63">
        <v>984</v>
      </c>
      <c r="W62" s="61">
        <f t="shared" si="4"/>
        <v>157440</v>
      </c>
    </row>
    <row r="63" spans="1:23" s="62" customFormat="1" ht="22.15" customHeight="1" x14ac:dyDescent="0.15">
      <c r="A63" s="55" t="s">
        <v>269</v>
      </c>
      <c r="B63" s="70" t="s">
        <v>296</v>
      </c>
      <c r="C63" s="70" t="s">
        <v>899</v>
      </c>
      <c r="D63" s="57">
        <f t="shared" si="11"/>
        <v>45498</v>
      </c>
      <c r="E63" s="57">
        <f t="shared" si="12"/>
        <v>46022</v>
      </c>
      <c r="F63" s="58">
        <v>6</v>
      </c>
      <c r="G63" s="59">
        <f t="shared" si="0"/>
        <v>359</v>
      </c>
      <c r="H63" s="59">
        <v>5</v>
      </c>
      <c r="I63" s="59">
        <f t="shared" si="9"/>
        <v>155</v>
      </c>
      <c r="J63" s="59">
        <f t="shared" si="10"/>
        <v>11</v>
      </c>
      <c r="K63" s="59" t="s">
        <v>867</v>
      </c>
      <c r="L63" s="60" t="s">
        <v>783</v>
      </c>
      <c r="M63" s="60">
        <v>29.913844999999998</v>
      </c>
      <c r="N63" s="70" t="s">
        <v>215</v>
      </c>
      <c r="O63" s="70" t="s">
        <v>274</v>
      </c>
      <c r="P63" s="70" t="s">
        <v>289</v>
      </c>
      <c r="Q63" s="70" t="s">
        <v>297</v>
      </c>
      <c r="R63" s="63">
        <v>169</v>
      </c>
      <c r="S63" s="63">
        <v>727</v>
      </c>
      <c r="T63" s="83">
        <f t="shared" si="8"/>
        <v>260993</v>
      </c>
      <c r="U63" s="63">
        <v>174</v>
      </c>
      <c r="V63" s="63">
        <v>749</v>
      </c>
      <c r="W63" s="61">
        <f t="shared" si="4"/>
        <v>116095</v>
      </c>
    </row>
    <row r="64" spans="1:23" s="62" customFormat="1" ht="22.15" customHeight="1" x14ac:dyDescent="0.15">
      <c r="A64" s="55" t="s">
        <v>269</v>
      </c>
      <c r="B64" s="70" t="s">
        <v>298</v>
      </c>
      <c r="C64" s="70" t="s">
        <v>898</v>
      </c>
      <c r="D64" s="57">
        <f t="shared" si="11"/>
        <v>45498</v>
      </c>
      <c r="E64" s="57">
        <f t="shared" si="12"/>
        <v>46022</v>
      </c>
      <c r="F64" s="58">
        <v>5</v>
      </c>
      <c r="G64" s="59">
        <f t="shared" si="0"/>
        <v>360</v>
      </c>
      <c r="H64" s="59">
        <v>0</v>
      </c>
      <c r="I64" s="59">
        <f t="shared" si="9"/>
        <v>160</v>
      </c>
      <c r="J64" s="59">
        <f t="shared" si="10"/>
        <v>5</v>
      </c>
      <c r="K64" s="59" t="s">
        <v>867</v>
      </c>
      <c r="L64" s="60" t="s">
        <v>784</v>
      </c>
      <c r="M64" s="60">
        <v>29.909106000000001</v>
      </c>
      <c r="N64" s="70" t="s">
        <v>215</v>
      </c>
      <c r="O64" s="70" t="s">
        <v>274</v>
      </c>
      <c r="P64" s="70" t="s">
        <v>289</v>
      </c>
      <c r="Q64" s="70" t="s">
        <v>204</v>
      </c>
      <c r="R64" s="63">
        <v>314</v>
      </c>
      <c r="S64" s="63">
        <v>1000</v>
      </c>
      <c r="T64" s="83">
        <f t="shared" si="8"/>
        <v>360000</v>
      </c>
      <c r="U64" s="63">
        <v>308</v>
      </c>
      <c r="V64" s="58">
        <v>1000</v>
      </c>
      <c r="W64" s="61">
        <f t="shared" si="4"/>
        <v>160000</v>
      </c>
    </row>
    <row r="65" spans="1:23" s="62" customFormat="1" ht="22.15" customHeight="1" x14ac:dyDescent="0.15">
      <c r="A65" s="55" t="s">
        <v>269</v>
      </c>
      <c r="B65" s="70" t="s">
        <v>299</v>
      </c>
      <c r="C65" s="70" t="s">
        <v>900</v>
      </c>
      <c r="D65" s="57">
        <f t="shared" si="11"/>
        <v>45498</v>
      </c>
      <c r="E65" s="57">
        <f t="shared" si="12"/>
        <v>46022</v>
      </c>
      <c r="F65" s="58">
        <v>13</v>
      </c>
      <c r="G65" s="59">
        <f t="shared" si="0"/>
        <v>352</v>
      </c>
      <c r="H65" s="59">
        <v>5</v>
      </c>
      <c r="I65" s="59">
        <f t="shared" si="9"/>
        <v>155</v>
      </c>
      <c r="J65" s="59">
        <f t="shared" si="10"/>
        <v>18</v>
      </c>
      <c r="K65" s="59" t="s">
        <v>867</v>
      </c>
      <c r="L65" s="60" t="s">
        <v>785</v>
      </c>
      <c r="M65" s="60">
        <v>29.914874000000001</v>
      </c>
      <c r="N65" s="70" t="s">
        <v>215</v>
      </c>
      <c r="O65" s="70" t="s">
        <v>274</v>
      </c>
      <c r="P65" s="70" t="s">
        <v>289</v>
      </c>
      <c r="Q65" s="70" t="s">
        <v>300</v>
      </c>
      <c r="R65" s="63">
        <v>153</v>
      </c>
      <c r="S65" s="63">
        <v>658</v>
      </c>
      <c r="T65" s="83">
        <f t="shared" si="8"/>
        <v>231616</v>
      </c>
      <c r="U65" s="63">
        <v>148</v>
      </c>
      <c r="V65" s="63">
        <v>636</v>
      </c>
      <c r="W65" s="61">
        <f t="shared" si="4"/>
        <v>98580</v>
      </c>
    </row>
    <row r="66" spans="1:23" s="62" customFormat="1" ht="22.15" customHeight="1" x14ac:dyDescent="0.15">
      <c r="A66" s="55" t="s">
        <v>269</v>
      </c>
      <c r="B66" s="70" t="s">
        <v>301</v>
      </c>
      <c r="C66" s="70" t="s">
        <v>900</v>
      </c>
      <c r="D66" s="57">
        <f t="shared" si="11"/>
        <v>45498</v>
      </c>
      <c r="E66" s="57">
        <f t="shared" si="12"/>
        <v>46022</v>
      </c>
      <c r="F66" s="58">
        <v>10</v>
      </c>
      <c r="G66" s="59">
        <f t="shared" si="0"/>
        <v>355</v>
      </c>
      <c r="H66" s="59">
        <v>6</v>
      </c>
      <c r="I66" s="59">
        <f t="shared" si="9"/>
        <v>154</v>
      </c>
      <c r="J66" s="59">
        <f t="shared" si="10"/>
        <v>16</v>
      </c>
      <c r="K66" s="59" t="s">
        <v>867</v>
      </c>
      <c r="L66" s="60" t="s">
        <v>786</v>
      </c>
      <c r="M66" s="60">
        <v>29.921558999999998</v>
      </c>
      <c r="N66" s="70" t="s">
        <v>215</v>
      </c>
      <c r="O66" s="70" t="s">
        <v>274</v>
      </c>
      <c r="P66" s="70" t="s">
        <v>289</v>
      </c>
      <c r="Q66" s="70" t="s">
        <v>302</v>
      </c>
      <c r="R66" s="63">
        <v>117</v>
      </c>
      <c r="S66" s="63">
        <v>503</v>
      </c>
      <c r="T66" s="83">
        <f t="shared" si="8"/>
        <v>178565</v>
      </c>
      <c r="U66" s="63">
        <v>117</v>
      </c>
      <c r="V66" s="63">
        <v>503</v>
      </c>
      <c r="W66" s="61">
        <f t="shared" si="4"/>
        <v>77462</v>
      </c>
    </row>
    <row r="67" spans="1:23" s="62" customFormat="1" ht="22.15" customHeight="1" x14ac:dyDescent="0.15">
      <c r="A67" s="55" t="s">
        <v>269</v>
      </c>
      <c r="B67" s="70" t="s">
        <v>303</v>
      </c>
      <c r="C67" s="70" t="s">
        <v>901</v>
      </c>
      <c r="D67" s="57">
        <f t="shared" si="11"/>
        <v>45498</v>
      </c>
      <c r="E67" s="57">
        <f t="shared" si="12"/>
        <v>46022</v>
      </c>
      <c r="F67" s="58">
        <v>12</v>
      </c>
      <c r="G67" s="59">
        <f t="shared" si="0"/>
        <v>353</v>
      </c>
      <c r="H67" s="59">
        <v>6</v>
      </c>
      <c r="I67" s="59">
        <f t="shared" si="9"/>
        <v>154</v>
      </c>
      <c r="J67" s="59">
        <f t="shared" si="10"/>
        <v>18</v>
      </c>
      <c r="K67" s="59" t="s">
        <v>867</v>
      </c>
      <c r="L67" s="60" t="s">
        <v>787</v>
      </c>
      <c r="M67" s="60">
        <v>29.889835999999999</v>
      </c>
      <c r="N67" s="70" t="s">
        <v>215</v>
      </c>
      <c r="O67" s="70" t="s">
        <v>274</v>
      </c>
      <c r="P67" s="70" t="s">
        <v>304</v>
      </c>
      <c r="Q67" s="70" t="s">
        <v>305</v>
      </c>
      <c r="R67" s="63">
        <v>248</v>
      </c>
      <c r="S67" s="63">
        <v>1000</v>
      </c>
      <c r="T67" s="83">
        <f t="shared" si="8"/>
        <v>353000</v>
      </c>
      <c r="U67" s="63">
        <v>256</v>
      </c>
      <c r="V67" s="58">
        <v>1000</v>
      </c>
      <c r="W67" s="61">
        <f t="shared" si="4"/>
        <v>154000</v>
      </c>
    </row>
    <row r="68" spans="1:23" s="62" customFormat="1" ht="22.15" customHeight="1" x14ac:dyDescent="0.15">
      <c r="A68" s="55" t="s">
        <v>269</v>
      </c>
      <c r="B68" s="70" t="s">
        <v>306</v>
      </c>
      <c r="C68" s="70" t="s">
        <v>902</v>
      </c>
      <c r="D68" s="57">
        <f t="shared" si="11"/>
        <v>45498</v>
      </c>
      <c r="E68" s="57">
        <f t="shared" si="12"/>
        <v>46022</v>
      </c>
      <c r="F68" s="58">
        <v>5</v>
      </c>
      <c r="G68" s="59">
        <f t="shared" si="0"/>
        <v>360</v>
      </c>
      <c r="H68" s="59">
        <v>0</v>
      </c>
      <c r="I68" s="59">
        <f t="shared" si="9"/>
        <v>160</v>
      </c>
      <c r="J68" s="59">
        <f t="shared" si="10"/>
        <v>5</v>
      </c>
      <c r="K68" s="59" t="s">
        <v>867</v>
      </c>
      <c r="L68" s="60" t="s">
        <v>788</v>
      </c>
      <c r="M68" s="60">
        <v>29.896284000000001</v>
      </c>
      <c r="N68" s="70" t="s">
        <v>215</v>
      </c>
      <c r="O68" s="70" t="s">
        <v>274</v>
      </c>
      <c r="P68" s="70" t="s">
        <v>307</v>
      </c>
      <c r="Q68" s="70" t="s">
        <v>308</v>
      </c>
      <c r="R68" s="63">
        <v>137</v>
      </c>
      <c r="S68" s="63">
        <v>589</v>
      </c>
      <c r="T68" s="83">
        <f t="shared" si="8"/>
        <v>212040</v>
      </c>
      <c r="U68" s="63">
        <v>154</v>
      </c>
      <c r="V68" s="63">
        <v>662</v>
      </c>
      <c r="W68" s="61">
        <f t="shared" si="4"/>
        <v>105920</v>
      </c>
    </row>
    <row r="69" spans="1:23" s="62" customFormat="1" ht="22.15" customHeight="1" x14ac:dyDescent="0.15">
      <c r="A69" s="55" t="s">
        <v>269</v>
      </c>
      <c r="B69" s="70" t="s">
        <v>309</v>
      </c>
      <c r="C69" s="70" t="s">
        <v>902</v>
      </c>
      <c r="D69" s="57">
        <f t="shared" si="11"/>
        <v>45498</v>
      </c>
      <c r="E69" s="57">
        <f t="shared" si="12"/>
        <v>46022</v>
      </c>
      <c r="F69" s="58">
        <v>19</v>
      </c>
      <c r="G69" s="59">
        <f t="shared" si="0"/>
        <v>346</v>
      </c>
      <c r="H69" s="59">
        <v>0</v>
      </c>
      <c r="I69" s="59">
        <f t="shared" si="9"/>
        <v>160</v>
      </c>
      <c r="J69" s="59">
        <f t="shared" si="10"/>
        <v>19</v>
      </c>
      <c r="K69" s="59" t="s">
        <v>867</v>
      </c>
      <c r="L69" s="60" t="s">
        <v>789</v>
      </c>
      <c r="M69" s="60">
        <v>29.904647000000001</v>
      </c>
      <c r="N69" s="70" t="s">
        <v>215</v>
      </c>
      <c r="O69" s="70" t="s">
        <v>274</v>
      </c>
      <c r="P69" s="70" t="s">
        <v>307</v>
      </c>
      <c r="Q69" s="70" t="s">
        <v>310</v>
      </c>
      <c r="R69" s="63">
        <v>230</v>
      </c>
      <c r="S69" s="63">
        <v>989</v>
      </c>
      <c r="T69" s="83">
        <f t="shared" si="8"/>
        <v>342194</v>
      </c>
      <c r="U69" s="63">
        <v>244</v>
      </c>
      <c r="V69" s="58">
        <v>1000</v>
      </c>
      <c r="W69" s="61">
        <f t="shared" si="4"/>
        <v>160000</v>
      </c>
    </row>
    <row r="70" spans="1:23" s="62" customFormat="1" ht="22.15" customHeight="1" x14ac:dyDescent="0.15">
      <c r="A70" s="55" t="s">
        <v>269</v>
      </c>
      <c r="B70" s="70" t="s">
        <v>311</v>
      </c>
      <c r="C70" s="70" t="s">
        <v>903</v>
      </c>
      <c r="D70" s="57">
        <f t="shared" si="11"/>
        <v>45498</v>
      </c>
      <c r="E70" s="57">
        <f t="shared" si="12"/>
        <v>46022</v>
      </c>
      <c r="F70" s="58">
        <v>18</v>
      </c>
      <c r="G70" s="59">
        <f t="shared" si="0"/>
        <v>347</v>
      </c>
      <c r="H70" s="59">
        <v>0</v>
      </c>
      <c r="I70" s="59">
        <f t="shared" si="9"/>
        <v>160</v>
      </c>
      <c r="J70" s="59">
        <f t="shared" si="10"/>
        <v>18</v>
      </c>
      <c r="K70" s="59" t="s">
        <v>867</v>
      </c>
      <c r="L70" s="60" t="s">
        <v>790</v>
      </c>
      <c r="M70" s="60">
        <v>29.910678999999998</v>
      </c>
      <c r="N70" s="70" t="s">
        <v>215</v>
      </c>
      <c r="O70" s="70" t="s">
        <v>274</v>
      </c>
      <c r="P70" s="70" t="s">
        <v>307</v>
      </c>
      <c r="Q70" s="70" t="s">
        <v>312</v>
      </c>
      <c r="R70" s="63">
        <v>200</v>
      </c>
      <c r="S70" s="63">
        <v>860</v>
      </c>
      <c r="T70" s="83">
        <f t="shared" si="8"/>
        <v>298420</v>
      </c>
      <c r="U70" s="63">
        <v>197</v>
      </c>
      <c r="V70" s="63">
        <v>847</v>
      </c>
      <c r="W70" s="61">
        <f t="shared" si="4"/>
        <v>135520</v>
      </c>
    </row>
    <row r="71" spans="1:23" s="62" customFormat="1" ht="22.15" customHeight="1" x14ac:dyDescent="0.15">
      <c r="A71" s="55" t="s">
        <v>269</v>
      </c>
      <c r="B71" s="70" t="s">
        <v>874</v>
      </c>
      <c r="C71" s="70" t="s">
        <v>904</v>
      </c>
      <c r="D71" s="57">
        <f t="shared" si="11"/>
        <v>45498</v>
      </c>
      <c r="E71" s="57">
        <f t="shared" si="12"/>
        <v>46022</v>
      </c>
      <c r="F71" s="58">
        <v>13</v>
      </c>
      <c r="G71" s="59">
        <f t="shared" si="0"/>
        <v>352</v>
      </c>
      <c r="H71" s="59">
        <v>13</v>
      </c>
      <c r="I71" s="59">
        <f t="shared" si="9"/>
        <v>147</v>
      </c>
      <c r="J71" s="59">
        <f t="shared" si="10"/>
        <v>26</v>
      </c>
      <c r="K71" s="59" t="s">
        <v>867</v>
      </c>
      <c r="L71" s="60" t="s">
        <v>791</v>
      </c>
      <c r="M71" s="60">
        <v>29.920922000000001</v>
      </c>
      <c r="N71" s="70" t="s">
        <v>215</v>
      </c>
      <c r="O71" s="70" t="s">
        <v>274</v>
      </c>
      <c r="P71" s="70" t="s">
        <v>307</v>
      </c>
      <c r="Q71" s="70" t="s">
        <v>313</v>
      </c>
      <c r="R71" s="63">
        <v>198</v>
      </c>
      <c r="S71" s="63">
        <v>851</v>
      </c>
      <c r="T71" s="83">
        <f t="shared" si="8"/>
        <v>299552</v>
      </c>
      <c r="U71" s="63">
        <v>207</v>
      </c>
      <c r="V71" s="63">
        <v>890</v>
      </c>
      <c r="W71" s="61">
        <f t="shared" si="4"/>
        <v>130830</v>
      </c>
    </row>
    <row r="72" spans="1:23" s="62" customFormat="1" ht="22.15" customHeight="1" x14ac:dyDescent="0.15">
      <c r="A72" s="55" t="s">
        <v>269</v>
      </c>
      <c r="B72" s="70" t="s">
        <v>314</v>
      </c>
      <c r="C72" s="70" t="s">
        <v>905</v>
      </c>
      <c r="D72" s="57">
        <f t="shared" si="11"/>
        <v>45498</v>
      </c>
      <c r="E72" s="57">
        <f t="shared" si="12"/>
        <v>46022</v>
      </c>
      <c r="F72" s="58">
        <v>0</v>
      </c>
      <c r="G72" s="59">
        <f t="shared" si="0"/>
        <v>365</v>
      </c>
      <c r="H72" s="59">
        <v>5</v>
      </c>
      <c r="I72" s="59">
        <f t="shared" si="9"/>
        <v>155</v>
      </c>
      <c r="J72" s="59">
        <f t="shared" si="10"/>
        <v>5</v>
      </c>
      <c r="K72" s="59" t="s">
        <v>867</v>
      </c>
      <c r="L72" s="60" t="s">
        <v>792</v>
      </c>
      <c r="M72" s="60">
        <v>29.930736</v>
      </c>
      <c r="N72" s="70" t="s">
        <v>215</v>
      </c>
      <c r="O72" s="70" t="s">
        <v>274</v>
      </c>
      <c r="P72" s="70" t="s">
        <v>307</v>
      </c>
      <c r="Q72" s="70" t="s">
        <v>315</v>
      </c>
      <c r="R72" s="63">
        <v>129</v>
      </c>
      <c r="S72" s="63">
        <v>555</v>
      </c>
      <c r="T72" s="83">
        <f t="shared" si="8"/>
        <v>202575</v>
      </c>
      <c r="U72" s="63">
        <v>140</v>
      </c>
      <c r="V72" s="63">
        <v>602</v>
      </c>
      <c r="W72" s="61">
        <f t="shared" si="4"/>
        <v>93310</v>
      </c>
    </row>
    <row r="73" spans="1:23" s="62" customFormat="1" ht="22.15" customHeight="1" x14ac:dyDescent="0.15">
      <c r="A73" s="55" t="s">
        <v>269</v>
      </c>
      <c r="B73" s="70" t="s">
        <v>316</v>
      </c>
      <c r="C73" s="70" t="s">
        <v>895</v>
      </c>
      <c r="D73" s="57">
        <f t="shared" si="11"/>
        <v>45498</v>
      </c>
      <c r="E73" s="57">
        <f t="shared" si="12"/>
        <v>46022</v>
      </c>
      <c r="F73" s="58">
        <v>19</v>
      </c>
      <c r="G73" s="59">
        <f t="shared" si="0"/>
        <v>346</v>
      </c>
      <c r="H73" s="59">
        <v>5</v>
      </c>
      <c r="I73" s="59">
        <f t="shared" si="9"/>
        <v>155</v>
      </c>
      <c r="J73" s="59">
        <f t="shared" si="10"/>
        <v>24</v>
      </c>
      <c r="K73" s="59" t="s">
        <v>867</v>
      </c>
      <c r="L73" s="60" t="s">
        <v>793</v>
      </c>
      <c r="M73" s="60">
        <v>29.927040999999999</v>
      </c>
      <c r="N73" s="70" t="s">
        <v>215</v>
      </c>
      <c r="O73" s="70" t="s">
        <v>274</v>
      </c>
      <c r="P73" s="70" t="s">
        <v>307</v>
      </c>
      <c r="Q73" s="70" t="s">
        <v>317</v>
      </c>
      <c r="R73" s="63">
        <v>171</v>
      </c>
      <c r="S73" s="63">
        <v>735</v>
      </c>
      <c r="T73" s="83">
        <f t="shared" si="8"/>
        <v>254310</v>
      </c>
      <c r="U73" s="63">
        <v>175</v>
      </c>
      <c r="V73" s="63">
        <v>752</v>
      </c>
      <c r="W73" s="61">
        <f t="shared" si="4"/>
        <v>116560</v>
      </c>
    </row>
    <row r="74" spans="1:23" s="62" customFormat="1" ht="22.15" customHeight="1" x14ac:dyDescent="0.15">
      <c r="A74" s="55" t="s">
        <v>269</v>
      </c>
      <c r="B74" s="70" t="s">
        <v>318</v>
      </c>
      <c r="C74" s="70" t="s">
        <v>895</v>
      </c>
      <c r="D74" s="57">
        <f t="shared" si="11"/>
        <v>45498</v>
      </c>
      <c r="E74" s="57">
        <f t="shared" si="12"/>
        <v>46022</v>
      </c>
      <c r="F74" s="58">
        <v>9</v>
      </c>
      <c r="G74" s="59">
        <f t="shared" si="0"/>
        <v>356</v>
      </c>
      <c r="H74" s="59">
        <v>19</v>
      </c>
      <c r="I74" s="59">
        <f t="shared" si="9"/>
        <v>141</v>
      </c>
      <c r="J74" s="59">
        <f t="shared" si="10"/>
        <v>28</v>
      </c>
      <c r="K74" s="59" t="s">
        <v>867</v>
      </c>
      <c r="L74" s="60" t="s">
        <v>794</v>
      </c>
      <c r="M74" s="60">
        <v>29.925177000000001</v>
      </c>
      <c r="N74" s="70" t="s">
        <v>215</v>
      </c>
      <c r="O74" s="70" t="s">
        <v>274</v>
      </c>
      <c r="P74" s="70" t="s">
        <v>307</v>
      </c>
      <c r="Q74" s="70" t="s">
        <v>319</v>
      </c>
      <c r="R74" s="63">
        <v>241</v>
      </c>
      <c r="S74" s="63">
        <v>1000</v>
      </c>
      <c r="T74" s="83">
        <f t="shared" si="8"/>
        <v>356000</v>
      </c>
      <c r="U74" s="63">
        <v>246</v>
      </c>
      <c r="V74" s="58">
        <v>1000</v>
      </c>
      <c r="W74" s="61">
        <f t="shared" si="4"/>
        <v>141000</v>
      </c>
    </row>
    <row r="75" spans="1:23" s="62" customFormat="1" ht="22.15" customHeight="1" x14ac:dyDescent="0.15">
      <c r="A75" s="55" t="s">
        <v>269</v>
      </c>
      <c r="B75" s="70" t="s">
        <v>320</v>
      </c>
      <c r="C75" s="70" t="s">
        <v>905</v>
      </c>
      <c r="D75" s="57">
        <f t="shared" si="11"/>
        <v>45498</v>
      </c>
      <c r="E75" s="57">
        <f t="shared" si="12"/>
        <v>46022</v>
      </c>
      <c r="F75" s="58">
        <v>12</v>
      </c>
      <c r="G75" s="59">
        <f t="shared" ref="G75:G138" si="13">365-F75</f>
        <v>353</v>
      </c>
      <c r="H75" s="59">
        <v>18</v>
      </c>
      <c r="I75" s="59">
        <f t="shared" si="9"/>
        <v>142</v>
      </c>
      <c r="J75" s="59">
        <f t="shared" si="10"/>
        <v>30</v>
      </c>
      <c r="K75" s="59" t="s">
        <v>867</v>
      </c>
      <c r="L75" s="60" t="s">
        <v>795</v>
      </c>
      <c r="M75" s="60">
        <v>29.915291</v>
      </c>
      <c r="N75" s="70" t="s">
        <v>215</v>
      </c>
      <c r="O75" s="70" t="s">
        <v>274</v>
      </c>
      <c r="P75" s="70" t="s">
        <v>307</v>
      </c>
      <c r="Q75" s="70" t="s">
        <v>321</v>
      </c>
      <c r="R75" s="63">
        <v>245</v>
      </c>
      <c r="S75" s="63">
        <v>1000</v>
      </c>
      <c r="T75" s="83">
        <f t="shared" si="8"/>
        <v>353000</v>
      </c>
      <c r="U75" s="63">
        <v>242</v>
      </c>
      <c r="V75" s="58">
        <v>1000</v>
      </c>
      <c r="W75" s="61">
        <f t="shared" ref="W75:W138" si="14">I75*V75</f>
        <v>142000</v>
      </c>
    </row>
    <row r="76" spans="1:23" s="62" customFormat="1" ht="22.15" customHeight="1" x14ac:dyDescent="0.15">
      <c r="A76" s="55" t="s">
        <v>269</v>
      </c>
      <c r="B76" s="70" t="s">
        <v>322</v>
      </c>
      <c r="C76" s="70" t="s">
        <v>906</v>
      </c>
      <c r="D76" s="57">
        <f t="shared" si="11"/>
        <v>45498</v>
      </c>
      <c r="E76" s="57">
        <f t="shared" si="12"/>
        <v>46022</v>
      </c>
      <c r="F76" s="58">
        <v>4</v>
      </c>
      <c r="G76" s="59">
        <f t="shared" si="13"/>
        <v>361</v>
      </c>
      <c r="H76" s="59">
        <v>6</v>
      </c>
      <c r="I76" s="59">
        <f t="shared" si="9"/>
        <v>154</v>
      </c>
      <c r="J76" s="59">
        <f t="shared" si="10"/>
        <v>10</v>
      </c>
      <c r="K76" s="59" t="s">
        <v>867</v>
      </c>
      <c r="L76" s="60" t="s">
        <v>796</v>
      </c>
      <c r="M76" s="60">
        <v>29.921012000000001</v>
      </c>
      <c r="N76" s="70" t="s">
        <v>215</v>
      </c>
      <c r="O76" s="70" t="s">
        <v>274</v>
      </c>
      <c r="P76" s="70" t="s">
        <v>307</v>
      </c>
      <c r="Q76" s="70" t="s">
        <v>323</v>
      </c>
      <c r="R76" s="63">
        <v>269</v>
      </c>
      <c r="S76" s="63">
        <v>1000</v>
      </c>
      <c r="T76" s="83">
        <f t="shared" si="8"/>
        <v>361000</v>
      </c>
      <c r="U76" s="63">
        <v>267</v>
      </c>
      <c r="V76" s="58">
        <v>1000</v>
      </c>
      <c r="W76" s="61">
        <f t="shared" si="14"/>
        <v>154000</v>
      </c>
    </row>
    <row r="77" spans="1:23" s="62" customFormat="1" ht="22.15" customHeight="1" x14ac:dyDescent="0.15">
      <c r="A77" s="55" t="s">
        <v>269</v>
      </c>
      <c r="B77" s="70" t="s">
        <v>324</v>
      </c>
      <c r="C77" s="70" t="s">
        <v>906</v>
      </c>
      <c r="D77" s="57">
        <f t="shared" si="11"/>
        <v>45498</v>
      </c>
      <c r="E77" s="57">
        <f t="shared" si="12"/>
        <v>46022</v>
      </c>
      <c r="F77" s="58">
        <v>5</v>
      </c>
      <c r="G77" s="59">
        <f t="shared" si="13"/>
        <v>360</v>
      </c>
      <c r="H77" s="59">
        <v>6</v>
      </c>
      <c r="I77" s="59">
        <f t="shared" si="9"/>
        <v>154</v>
      </c>
      <c r="J77" s="59">
        <f t="shared" si="10"/>
        <v>11</v>
      </c>
      <c r="K77" s="59" t="s">
        <v>867</v>
      </c>
      <c r="L77" s="60" t="s">
        <v>797</v>
      </c>
      <c r="M77" s="60">
        <v>29.919315999999998</v>
      </c>
      <c r="N77" s="70" t="s">
        <v>215</v>
      </c>
      <c r="O77" s="70" t="s">
        <v>999</v>
      </c>
      <c r="P77" s="70" t="s">
        <v>998</v>
      </c>
      <c r="Q77" s="70" t="s">
        <v>997</v>
      </c>
      <c r="R77" s="63">
        <v>227</v>
      </c>
      <c r="S77" s="63">
        <v>976</v>
      </c>
      <c r="T77" s="83">
        <f t="shared" si="8"/>
        <v>351360</v>
      </c>
      <c r="U77" s="63">
        <v>228</v>
      </c>
      <c r="V77" s="63">
        <v>980</v>
      </c>
      <c r="W77" s="61">
        <f t="shared" si="14"/>
        <v>150920</v>
      </c>
    </row>
    <row r="78" spans="1:23" s="62" customFormat="1" ht="22.15" customHeight="1" x14ac:dyDescent="0.15">
      <c r="A78" s="55" t="s">
        <v>269</v>
      </c>
      <c r="B78" s="70" t="s">
        <v>325</v>
      </c>
      <c r="C78" s="70" t="s">
        <v>886</v>
      </c>
      <c r="D78" s="57">
        <f t="shared" si="11"/>
        <v>45498</v>
      </c>
      <c r="E78" s="57">
        <f t="shared" si="12"/>
        <v>46022</v>
      </c>
      <c r="F78" s="58">
        <v>11</v>
      </c>
      <c r="G78" s="59">
        <f t="shared" si="13"/>
        <v>354</v>
      </c>
      <c r="H78" s="59">
        <v>6</v>
      </c>
      <c r="I78" s="59">
        <f t="shared" si="9"/>
        <v>154</v>
      </c>
      <c r="J78" s="59">
        <f t="shared" si="10"/>
        <v>17</v>
      </c>
      <c r="K78" s="59" t="s">
        <v>867</v>
      </c>
      <c r="L78" s="60" t="s">
        <v>798</v>
      </c>
      <c r="M78" s="60">
        <v>29.974215000000001</v>
      </c>
      <c r="N78" s="70" t="s">
        <v>215</v>
      </c>
      <c r="O78" s="70" t="s">
        <v>274</v>
      </c>
      <c r="P78" s="70" t="s">
        <v>326</v>
      </c>
      <c r="Q78" s="70" t="s">
        <v>327</v>
      </c>
      <c r="R78" s="63">
        <v>198</v>
      </c>
      <c r="S78" s="63">
        <v>851</v>
      </c>
      <c r="T78" s="83">
        <f t="shared" si="8"/>
        <v>301254</v>
      </c>
      <c r="U78" s="63">
        <v>203</v>
      </c>
      <c r="V78" s="63">
        <v>873</v>
      </c>
      <c r="W78" s="61">
        <f t="shared" si="14"/>
        <v>134442</v>
      </c>
    </row>
    <row r="79" spans="1:23" s="62" customFormat="1" ht="22.15" customHeight="1" x14ac:dyDescent="0.15">
      <c r="A79" s="55" t="s">
        <v>269</v>
      </c>
      <c r="B79" s="70" t="s">
        <v>328</v>
      </c>
      <c r="C79" s="70" t="s">
        <v>907</v>
      </c>
      <c r="D79" s="57">
        <f t="shared" si="11"/>
        <v>45498</v>
      </c>
      <c r="E79" s="57">
        <f t="shared" si="12"/>
        <v>46022</v>
      </c>
      <c r="F79" s="58">
        <v>16</v>
      </c>
      <c r="G79" s="59">
        <f t="shared" si="13"/>
        <v>349</v>
      </c>
      <c r="H79" s="59">
        <v>0</v>
      </c>
      <c r="I79" s="59">
        <f t="shared" si="9"/>
        <v>160</v>
      </c>
      <c r="J79" s="59">
        <f t="shared" si="10"/>
        <v>16</v>
      </c>
      <c r="K79" s="59" t="s">
        <v>867</v>
      </c>
      <c r="L79" s="60" t="s">
        <v>799</v>
      </c>
      <c r="M79" s="60">
        <v>29.944362000000002</v>
      </c>
      <c r="N79" s="70" t="s">
        <v>215</v>
      </c>
      <c r="O79" s="70" t="s">
        <v>274</v>
      </c>
      <c r="P79" s="70" t="s">
        <v>274</v>
      </c>
      <c r="Q79" s="70" t="s">
        <v>329</v>
      </c>
      <c r="R79" s="63">
        <v>123</v>
      </c>
      <c r="S79" s="63">
        <v>529</v>
      </c>
      <c r="T79" s="83">
        <f t="shared" si="8"/>
        <v>184621</v>
      </c>
      <c r="U79" s="63">
        <v>133</v>
      </c>
      <c r="V79" s="63">
        <v>572</v>
      </c>
      <c r="W79" s="61">
        <f t="shared" si="14"/>
        <v>91520</v>
      </c>
    </row>
    <row r="80" spans="1:23" s="62" customFormat="1" ht="22.15" customHeight="1" x14ac:dyDescent="0.15">
      <c r="A80" s="55" t="s">
        <v>269</v>
      </c>
      <c r="B80" s="70" t="s">
        <v>330</v>
      </c>
      <c r="C80" s="70" t="s">
        <v>907</v>
      </c>
      <c r="D80" s="57">
        <f t="shared" si="11"/>
        <v>45498</v>
      </c>
      <c r="E80" s="57">
        <f t="shared" si="12"/>
        <v>46022</v>
      </c>
      <c r="F80" s="58">
        <v>10</v>
      </c>
      <c r="G80" s="59">
        <f t="shared" si="13"/>
        <v>355</v>
      </c>
      <c r="H80" s="59">
        <v>0</v>
      </c>
      <c r="I80" s="59">
        <f t="shared" si="9"/>
        <v>160</v>
      </c>
      <c r="J80" s="59">
        <f t="shared" si="10"/>
        <v>10</v>
      </c>
      <c r="K80" s="59" t="s">
        <v>867</v>
      </c>
      <c r="L80" s="60" t="s">
        <v>800</v>
      </c>
      <c r="M80" s="60">
        <v>29.944002000000001</v>
      </c>
      <c r="N80" s="70" t="s">
        <v>215</v>
      </c>
      <c r="O80" s="70" t="s">
        <v>274</v>
      </c>
      <c r="P80" s="70" t="s">
        <v>274</v>
      </c>
      <c r="Q80" s="70" t="s">
        <v>331</v>
      </c>
      <c r="R80" s="63">
        <v>70</v>
      </c>
      <c r="S80" s="63">
        <v>301</v>
      </c>
      <c r="T80" s="83">
        <f t="shared" si="8"/>
        <v>106855</v>
      </c>
      <c r="U80" s="63">
        <v>75</v>
      </c>
      <c r="V80" s="63">
        <v>323</v>
      </c>
      <c r="W80" s="61">
        <f t="shared" si="14"/>
        <v>51680</v>
      </c>
    </row>
    <row r="81" spans="1:23" s="62" customFormat="1" ht="22.15" customHeight="1" x14ac:dyDescent="0.15">
      <c r="A81" s="55" t="s">
        <v>269</v>
      </c>
      <c r="B81" s="70" t="s">
        <v>332</v>
      </c>
      <c r="C81" s="70" t="s">
        <v>907</v>
      </c>
      <c r="D81" s="57">
        <f t="shared" si="11"/>
        <v>45498</v>
      </c>
      <c r="E81" s="57">
        <f t="shared" si="12"/>
        <v>46022</v>
      </c>
      <c r="F81" s="58">
        <v>11</v>
      </c>
      <c r="G81" s="59">
        <f t="shared" si="13"/>
        <v>354</v>
      </c>
      <c r="H81" s="59">
        <v>6</v>
      </c>
      <c r="I81" s="59">
        <f t="shared" si="9"/>
        <v>154</v>
      </c>
      <c r="J81" s="59">
        <f t="shared" si="10"/>
        <v>17</v>
      </c>
      <c r="K81" s="59" t="s">
        <v>867</v>
      </c>
      <c r="L81" s="60" t="s">
        <v>801</v>
      </c>
      <c r="M81" s="60">
        <v>29.937297999999998</v>
      </c>
      <c r="N81" s="70" t="s">
        <v>215</v>
      </c>
      <c r="O81" s="70" t="s">
        <v>274</v>
      </c>
      <c r="P81" s="70" t="s">
        <v>274</v>
      </c>
      <c r="Q81" s="70" t="s">
        <v>333</v>
      </c>
      <c r="R81" s="63">
        <v>75</v>
      </c>
      <c r="S81" s="63">
        <v>323</v>
      </c>
      <c r="T81" s="83">
        <f t="shared" si="8"/>
        <v>114342</v>
      </c>
      <c r="U81" s="63">
        <v>78</v>
      </c>
      <c r="V81" s="63">
        <v>336</v>
      </c>
      <c r="W81" s="61">
        <f t="shared" si="14"/>
        <v>51744</v>
      </c>
    </row>
    <row r="82" spans="1:23" s="62" customFormat="1" ht="22.15" customHeight="1" x14ac:dyDescent="0.15">
      <c r="A82" s="55" t="s">
        <v>269</v>
      </c>
      <c r="B82" s="70" t="s">
        <v>334</v>
      </c>
      <c r="C82" s="70" t="s">
        <v>908</v>
      </c>
      <c r="D82" s="57">
        <f t="shared" si="11"/>
        <v>45498</v>
      </c>
      <c r="E82" s="57">
        <f t="shared" si="12"/>
        <v>46022</v>
      </c>
      <c r="F82" s="58">
        <v>0</v>
      </c>
      <c r="G82" s="59">
        <f t="shared" si="13"/>
        <v>365</v>
      </c>
      <c r="H82" s="59">
        <v>6</v>
      </c>
      <c r="I82" s="59">
        <f t="shared" si="9"/>
        <v>154</v>
      </c>
      <c r="J82" s="59">
        <f t="shared" si="10"/>
        <v>6</v>
      </c>
      <c r="K82" s="59" t="s">
        <v>867</v>
      </c>
      <c r="L82" s="60" t="s">
        <v>802</v>
      </c>
      <c r="M82" s="60">
        <v>29.936485000000001</v>
      </c>
      <c r="N82" s="70" t="s">
        <v>215</v>
      </c>
      <c r="O82" s="70" t="s">
        <v>274</v>
      </c>
      <c r="P82" s="70" t="s">
        <v>274</v>
      </c>
      <c r="Q82" s="70" t="s">
        <v>335</v>
      </c>
      <c r="R82" s="63">
        <v>80</v>
      </c>
      <c r="S82" s="63">
        <v>344</v>
      </c>
      <c r="T82" s="83">
        <f t="shared" si="8"/>
        <v>125560</v>
      </c>
      <c r="U82" s="63">
        <v>85</v>
      </c>
      <c r="V82" s="63">
        <v>366</v>
      </c>
      <c r="W82" s="61">
        <f t="shared" si="14"/>
        <v>56364</v>
      </c>
    </row>
    <row r="83" spans="1:23" s="62" customFormat="1" ht="22.15" customHeight="1" x14ac:dyDescent="0.15">
      <c r="A83" s="55" t="s">
        <v>269</v>
      </c>
      <c r="B83" s="70" t="s">
        <v>336</v>
      </c>
      <c r="C83" s="70" t="s">
        <v>908</v>
      </c>
      <c r="D83" s="57">
        <f t="shared" si="11"/>
        <v>45498</v>
      </c>
      <c r="E83" s="57">
        <f t="shared" si="12"/>
        <v>46022</v>
      </c>
      <c r="F83" s="58">
        <v>5</v>
      </c>
      <c r="G83" s="59">
        <f t="shared" si="13"/>
        <v>360</v>
      </c>
      <c r="H83" s="59">
        <v>5</v>
      </c>
      <c r="I83" s="59">
        <f t="shared" si="9"/>
        <v>155</v>
      </c>
      <c r="J83" s="59">
        <f t="shared" si="10"/>
        <v>10</v>
      </c>
      <c r="K83" s="59" t="s">
        <v>867</v>
      </c>
      <c r="L83" s="60" t="s">
        <v>803</v>
      </c>
      <c r="M83" s="60">
        <v>29.934373000000001</v>
      </c>
      <c r="N83" s="70" t="s">
        <v>215</v>
      </c>
      <c r="O83" s="70" t="s">
        <v>274</v>
      </c>
      <c r="P83" s="70" t="s">
        <v>274</v>
      </c>
      <c r="Q83" s="70" t="s">
        <v>337</v>
      </c>
      <c r="R83" s="63">
        <v>125</v>
      </c>
      <c r="S83" s="63">
        <v>538</v>
      </c>
      <c r="T83" s="83">
        <f t="shared" si="8"/>
        <v>193680</v>
      </c>
      <c r="U83" s="63">
        <v>128</v>
      </c>
      <c r="V83" s="63">
        <v>551</v>
      </c>
      <c r="W83" s="61">
        <f t="shared" si="14"/>
        <v>85405</v>
      </c>
    </row>
    <row r="84" spans="1:23" s="62" customFormat="1" ht="22.15" customHeight="1" x14ac:dyDescent="0.15">
      <c r="A84" s="55" t="s">
        <v>269</v>
      </c>
      <c r="B84" s="70" t="s">
        <v>338</v>
      </c>
      <c r="C84" s="70" t="s">
        <v>909</v>
      </c>
      <c r="D84" s="57">
        <f t="shared" si="11"/>
        <v>45498</v>
      </c>
      <c r="E84" s="57">
        <f t="shared" si="12"/>
        <v>46022</v>
      </c>
      <c r="F84" s="58">
        <v>7</v>
      </c>
      <c r="G84" s="59">
        <f t="shared" si="13"/>
        <v>358</v>
      </c>
      <c r="H84" s="59">
        <v>6</v>
      </c>
      <c r="I84" s="59">
        <f t="shared" si="9"/>
        <v>154</v>
      </c>
      <c r="J84" s="59">
        <f t="shared" si="10"/>
        <v>13</v>
      </c>
      <c r="K84" s="59" t="s">
        <v>867</v>
      </c>
      <c r="L84" s="60" t="s">
        <v>781</v>
      </c>
      <c r="M84" s="60">
        <v>29.926660999999999</v>
      </c>
      <c r="N84" s="70" t="s">
        <v>215</v>
      </c>
      <c r="O84" s="70" t="s">
        <v>274</v>
      </c>
      <c r="P84" s="70" t="s">
        <v>274</v>
      </c>
      <c r="Q84" s="70" t="s">
        <v>339</v>
      </c>
      <c r="R84" s="63">
        <v>120</v>
      </c>
      <c r="S84" s="63">
        <v>516</v>
      </c>
      <c r="T84" s="83">
        <f t="shared" si="8"/>
        <v>184728</v>
      </c>
      <c r="U84" s="63">
        <v>132</v>
      </c>
      <c r="V84" s="63">
        <v>568</v>
      </c>
      <c r="W84" s="61">
        <f t="shared" si="14"/>
        <v>87472</v>
      </c>
    </row>
    <row r="85" spans="1:23" s="62" customFormat="1" ht="22.15" customHeight="1" x14ac:dyDescent="0.15">
      <c r="A85" s="55" t="s">
        <v>269</v>
      </c>
      <c r="B85" s="70" t="s">
        <v>340</v>
      </c>
      <c r="C85" s="70" t="s">
        <v>909</v>
      </c>
      <c r="D85" s="57">
        <f t="shared" si="11"/>
        <v>45498</v>
      </c>
      <c r="E85" s="57">
        <f t="shared" si="12"/>
        <v>46022</v>
      </c>
      <c r="F85" s="58">
        <v>11</v>
      </c>
      <c r="G85" s="59">
        <f t="shared" si="13"/>
        <v>354</v>
      </c>
      <c r="H85" s="59">
        <v>5</v>
      </c>
      <c r="I85" s="59">
        <f t="shared" si="9"/>
        <v>155</v>
      </c>
      <c r="J85" s="59">
        <f t="shared" si="10"/>
        <v>16</v>
      </c>
      <c r="K85" s="59" t="s">
        <v>867</v>
      </c>
      <c r="L85" s="60" t="s">
        <v>804</v>
      </c>
      <c r="M85" s="60">
        <v>29.931484999999999</v>
      </c>
      <c r="N85" s="70" t="s">
        <v>215</v>
      </c>
      <c r="O85" s="70" t="s">
        <v>274</v>
      </c>
      <c r="P85" s="70" t="s">
        <v>274</v>
      </c>
      <c r="Q85" s="70" t="s">
        <v>341</v>
      </c>
      <c r="R85" s="63">
        <v>150</v>
      </c>
      <c r="S85" s="63">
        <v>645</v>
      </c>
      <c r="T85" s="83">
        <f t="shared" si="8"/>
        <v>228330</v>
      </c>
      <c r="U85" s="63">
        <v>157</v>
      </c>
      <c r="V85" s="63">
        <v>675</v>
      </c>
      <c r="W85" s="61">
        <f t="shared" si="14"/>
        <v>104625</v>
      </c>
    </row>
    <row r="86" spans="1:23" s="62" customFormat="1" ht="22.15" customHeight="1" x14ac:dyDescent="0.15">
      <c r="A86" s="55" t="s">
        <v>269</v>
      </c>
      <c r="B86" s="70" t="s">
        <v>342</v>
      </c>
      <c r="C86" s="70" t="s">
        <v>888</v>
      </c>
      <c r="D86" s="57">
        <f t="shared" si="11"/>
        <v>45498</v>
      </c>
      <c r="E86" s="57">
        <f t="shared" si="12"/>
        <v>46022</v>
      </c>
      <c r="F86" s="58">
        <v>0</v>
      </c>
      <c r="G86" s="59">
        <f t="shared" si="13"/>
        <v>365</v>
      </c>
      <c r="H86" s="59">
        <v>7</v>
      </c>
      <c r="I86" s="59">
        <f t="shared" si="9"/>
        <v>153</v>
      </c>
      <c r="J86" s="59">
        <f t="shared" si="10"/>
        <v>7</v>
      </c>
      <c r="K86" s="59" t="s">
        <v>867</v>
      </c>
      <c r="L86" s="60" t="s">
        <v>805</v>
      </c>
      <c r="M86" s="60">
        <v>29.929154</v>
      </c>
      <c r="N86" s="70" t="s">
        <v>215</v>
      </c>
      <c r="O86" s="70" t="s">
        <v>274</v>
      </c>
      <c r="P86" s="70" t="s">
        <v>274</v>
      </c>
      <c r="Q86" s="70" t="s">
        <v>343</v>
      </c>
      <c r="R86" s="63">
        <v>220</v>
      </c>
      <c r="S86" s="63">
        <v>946</v>
      </c>
      <c r="T86" s="83">
        <f t="shared" si="8"/>
        <v>345290</v>
      </c>
      <c r="U86" s="63">
        <v>227</v>
      </c>
      <c r="V86" s="63">
        <v>976</v>
      </c>
      <c r="W86" s="61">
        <f t="shared" si="14"/>
        <v>149328</v>
      </c>
    </row>
    <row r="87" spans="1:23" s="62" customFormat="1" ht="22.15" customHeight="1" x14ac:dyDescent="0.15">
      <c r="A87" s="55" t="s">
        <v>269</v>
      </c>
      <c r="B87" s="70" t="s">
        <v>344</v>
      </c>
      <c r="C87" s="70" t="s">
        <v>910</v>
      </c>
      <c r="D87" s="57">
        <f t="shared" si="11"/>
        <v>45498</v>
      </c>
      <c r="E87" s="57">
        <f t="shared" si="12"/>
        <v>46022</v>
      </c>
      <c r="F87" s="58">
        <v>5</v>
      </c>
      <c r="G87" s="59">
        <f t="shared" si="13"/>
        <v>360</v>
      </c>
      <c r="H87" s="59">
        <v>5</v>
      </c>
      <c r="I87" s="59">
        <f t="shared" si="9"/>
        <v>155</v>
      </c>
      <c r="J87" s="59">
        <f t="shared" si="10"/>
        <v>10</v>
      </c>
      <c r="K87" s="59" t="s">
        <v>867</v>
      </c>
      <c r="L87" s="60" t="s">
        <v>806</v>
      </c>
      <c r="M87" s="60">
        <v>29.919936</v>
      </c>
      <c r="N87" s="70" t="s">
        <v>215</v>
      </c>
      <c r="O87" s="70" t="s">
        <v>274</v>
      </c>
      <c r="P87" s="70" t="s">
        <v>274</v>
      </c>
      <c r="Q87" s="70" t="s">
        <v>345</v>
      </c>
      <c r="R87" s="63">
        <v>228</v>
      </c>
      <c r="S87" s="63">
        <v>980</v>
      </c>
      <c r="T87" s="83">
        <f t="shared" si="8"/>
        <v>352800</v>
      </c>
      <c r="U87" s="63">
        <v>228</v>
      </c>
      <c r="V87" s="63">
        <v>980</v>
      </c>
      <c r="W87" s="61">
        <f t="shared" si="14"/>
        <v>151900</v>
      </c>
    </row>
    <row r="88" spans="1:23" s="62" customFormat="1" ht="22.15" customHeight="1" x14ac:dyDescent="0.15">
      <c r="A88" s="55" t="s">
        <v>269</v>
      </c>
      <c r="B88" s="70" t="s">
        <v>346</v>
      </c>
      <c r="C88" s="70" t="s">
        <v>911</v>
      </c>
      <c r="D88" s="57">
        <f t="shared" si="11"/>
        <v>45498</v>
      </c>
      <c r="E88" s="57">
        <f t="shared" si="12"/>
        <v>46022</v>
      </c>
      <c r="F88" s="58">
        <v>24</v>
      </c>
      <c r="G88" s="59">
        <f t="shared" si="13"/>
        <v>341</v>
      </c>
      <c r="H88" s="59">
        <v>13</v>
      </c>
      <c r="I88" s="59">
        <f t="shared" si="9"/>
        <v>147</v>
      </c>
      <c r="J88" s="59">
        <f t="shared" si="10"/>
        <v>37</v>
      </c>
      <c r="K88" s="59" t="s">
        <v>867</v>
      </c>
      <c r="L88" s="60" t="s">
        <v>807</v>
      </c>
      <c r="M88" s="60">
        <v>29.930956999999999</v>
      </c>
      <c r="N88" s="70" t="s">
        <v>215</v>
      </c>
      <c r="O88" s="70" t="s">
        <v>274</v>
      </c>
      <c r="P88" s="70" t="s">
        <v>274</v>
      </c>
      <c r="Q88" s="70" t="s">
        <v>347</v>
      </c>
      <c r="R88" s="63">
        <v>175</v>
      </c>
      <c r="S88" s="63">
        <v>753</v>
      </c>
      <c r="T88" s="83">
        <f t="shared" si="8"/>
        <v>256773</v>
      </c>
      <c r="U88" s="63">
        <v>180</v>
      </c>
      <c r="V88" s="63">
        <v>775</v>
      </c>
      <c r="W88" s="61">
        <f t="shared" si="14"/>
        <v>113925</v>
      </c>
    </row>
    <row r="89" spans="1:23" s="62" customFormat="1" ht="22.15" customHeight="1" x14ac:dyDescent="0.15">
      <c r="A89" s="55" t="s">
        <v>269</v>
      </c>
      <c r="B89" s="70" t="s">
        <v>348</v>
      </c>
      <c r="C89" s="70" t="s">
        <v>912</v>
      </c>
      <c r="D89" s="57">
        <f t="shared" si="11"/>
        <v>45498</v>
      </c>
      <c r="E89" s="57">
        <f t="shared" si="12"/>
        <v>46022</v>
      </c>
      <c r="F89" s="58">
        <v>11</v>
      </c>
      <c r="G89" s="59">
        <f t="shared" si="13"/>
        <v>354</v>
      </c>
      <c r="H89" s="59">
        <v>6</v>
      </c>
      <c r="I89" s="59">
        <f t="shared" si="9"/>
        <v>154</v>
      </c>
      <c r="J89" s="59">
        <f t="shared" si="10"/>
        <v>17</v>
      </c>
      <c r="K89" s="59" t="s">
        <v>867</v>
      </c>
      <c r="L89" s="60" t="s">
        <v>808</v>
      </c>
      <c r="M89" s="60">
        <v>29.943159999999999</v>
      </c>
      <c r="N89" s="70" t="s">
        <v>215</v>
      </c>
      <c r="O89" s="70" t="s">
        <v>274</v>
      </c>
      <c r="P89" s="70" t="s">
        <v>274</v>
      </c>
      <c r="Q89" s="70" t="s">
        <v>349</v>
      </c>
      <c r="R89" s="63">
        <v>127</v>
      </c>
      <c r="S89" s="63">
        <v>546</v>
      </c>
      <c r="T89" s="83">
        <f t="shared" si="8"/>
        <v>193284</v>
      </c>
      <c r="U89" s="63">
        <v>140</v>
      </c>
      <c r="V89" s="63">
        <v>602</v>
      </c>
      <c r="W89" s="61">
        <f t="shared" si="14"/>
        <v>92708</v>
      </c>
    </row>
    <row r="90" spans="1:23" s="62" customFormat="1" ht="22.15" customHeight="1" x14ac:dyDescent="0.15">
      <c r="A90" s="55" t="s">
        <v>269</v>
      </c>
      <c r="B90" s="70" t="s">
        <v>350</v>
      </c>
      <c r="C90" s="70" t="s">
        <v>912</v>
      </c>
      <c r="D90" s="57">
        <f t="shared" si="11"/>
        <v>45498</v>
      </c>
      <c r="E90" s="57">
        <f t="shared" si="12"/>
        <v>46022</v>
      </c>
      <c r="F90" s="58">
        <v>10</v>
      </c>
      <c r="G90" s="59">
        <f t="shared" si="13"/>
        <v>355</v>
      </c>
      <c r="H90" s="59">
        <v>6</v>
      </c>
      <c r="I90" s="59">
        <f t="shared" si="9"/>
        <v>154</v>
      </c>
      <c r="J90" s="59">
        <f t="shared" si="10"/>
        <v>16</v>
      </c>
      <c r="K90" s="59" t="s">
        <v>867</v>
      </c>
      <c r="L90" s="60" t="s">
        <v>809</v>
      </c>
      <c r="M90" s="60">
        <v>29.950028</v>
      </c>
      <c r="N90" s="70" t="s">
        <v>215</v>
      </c>
      <c r="O90" s="70" t="s">
        <v>274</v>
      </c>
      <c r="P90" s="70" t="s">
        <v>274</v>
      </c>
      <c r="Q90" s="70" t="s">
        <v>351</v>
      </c>
      <c r="R90" s="63">
        <v>198</v>
      </c>
      <c r="S90" s="63">
        <v>851</v>
      </c>
      <c r="T90" s="83">
        <f t="shared" si="8"/>
        <v>302105</v>
      </c>
      <c r="U90" s="63">
        <v>212</v>
      </c>
      <c r="V90" s="63">
        <v>911</v>
      </c>
      <c r="W90" s="61">
        <f t="shared" si="14"/>
        <v>140294</v>
      </c>
    </row>
    <row r="91" spans="1:23" s="62" customFormat="1" ht="22.15" customHeight="1" x14ac:dyDescent="0.15">
      <c r="A91" s="55" t="s">
        <v>269</v>
      </c>
      <c r="B91" s="70" t="s">
        <v>352</v>
      </c>
      <c r="C91" s="70" t="s">
        <v>913</v>
      </c>
      <c r="D91" s="57">
        <f t="shared" si="11"/>
        <v>45498</v>
      </c>
      <c r="E91" s="57">
        <f t="shared" si="12"/>
        <v>46022</v>
      </c>
      <c r="F91" s="58">
        <v>20</v>
      </c>
      <c r="G91" s="59">
        <f t="shared" si="13"/>
        <v>345</v>
      </c>
      <c r="H91" s="59">
        <v>0</v>
      </c>
      <c r="I91" s="59">
        <f t="shared" si="9"/>
        <v>160</v>
      </c>
      <c r="J91" s="59">
        <f t="shared" si="10"/>
        <v>20</v>
      </c>
      <c r="K91" s="59" t="s">
        <v>867</v>
      </c>
      <c r="L91" s="60" t="s">
        <v>810</v>
      </c>
      <c r="M91" s="60">
        <v>29.944279999999999</v>
      </c>
      <c r="N91" s="70" t="s">
        <v>215</v>
      </c>
      <c r="O91" s="70" t="s">
        <v>274</v>
      </c>
      <c r="P91" s="70" t="s">
        <v>274</v>
      </c>
      <c r="Q91" s="70" t="s">
        <v>353</v>
      </c>
      <c r="R91" s="63">
        <v>150</v>
      </c>
      <c r="S91" s="63">
        <v>645</v>
      </c>
      <c r="T91" s="83">
        <f t="shared" si="8"/>
        <v>222525</v>
      </c>
      <c r="U91" s="63">
        <v>153</v>
      </c>
      <c r="V91" s="63">
        <v>658</v>
      </c>
      <c r="W91" s="61">
        <f t="shared" si="14"/>
        <v>105280</v>
      </c>
    </row>
    <row r="92" spans="1:23" s="62" customFormat="1" ht="22.15" customHeight="1" x14ac:dyDescent="0.15">
      <c r="A92" s="55" t="s">
        <v>269</v>
      </c>
      <c r="B92" s="70" t="s">
        <v>354</v>
      </c>
      <c r="C92" s="70" t="s">
        <v>913</v>
      </c>
      <c r="D92" s="57">
        <f t="shared" si="11"/>
        <v>45498</v>
      </c>
      <c r="E92" s="57">
        <f t="shared" si="12"/>
        <v>46022</v>
      </c>
      <c r="F92" s="58">
        <v>10</v>
      </c>
      <c r="G92" s="59">
        <f t="shared" si="13"/>
        <v>355</v>
      </c>
      <c r="H92" s="59">
        <v>12</v>
      </c>
      <c r="I92" s="59">
        <f t="shared" si="9"/>
        <v>148</v>
      </c>
      <c r="J92" s="59">
        <f t="shared" si="10"/>
        <v>22</v>
      </c>
      <c r="K92" s="59" t="s">
        <v>867</v>
      </c>
      <c r="L92" s="60" t="s">
        <v>811</v>
      </c>
      <c r="M92" s="60">
        <v>29.933490500000001</v>
      </c>
      <c r="N92" s="70" t="s">
        <v>215</v>
      </c>
      <c r="O92" s="70" t="s">
        <v>274</v>
      </c>
      <c r="P92" s="70" t="s">
        <v>274</v>
      </c>
      <c r="Q92" s="70" t="s">
        <v>355</v>
      </c>
      <c r="R92" s="63">
        <v>177</v>
      </c>
      <c r="S92" s="63">
        <v>761</v>
      </c>
      <c r="T92" s="83">
        <f t="shared" si="8"/>
        <v>270155</v>
      </c>
      <c r="U92" s="63">
        <v>180</v>
      </c>
      <c r="V92" s="63">
        <v>774</v>
      </c>
      <c r="W92" s="61">
        <f>I92*V92</f>
        <v>114552</v>
      </c>
    </row>
    <row r="93" spans="1:23" s="62" customFormat="1" ht="22.15" customHeight="1" x14ac:dyDescent="0.15">
      <c r="A93" s="55" t="s">
        <v>269</v>
      </c>
      <c r="B93" s="70" t="s">
        <v>356</v>
      </c>
      <c r="C93" s="70" t="s">
        <v>913</v>
      </c>
      <c r="D93" s="57">
        <f t="shared" si="11"/>
        <v>45498</v>
      </c>
      <c r="E93" s="57">
        <f t="shared" si="12"/>
        <v>46022</v>
      </c>
      <c r="F93" s="58">
        <v>6</v>
      </c>
      <c r="G93" s="59">
        <f t="shared" si="13"/>
        <v>359</v>
      </c>
      <c r="H93" s="59">
        <v>0</v>
      </c>
      <c r="I93" s="59">
        <f t="shared" si="9"/>
        <v>160</v>
      </c>
      <c r="J93" s="59">
        <f t="shared" si="10"/>
        <v>6</v>
      </c>
      <c r="K93" s="59" t="s">
        <v>867</v>
      </c>
      <c r="L93" s="60" t="s">
        <v>812</v>
      </c>
      <c r="M93" s="60">
        <v>29.33886</v>
      </c>
      <c r="N93" s="70" t="s">
        <v>215</v>
      </c>
      <c r="O93" s="70" t="s">
        <v>274</v>
      </c>
      <c r="P93" s="70" t="s">
        <v>274</v>
      </c>
      <c r="Q93" s="70" t="s">
        <v>357</v>
      </c>
      <c r="R93" s="63">
        <v>150</v>
      </c>
      <c r="S93" s="63">
        <v>645</v>
      </c>
      <c r="T93" s="83">
        <f t="shared" si="8"/>
        <v>231555</v>
      </c>
      <c r="U93" s="63">
        <v>150</v>
      </c>
      <c r="V93" s="63">
        <v>645</v>
      </c>
      <c r="W93" s="61">
        <f t="shared" si="14"/>
        <v>103200</v>
      </c>
    </row>
    <row r="94" spans="1:23" s="62" customFormat="1" ht="22.15" customHeight="1" x14ac:dyDescent="0.15">
      <c r="A94" s="55" t="s">
        <v>269</v>
      </c>
      <c r="B94" s="70" t="s">
        <v>358</v>
      </c>
      <c r="C94" s="70" t="s">
        <v>914</v>
      </c>
      <c r="D94" s="57">
        <f t="shared" si="11"/>
        <v>45498</v>
      </c>
      <c r="E94" s="57">
        <f t="shared" si="12"/>
        <v>46022</v>
      </c>
      <c r="F94" s="58">
        <v>12</v>
      </c>
      <c r="G94" s="59">
        <f t="shared" si="13"/>
        <v>353</v>
      </c>
      <c r="H94" s="59">
        <v>5</v>
      </c>
      <c r="I94" s="59">
        <f t="shared" si="9"/>
        <v>155</v>
      </c>
      <c r="J94" s="59">
        <f t="shared" si="10"/>
        <v>17</v>
      </c>
      <c r="K94" s="59" t="s">
        <v>867</v>
      </c>
      <c r="L94" s="60" t="s">
        <v>813</v>
      </c>
      <c r="M94" s="60">
        <v>29.917762700000001</v>
      </c>
      <c r="N94" s="70" t="s">
        <v>215</v>
      </c>
      <c r="O94" s="70" t="s">
        <v>274</v>
      </c>
      <c r="P94" s="70" t="s">
        <v>274</v>
      </c>
      <c r="Q94" s="70" t="s">
        <v>359</v>
      </c>
      <c r="R94" s="63">
        <v>152</v>
      </c>
      <c r="S94" s="63">
        <v>654</v>
      </c>
      <c r="T94" s="83">
        <f t="shared" si="8"/>
        <v>230862</v>
      </c>
      <c r="U94" s="63">
        <v>154</v>
      </c>
      <c r="V94" s="63">
        <v>663</v>
      </c>
      <c r="W94" s="61">
        <f t="shared" si="14"/>
        <v>102765</v>
      </c>
    </row>
    <row r="95" spans="1:23" s="62" customFormat="1" ht="22.15" customHeight="1" x14ac:dyDescent="0.15">
      <c r="A95" s="64" t="s">
        <v>269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7"/>
      <c r="M95" s="67"/>
      <c r="N95" s="65"/>
      <c r="O95" s="65"/>
      <c r="P95" s="65"/>
      <c r="Q95" s="71" t="s">
        <v>729</v>
      </c>
      <c r="R95" s="72">
        <f>SUM(R53:R94)</f>
        <v>7759</v>
      </c>
      <c r="S95" s="72">
        <f t="shared" ref="S95" si="15">SUM(S53:S94)</f>
        <v>32119</v>
      </c>
      <c r="T95" s="72">
        <f>SUM(T53:T94)</f>
        <v>11401933</v>
      </c>
      <c r="U95" s="72">
        <f>SUM(U53:U94)</f>
        <v>7908</v>
      </c>
      <c r="V95" s="72">
        <f t="shared" ref="V95:W95" si="16">SUM(V53:V94)</f>
        <v>32806</v>
      </c>
      <c r="W95" s="72">
        <f t="shared" si="16"/>
        <v>5064362</v>
      </c>
    </row>
    <row r="96" spans="1:23" s="62" customFormat="1" ht="22.15" customHeight="1" x14ac:dyDescent="0.15">
      <c r="A96" s="55" t="s">
        <v>724</v>
      </c>
      <c r="B96" s="70" t="s">
        <v>360</v>
      </c>
      <c r="C96" s="70" t="s">
        <v>898</v>
      </c>
      <c r="D96" s="57">
        <f>D94</f>
        <v>45498</v>
      </c>
      <c r="E96" s="57">
        <f>E94</f>
        <v>46022</v>
      </c>
      <c r="F96" s="58">
        <v>19</v>
      </c>
      <c r="G96" s="59">
        <f t="shared" si="13"/>
        <v>346</v>
      </c>
      <c r="H96" s="59">
        <v>6</v>
      </c>
      <c r="I96" s="59">
        <f>160-H96</f>
        <v>154</v>
      </c>
      <c r="J96" s="59">
        <f>F96+H96</f>
        <v>25</v>
      </c>
      <c r="K96" s="59" t="s">
        <v>867</v>
      </c>
      <c r="L96" s="60" t="s">
        <v>814</v>
      </c>
      <c r="M96" s="60">
        <v>29.860085999999999</v>
      </c>
      <c r="N96" s="70" t="s">
        <v>215</v>
      </c>
      <c r="O96" s="70" t="s">
        <v>361</v>
      </c>
      <c r="P96" s="70" t="s">
        <v>362</v>
      </c>
      <c r="Q96" s="70" t="s">
        <v>363</v>
      </c>
      <c r="R96" s="63">
        <v>297</v>
      </c>
      <c r="S96" s="63">
        <v>1000</v>
      </c>
      <c r="T96" s="83">
        <f t="shared" ref="T96:T133" si="17">G96*S96</f>
        <v>346000</v>
      </c>
      <c r="U96" s="63">
        <v>305</v>
      </c>
      <c r="V96" s="58">
        <v>1000</v>
      </c>
      <c r="W96" s="61">
        <f t="shared" si="14"/>
        <v>154000</v>
      </c>
    </row>
    <row r="97" spans="1:23" s="62" customFormat="1" ht="22.15" customHeight="1" x14ac:dyDescent="0.15">
      <c r="A97" s="55" t="s">
        <v>724</v>
      </c>
      <c r="B97" s="70" t="s">
        <v>364</v>
      </c>
      <c r="C97" s="70" t="s">
        <v>915</v>
      </c>
      <c r="D97" s="57">
        <f>D96</f>
        <v>45498</v>
      </c>
      <c r="E97" s="57">
        <f>E96</f>
        <v>46022</v>
      </c>
      <c r="F97" s="58">
        <v>10</v>
      </c>
      <c r="G97" s="59">
        <f t="shared" si="13"/>
        <v>355</v>
      </c>
      <c r="H97" s="59">
        <v>5</v>
      </c>
      <c r="I97" s="59">
        <f t="shared" ref="I97:I133" si="18">160-H97</f>
        <v>155</v>
      </c>
      <c r="J97" s="59">
        <f t="shared" ref="J97:J133" si="19">F97+H97</f>
        <v>15</v>
      </c>
      <c r="K97" s="59" t="s">
        <v>867</v>
      </c>
      <c r="L97" s="60" t="s">
        <v>815</v>
      </c>
      <c r="M97" s="60">
        <v>29.877472999999998</v>
      </c>
      <c r="N97" s="70" t="s">
        <v>215</v>
      </c>
      <c r="O97" s="70" t="s">
        <v>361</v>
      </c>
      <c r="P97" s="70" t="s">
        <v>362</v>
      </c>
      <c r="Q97" s="70" t="s">
        <v>365</v>
      </c>
      <c r="R97" s="63">
        <v>236</v>
      </c>
      <c r="S97" s="63">
        <v>1000</v>
      </c>
      <c r="T97" s="83">
        <f t="shared" si="17"/>
        <v>355000</v>
      </c>
      <c r="U97" s="63">
        <v>230</v>
      </c>
      <c r="V97" s="63">
        <v>989</v>
      </c>
      <c r="W97" s="61">
        <f t="shared" si="14"/>
        <v>153295</v>
      </c>
    </row>
    <row r="98" spans="1:23" s="62" customFormat="1" ht="22.15" customHeight="1" x14ac:dyDescent="0.15">
      <c r="A98" s="55" t="s">
        <v>270</v>
      </c>
      <c r="B98" s="70" t="s">
        <v>366</v>
      </c>
      <c r="C98" s="70" t="s">
        <v>912</v>
      </c>
      <c r="D98" s="57">
        <f t="shared" ref="D98:D133" si="20">D97</f>
        <v>45498</v>
      </c>
      <c r="E98" s="57">
        <f t="shared" ref="E98:E133" si="21">E97</f>
        <v>46022</v>
      </c>
      <c r="F98" s="58">
        <v>11</v>
      </c>
      <c r="G98" s="59">
        <f t="shared" si="13"/>
        <v>354</v>
      </c>
      <c r="H98" s="59">
        <v>0</v>
      </c>
      <c r="I98" s="59">
        <f t="shared" si="18"/>
        <v>160</v>
      </c>
      <c r="J98" s="59">
        <f t="shared" si="19"/>
        <v>11</v>
      </c>
      <c r="K98" s="59" t="s">
        <v>867</v>
      </c>
      <c r="L98" s="60" t="s">
        <v>816</v>
      </c>
      <c r="M98" s="60">
        <v>29.852094000000001</v>
      </c>
      <c r="N98" s="70" t="s">
        <v>215</v>
      </c>
      <c r="O98" s="70" t="s">
        <v>361</v>
      </c>
      <c r="P98" s="70" t="s">
        <v>367</v>
      </c>
      <c r="Q98" s="70" t="s">
        <v>368</v>
      </c>
      <c r="R98" s="63">
        <v>199</v>
      </c>
      <c r="S98" s="63">
        <v>856</v>
      </c>
      <c r="T98" s="83">
        <f t="shared" si="17"/>
        <v>303024</v>
      </c>
      <c r="U98" s="63">
        <v>211</v>
      </c>
      <c r="V98" s="63">
        <v>908</v>
      </c>
      <c r="W98" s="61">
        <f t="shared" si="14"/>
        <v>145280</v>
      </c>
    </row>
    <row r="99" spans="1:23" s="62" customFormat="1" ht="22.15" customHeight="1" x14ac:dyDescent="0.15">
      <c r="A99" s="55" t="s">
        <v>270</v>
      </c>
      <c r="B99" s="70" t="s">
        <v>369</v>
      </c>
      <c r="C99" s="70" t="s">
        <v>912</v>
      </c>
      <c r="D99" s="57">
        <f t="shared" si="20"/>
        <v>45498</v>
      </c>
      <c r="E99" s="57">
        <f t="shared" si="21"/>
        <v>46022</v>
      </c>
      <c r="F99" s="58">
        <v>7</v>
      </c>
      <c r="G99" s="59">
        <f t="shared" si="13"/>
        <v>358</v>
      </c>
      <c r="H99" s="59">
        <v>0</v>
      </c>
      <c r="I99" s="59">
        <f t="shared" si="18"/>
        <v>160</v>
      </c>
      <c r="J99" s="59">
        <f t="shared" si="19"/>
        <v>7</v>
      </c>
      <c r="K99" s="59" t="s">
        <v>867</v>
      </c>
      <c r="L99" s="60" t="s">
        <v>816</v>
      </c>
      <c r="M99" s="60">
        <v>29.858806000000001</v>
      </c>
      <c r="N99" s="70" t="s">
        <v>215</v>
      </c>
      <c r="O99" s="70" t="s">
        <v>361</v>
      </c>
      <c r="P99" s="70" t="s">
        <v>367</v>
      </c>
      <c r="Q99" s="70" t="s">
        <v>370</v>
      </c>
      <c r="R99" s="63">
        <v>120</v>
      </c>
      <c r="S99" s="63">
        <v>516</v>
      </c>
      <c r="T99" s="83">
        <f t="shared" si="17"/>
        <v>184728</v>
      </c>
      <c r="U99" s="63">
        <v>119</v>
      </c>
      <c r="V99" s="63">
        <v>512</v>
      </c>
      <c r="W99" s="61">
        <f t="shared" si="14"/>
        <v>81920</v>
      </c>
    </row>
    <row r="100" spans="1:23" s="62" customFormat="1" ht="22.15" customHeight="1" x14ac:dyDescent="0.15">
      <c r="A100" s="55" t="s">
        <v>270</v>
      </c>
      <c r="B100" s="70" t="s">
        <v>371</v>
      </c>
      <c r="C100" s="70" t="s">
        <v>897</v>
      </c>
      <c r="D100" s="57">
        <f t="shared" si="20"/>
        <v>45498</v>
      </c>
      <c r="E100" s="57">
        <f t="shared" si="21"/>
        <v>46022</v>
      </c>
      <c r="F100" s="58">
        <v>0</v>
      </c>
      <c r="G100" s="59">
        <f t="shared" si="13"/>
        <v>365</v>
      </c>
      <c r="H100" s="59">
        <v>15</v>
      </c>
      <c r="I100" s="59">
        <f t="shared" si="18"/>
        <v>145</v>
      </c>
      <c r="J100" s="59">
        <f t="shared" si="19"/>
        <v>15</v>
      </c>
      <c r="K100" s="59" t="s">
        <v>867</v>
      </c>
      <c r="L100" s="60" t="s">
        <v>817</v>
      </c>
      <c r="M100" s="60">
        <v>29.852105000000002</v>
      </c>
      <c r="N100" s="70" t="s">
        <v>215</v>
      </c>
      <c r="O100" s="70" t="s">
        <v>361</v>
      </c>
      <c r="P100" s="70" t="s">
        <v>367</v>
      </c>
      <c r="Q100" s="70" t="s">
        <v>372</v>
      </c>
      <c r="R100" s="63">
        <v>255</v>
      </c>
      <c r="S100" s="63">
        <v>1000</v>
      </c>
      <c r="T100" s="83">
        <f t="shared" si="17"/>
        <v>365000</v>
      </c>
      <c r="U100" s="63">
        <v>247</v>
      </c>
      <c r="V100" s="58">
        <v>1000</v>
      </c>
      <c r="W100" s="61">
        <f t="shared" si="14"/>
        <v>145000</v>
      </c>
    </row>
    <row r="101" spans="1:23" s="62" customFormat="1" ht="22.15" customHeight="1" x14ac:dyDescent="0.15">
      <c r="A101" s="55" t="s">
        <v>270</v>
      </c>
      <c r="B101" s="70" t="s">
        <v>373</v>
      </c>
      <c r="C101" s="70" t="s">
        <v>897</v>
      </c>
      <c r="D101" s="57">
        <f t="shared" si="20"/>
        <v>45498</v>
      </c>
      <c r="E101" s="57">
        <f t="shared" si="21"/>
        <v>46022</v>
      </c>
      <c r="F101" s="58">
        <v>19</v>
      </c>
      <c r="G101" s="59">
        <f t="shared" si="13"/>
        <v>346</v>
      </c>
      <c r="H101" s="59">
        <v>15</v>
      </c>
      <c r="I101" s="59">
        <f t="shared" si="18"/>
        <v>145</v>
      </c>
      <c r="J101" s="59">
        <f t="shared" si="19"/>
        <v>34</v>
      </c>
      <c r="K101" s="59" t="s">
        <v>867</v>
      </c>
      <c r="L101" s="60" t="s">
        <v>818</v>
      </c>
      <c r="M101" s="60">
        <v>29.842523</v>
      </c>
      <c r="N101" s="70" t="s">
        <v>215</v>
      </c>
      <c r="O101" s="70" t="s">
        <v>361</v>
      </c>
      <c r="P101" s="70" t="s">
        <v>367</v>
      </c>
      <c r="Q101" s="70" t="s">
        <v>374</v>
      </c>
      <c r="R101" s="63">
        <v>287</v>
      </c>
      <c r="S101" s="63">
        <v>1000</v>
      </c>
      <c r="T101" s="83">
        <f t="shared" si="17"/>
        <v>346000</v>
      </c>
      <c r="U101" s="63">
        <v>287</v>
      </c>
      <c r="V101" s="58">
        <v>1000</v>
      </c>
      <c r="W101" s="61">
        <f t="shared" si="14"/>
        <v>145000</v>
      </c>
    </row>
    <row r="102" spans="1:23" s="62" customFormat="1" ht="22.15" customHeight="1" x14ac:dyDescent="0.15">
      <c r="A102" s="55" t="s">
        <v>270</v>
      </c>
      <c r="B102" s="70" t="s">
        <v>375</v>
      </c>
      <c r="C102" s="70" t="s">
        <v>899</v>
      </c>
      <c r="D102" s="57">
        <f t="shared" si="20"/>
        <v>45498</v>
      </c>
      <c r="E102" s="57">
        <f t="shared" si="21"/>
        <v>46022</v>
      </c>
      <c r="F102" s="58">
        <v>15</v>
      </c>
      <c r="G102" s="59">
        <f t="shared" si="13"/>
        <v>350</v>
      </c>
      <c r="H102" s="59">
        <v>7</v>
      </c>
      <c r="I102" s="59">
        <f t="shared" si="18"/>
        <v>153</v>
      </c>
      <c r="J102" s="59">
        <f t="shared" si="19"/>
        <v>22</v>
      </c>
      <c r="K102" s="59" t="s">
        <v>867</v>
      </c>
      <c r="L102" s="60" t="s">
        <v>819</v>
      </c>
      <c r="M102" s="60">
        <v>29.849920000000001</v>
      </c>
      <c r="N102" s="70" t="s">
        <v>215</v>
      </c>
      <c r="O102" s="70" t="s">
        <v>361</v>
      </c>
      <c r="P102" s="70" t="s">
        <v>376</v>
      </c>
      <c r="Q102" s="70" t="s">
        <v>377</v>
      </c>
      <c r="R102" s="63">
        <v>264</v>
      </c>
      <c r="S102" s="63">
        <v>1000</v>
      </c>
      <c r="T102" s="83">
        <f t="shared" si="17"/>
        <v>350000</v>
      </c>
      <c r="U102" s="63">
        <v>259</v>
      </c>
      <c r="V102" s="58">
        <v>1000</v>
      </c>
      <c r="W102" s="61">
        <f t="shared" si="14"/>
        <v>153000</v>
      </c>
    </row>
    <row r="103" spans="1:23" s="62" customFormat="1" ht="22.15" customHeight="1" x14ac:dyDescent="0.15">
      <c r="A103" s="55" t="s">
        <v>270</v>
      </c>
      <c r="B103" s="70" t="s">
        <v>378</v>
      </c>
      <c r="C103" s="70" t="s">
        <v>887</v>
      </c>
      <c r="D103" s="57">
        <f t="shared" si="20"/>
        <v>45498</v>
      </c>
      <c r="E103" s="57">
        <f t="shared" si="21"/>
        <v>46022</v>
      </c>
      <c r="F103" s="58">
        <v>12</v>
      </c>
      <c r="G103" s="59">
        <f t="shared" si="13"/>
        <v>353</v>
      </c>
      <c r="H103" s="59">
        <v>4</v>
      </c>
      <c r="I103" s="59">
        <f t="shared" si="18"/>
        <v>156</v>
      </c>
      <c r="J103" s="59">
        <f t="shared" si="19"/>
        <v>16</v>
      </c>
      <c r="K103" s="59" t="s">
        <v>867</v>
      </c>
      <c r="L103" s="60" t="s">
        <v>820</v>
      </c>
      <c r="M103" s="60">
        <v>29.872136000000001</v>
      </c>
      <c r="N103" s="70" t="s">
        <v>215</v>
      </c>
      <c r="O103" s="70" t="s">
        <v>361</v>
      </c>
      <c r="P103" s="70" t="s">
        <v>379</v>
      </c>
      <c r="Q103" s="70" t="s">
        <v>380</v>
      </c>
      <c r="R103" s="63">
        <v>255</v>
      </c>
      <c r="S103" s="63">
        <v>1000</v>
      </c>
      <c r="T103" s="83">
        <f t="shared" si="17"/>
        <v>353000</v>
      </c>
      <c r="U103" s="63">
        <v>249</v>
      </c>
      <c r="V103" s="58">
        <v>1000</v>
      </c>
      <c r="W103" s="61">
        <f t="shared" si="14"/>
        <v>156000</v>
      </c>
    </row>
    <row r="104" spans="1:23" s="62" customFormat="1" ht="22.15" customHeight="1" x14ac:dyDescent="0.15">
      <c r="A104" s="55" t="s">
        <v>270</v>
      </c>
      <c r="B104" s="70" t="s">
        <v>381</v>
      </c>
      <c r="C104" s="70" t="s">
        <v>905</v>
      </c>
      <c r="D104" s="57">
        <f t="shared" si="20"/>
        <v>45498</v>
      </c>
      <c r="E104" s="57">
        <f t="shared" si="21"/>
        <v>46022</v>
      </c>
      <c r="F104" s="58">
        <v>13</v>
      </c>
      <c r="G104" s="59">
        <f t="shared" si="13"/>
        <v>352</v>
      </c>
      <c r="H104" s="59">
        <v>6</v>
      </c>
      <c r="I104" s="59">
        <f t="shared" si="18"/>
        <v>154</v>
      </c>
      <c r="J104" s="59">
        <f t="shared" si="19"/>
        <v>19</v>
      </c>
      <c r="K104" s="59" t="s">
        <v>867</v>
      </c>
      <c r="L104" s="60" t="s">
        <v>821</v>
      </c>
      <c r="M104" s="60">
        <v>29.884868000000001</v>
      </c>
      <c r="N104" s="70" t="s">
        <v>215</v>
      </c>
      <c r="O104" s="70" t="s">
        <v>361</v>
      </c>
      <c r="P104" s="70" t="s">
        <v>379</v>
      </c>
      <c r="Q104" s="70" t="s">
        <v>343</v>
      </c>
      <c r="R104" s="63">
        <v>169</v>
      </c>
      <c r="S104" s="63">
        <v>727</v>
      </c>
      <c r="T104" s="83">
        <f t="shared" si="17"/>
        <v>255904</v>
      </c>
      <c r="U104" s="63">
        <v>180</v>
      </c>
      <c r="V104" s="63">
        <v>774</v>
      </c>
      <c r="W104" s="61">
        <f t="shared" si="14"/>
        <v>119196</v>
      </c>
    </row>
    <row r="105" spans="1:23" s="62" customFormat="1" ht="22.15" customHeight="1" x14ac:dyDescent="0.15">
      <c r="A105" s="55" t="s">
        <v>270</v>
      </c>
      <c r="B105" s="70" t="s">
        <v>382</v>
      </c>
      <c r="C105" s="70" t="s">
        <v>916</v>
      </c>
      <c r="D105" s="57">
        <f t="shared" si="20"/>
        <v>45498</v>
      </c>
      <c r="E105" s="57">
        <f t="shared" si="21"/>
        <v>46022</v>
      </c>
      <c r="F105" s="58">
        <v>5</v>
      </c>
      <c r="G105" s="59">
        <f t="shared" si="13"/>
        <v>360</v>
      </c>
      <c r="H105" s="59">
        <v>0</v>
      </c>
      <c r="I105" s="59">
        <f t="shared" si="18"/>
        <v>160</v>
      </c>
      <c r="J105" s="59">
        <f t="shared" si="19"/>
        <v>5</v>
      </c>
      <c r="K105" s="59" t="s">
        <v>867</v>
      </c>
      <c r="L105" s="60" t="s">
        <v>822</v>
      </c>
      <c r="M105" s="60">
        <v>29.894189000000001</v>
      </c>
      <c r="N105" s="70" t="s">
        <v>215</v>
      </c>
      <c r="O105" s="70" t="s">
        <v>361</v>
      </c>
      <c r="P105" s="70" t="s">
        <v>379</v>
      </c>
      <c r="Q105" s="70" t="s">
        <v>383</v>
      </c>
      <c r="R105" s="63">
        <v>200</v>
      </c>
      <c r="S105" s="63">
        <v>860</v>
      </c>
      <c r="T105" s="83">
        <f t="shared" si="17"/>
        <v>309600</v>
      </c>
      <c r="U105" s="63">
        <v>197</v>
      </c>
      <c r="V105" s="63">
        <v>847</v>
      </c>
      <c r="W105" s="61">
        <f t="shared" si="14"/>
        <v>135520</v>
      </c>
    </row>
    <row r="106" spans="1:23" s="62" customFormat="1" ht="22.15" customHeight="1" x14ac:dyDescent="0.15">
      <c r="A106" s="55" t="s">
        <v>270</v>
      </c>
      <c r="B106" s="70" t="s">
        <v>384</v>
      </c>
      <c r="C106" s="70" t="s">
        <v>905</v>
      </c>
      <c r="D106" s="57">
        <f t="shared" si="20"/>
        <v>45498</v>
      </c>
      <c r="E106" s="57">
        <f t="shared" si="21"/>
        <v>46022</v>
      </c>
      <c r="F106" s="58">
        <v>23</v>
      </c>
      <c r="G106" s="59">
        <f t="shared" si="13"/>
        <v>342</v>
      </c>
      <c r="H106" s="59">
        <v>7</v>
      </c>
      <c r="I106" s="59">
        <f t="shared" si="18"/>
        <v>153</v>
      </c>
      <c r="J106" s="59">
        <f t="shared" si="19"/>
        <v>30</v>
      </c>
      <c r="K106" s="59" t="s">
        <v>867</v>
      </c>
      <c r="L106" s="60" t="s">
        <v>823</v>
      </c>
      <c r="M106" s="60">
        <v>29.901671</v>
      </c>
      <c r="N106" s="70" t="s">
        <v>215</v>
      </c>
      <c r="O106" s="70" t="s">
        <v>361</v>
      </c>
      <c r="P106" s="70" t="s">
        <v>385</v>
      </c>
      <c r="Q106" s="70" t="s">
        <v>386</v>
      </c>
      <c r="R106" s="63">
        <v>345</v>
      </c>
      <c r="S106" s="63">
        <v>1000</v>
      </c>
      <c r="T106" s="83">
        <f t="shared" si="17"/>
        <v>342000</v>
      </c>
      <c r="U106" s="63">
        <v>338</v>
      </c>
      <c r="V106" s="58">
        <v>1000</v>
      </c>
      <c r="W106" s="61">
        <f t="shared" si="14"/>
        <v>153000</v>
      </c>
    </row>
    <row r="107" spans="1:23" s="62" customFormat="1" ht="22.15" customHeight="1" x14ac:dyDescent="0.15">
      <c r="A107" s="55" t="s">
        <v>270</v>
      </c>
      <c r="B107" s="70" t="s">
        <v>387</v>
      </c>
      <c r="C107" s="70" t="s">
        <v>883</v>
      </c>
      <c r="D107" s="57">
        <f t="shared" si="20"/>
        <v>45498</v>
      </c>
      <c r="E107" s="57">
        <f t="shared" si="21"/>
        <v>46022</v>
      </c>
      <c r="F107" s="58">
        <v>6</v>
      </c>
      <c r="G107" s="59">
        <f t="shared" si="13"/>
        <v>359</v>
      </c>
      <c r="H107" s="59">
        <v>0</v>
      </c>
      <c r="I107" s="59">
        <f t="shared" si="18"/>
        <v>160</v>
      </c>
      <c r="J107" s="59">
        <f t="shared" si="19"/>
        <v>6</v>
      </c>
      <c r="K107" s="59" t="s">
        <v>867</v>
      </c>
      <c r="L107" s="60" t="s">
        <v>824</v>
      </c>
      <c r="M107" s="60" t="s">
        <v>825</v>
      </c>
      <c r="N107" s="70" t="s">
        <v>215</v>
      </c>
      <c r="O107" s="70" t="s">
        <v>219</v>
      </c>
      <c r="P107" s="70" t="s">
        <v>388</v>
      </c>
      <c r="Q107" s="70" t="s">
        <v>389</v>
      </c>
      <c r="R107" s="63">
        <v>192</v>
      </c>
      <c r="S107" s="63">
        <v>826</v>
      </c>
      <c r="T107" s="83">
        <f t="shared" si="17"/>
        <v>296534</v>
      </c>
      <c r="U107" s="63">
        <v>183</v>
      </c>
      <c r="V107" s="63">
        <v>787</v>
      </c>
      <c r="W107" s="61">
        <f t="shared" si="14"/>
        <v>125920</v>
      </c>
    </row>
    <row r="108" spans="1:23" s="62" customFormat="1" ht="22.15" customHeight="1" x14ac:dyDescent="0.15">
      <c r="A108" s="55" t="s">
        <v>270</v>
      </c>
      <c r="B108" s="70" t="s">
        <v>390</v>
      </c>
      <c r="C108" s="70" t="s">
        <v>900</v>
      </c>
      <c r="D108" s="57">
        <f t="shared" si="20"/>
        <v>45498</v>
      </c>
      <c r="E108" s="57">
        <f t="shared" si="21"/>
        <v>46022</v>
      </c>
      <c r="F108" s="58">
        <v>6</v>
      </c>
      <c r="G108" s="59">
        <f t="shared" si="13"/>
        <v>359</v>
      </c>
      <c r="H108" s="59">
        <v>6</v>
      </c>
      <c r="I108" s="59">
        <f t="shared" si="18"/>
        <v>154</v>
      </c>
      <c r="J108" s="59">
        <f t="shared" si="19"/>
        <v>12</v>
      </c>
      <c r="K108" s="59" t="s">
        <v>867</v>
      </c>
      <c r="L108" s="60" t="s">
        <v>826</v>
      </c>
      <c r="M108" s="60">
        <v>29.809905000000001</v>
      </c>
      <c r="N108" s="70" t="s">
        <v>215</v>
      </c>
      <c r="O108" s="70" t="s">
        <v>219</v>
      </c>
      <c r="P108" s="70" t="s">
        <v>388</v>
      </c>
      <c r="Q108" s="70" t="s">
        <v>391</v>
      </c>
      <c r="R108" s="63">
        <v>150</v>
      </c>
      <c r="S108" s="63">
        <v>645</v>
      </c>
      <c r="T108" s="83">
        <f t="shared" si="17"/>
        <v>231555</v>
      </c>
      <c r="U108" s="63">
        <v>150</v>
      </c>
      <c r="V108" s="63">
        <v>645</v>
      </c>
      <c r="W108" s="61">
        <f t="shared" si="14"/>
        <v>99330</v>
      </c>
    </row>
    <row r="109" spans="1:23" s="62" customFormat="1" ht="22.15" customHeight="1" x14ac:dyDescent="0.15">
      <c r="A109" s="55" t="s">
        <v>270</v>
      </c>
      <c r="B109" s="70" t="s">
        <v>392</v>
      </c>
      <c r="C109" s="70" t="s">
        <v>886</v>
      </c>
      <c r="D109" s="57">
        <f t="shared" si="20"/>
        <v>45498</v>
      </c>
      <c r="E109" s="57">
        <f t="shared" si="21"/>
        <v>46022</v>
      </c>
      <c r="F109" s="58">
        <v>0</v>
      </c>
      <c r="G109" s="59">
        <f t="shared" si="13"/>
        <v>365</v>
      </c>
      <c r="H109" s="59">
        <v>5</v>
      </c>
      <c r="I109" s="59">
        <f t="shared" si="18"/>
        <v>155</v>
      </c>
      <c r="J109" s="59">
        <f t="shared" si="19"/>
        <v>5</v>
      </c>
      <c r="K109" s="59" t="s">
        <v>867</v>
      </c>
      <c r="L109" s="60" t="s">
        <v>827</v>
      </c>
      <c r="M109" s="60">
        <v>29.830448000000001</v>
      </c>
      <c r="N109" s="70" t="s">
        <v>215</v>
      </c>
      <c r="O109" s="70" t="s">
        <v>219</v>
      </c>
      <c r="P109" s="70" t="s">
        <v>1000</v>
      </c>
      <c r="Q109" s="70" t="s">
        <v>393</v>
      </c>
      <c r="R109" s="63">
        <v>214</v>
      </c>
      <c r="S109" s="63">
        <v>920</v>
      </c>
      <c r="T109" s="83">
        <f t="shared" si="17"/>
        <v>335800</v>
      </c>
      <c r="U109" s="63">
        <v>218</v>
      </c>
      <c r="V109" s="63">
        <v>937</v>
      </c>
      <c r="W109" s="61">
        <f t="shared" si="14"/>
        <v>145235</v>
      </c>
    </row>
    <row r="110" spans="1:23" s="62" customFormat="1" ht="22.15" customHeight="1" x14ac:dyDescent="0.15">
      <c r="A110" s="55" t="s">
        <v>270</v>
      </c>
      <c r="B110" s="70" t="s">
        <v>394</v>
      </c>
      <c r="C110" s="70" t="s">
        <v>917</v>
      </c>
      <c r="D110" s="57">
        <f t="shared" si="20"/>
        <v>45498</v>
      </c>
      <c r="E110" s="57">
        <f t="shared" si="21"/>
        <v>46022</v>
      </c>
      <c r="F110" s="58">
        <v>35</v>
      </c>
      <c r="G110" s="59">
        <f t="shared" si="13"/>
        <v>330</v>
      </c>
      <c r="H110" s="59">
        <v>13</v>
      </c>
      <c r="I110" s="59">
        <f t="shared" si="18"/>
        <v>147</v>
      </c>
      <c r="J110" s="59">
        <f t="shared" si="19"/>
        <v>48</v>
      </c>
      <c r="K110" s="59" t="s">
        <v>867</v>
      </c>
      <c r="L110" s="60" t="s">
        <v>828</v>
      </c>
      <c r="M110" s="60">
        <v>29.809905400000002</v>
      </c>
      <c r="N110" s="70" t="s">
        <v>215</v>
      </c>
      <c r="O110" s="70" t="s">
        <v>219</v>
      </c>
      <c r="P110" s="70" t="s">
        <v>395</v>
      </c>
      <c r="Q110" s="70" t="s">
        <v>139</v>
      </c>
      <c r="R110" s="63">
        <v>217</v>
      </c>
      <c r="S110" s="63">
        <v>933</v>
      </c>
      <c r="T110" s="83">
        <f t="shared" si="17"/>
        <v>307890</v>
      </c>
      <c r="U110" s="63">
        <v>223</v>
      </c>
      <c r="V110" s="63">
        <v>958</v>
      </c>
      <c r="W110" s="61">
        <f t="shared" si="14"/>
        <v>140826</v>
      </c>
    </row>
    <row r="111" spans="1:23" s="62" customFormat="1" ht="22.15" customHeight="1" x14ac:dyDescent="0.15">
      <c r="A111" s="55" t="s">
        <v>270</v>
      </c>
      <c r="B111" s="70" t="s">
        <v>396</v>
      </c>
      <c r="C111" s="70" t="s">
        <v>896</v>
      </c>
      <c r="D111" s="57">
        <f t="shared" si="20"/>
        <v>45498</v>
      </c>
      <c r="E111" s="57">
        <f t="shared" si="21"/>
        <v>46022</v>
      </c>
      <c r="F111" s="58">
        <v>18</v>
      </c>
      <c r="G111" s="59">
        <f t="shared" si="13"/>
        <v>347</v>
      </c>
      <c r="H111" s="59">
        <v>5</v>
      </c>
      <c r="I111" s="59">
        <f t="shared" si="18"/>
        <v>155</v>
      </c>
      <c r="J111" s="59">
        <f t="shared" si="19"/>
        <v>23</v>
      </c>
      <c r="K111" s="59" t="s">
        <v>867</v>
      </c>
      <c r="L111" s="60" t="s">
        <v>829</v>
      </c>
      <c r="M111" s="60">
        <v>29.858291000000001</v>
      </c>
      <c r="N111" s="70" t="s">
        <v>215</v>
      </c>
      <c r="O111" s="70" t="s">
        <v>219</v>
      </c>
      <c r="P111" s="70" t="s">
        <v>395</v>
      </c>
      <c r="Q111" s="70" t="s">
        <v>397</v>
      </c>
      <c r="R111" s="63">
        <v>156</v>
      </c>
      <c r="S111" s="63">
        <v>671</v>
      </c>
      <c r="T111" s="83">
        <f t="shared" si="17"/>
        <v>232837</v>
      </c>
      <c r="U111" s="63">
        <v>162</v>
      </c>
      <c r="V111" s="63">
        <v>696</v>
      </c>
      <c r="W111" s="61">
        <f t="shared" si="14"/>
        <v>107880</v>
      </c>
    </row>
    <row r="112" spans="1:23" s="62" customFormat="1" ht="22.15" customHeight="1" x14ac:dyDescent="0.15">
      <c r="A112" s="55" t="s">
        <v>270</v>
      </c>
      <c r="B112" s="70" t="s">
        <v>398</v>
      </c>
      <c r="C112" s="70" t="s">
        <v>899</v>
      </c>
      <c r="D112" s="57">
        <f t="shared" si="20"/>
        <v>45498</v>
      </c>
      <c r="E112" s="57">
        <f t="shared" si="21"/>
        <v>46022</v>
      </c>
      <c r="F112" s="58">
        <v>6</v>
      </c>
      <c r="G112" s="59">
        <f t="shared" si="13"/>
        <v>359</v>
      </c>
      <c r="H112" s="59">
        <v>5</v>
      </c>
      <c r="I112" s="59">
        <f t="shared" si="18"/>
        <v>155</v>
      </c>
      <c r="J112" s="59">
        <f t="shared" si="19"/>
        <v>11</v>
      </c>
      <c r="K112" s="59" t="s">
        <v>867</v>
      </c>
      <c r="L112" s="60" t="s">
        <v>830</v>
      </c>
      <c r="M112" s="60">
        <v>29.864063999999999</v>
      </c>
      <c r="N112" s="70" t="s">
        <v>215</v>
      </c>
      <c r="O112" s="70" t="s">
        <v>219</v>
      </c>
      <c r="P112" s="70" t="s">
        <v>395</v>
      </c>
      <c r="Q112" s="70" t="s">
        <v>399</v>
      </c>
      <c r="R112" s="63">
        <v>194</v>
      </c>
      <c r="S112" s="63">
        <v>834</v>
      </c>
      <c r="T112" s="83">
        <f t="shared" si="17"/>
        <v>299406</v>
      </c>
      <c r="U112" s="63">
        <v>192</v>
      </c>
      <c r="V112" s="63">
        <v>826</v>
      </c>
      <c r="W112" s="61">
        <f t="shared" si="14"/>
        <v>128030</v>
      </c>
    </row>
    <row r="113" spans="1:23" s="62" customFormat="1" ht="22.15" customHeight="1" x14ac:dyDescent="0.15">
      <c r="A113" s="55" t="s">
        <v>270</v>
      </c>
      <c r="B113" s="70" t="s">
        <v>400</v>
      </c>
      <c r="C113" s="70" t="s">
        <v>918</v>
      </c>
      <c r="D113" s="57">
        <f t="shared" si="20"/>
        <v>45498</v>
      </c>
      <c r="E113" s="57">
        <f t="shared" si="21"/>
        <v>46022</v>
      </c>
      <c r="F113" s="58">
        <v>28</v>
      </c>
      <c r="G113" s="59">
        <f t="shared" si="13"/>
        <v>337</v>
      </c>
      <c r="H113" s="59">
        <v>0</v>
      </c>
      <c r="I113" s="59">
        <f t="shared" si="18"/>
        <v>160</v>
      </c>
      <c r="J113" s="59">
        <f t="shared" si="19"/>
        <v>28</v>
      </c>
      <c r="K113" s="59" t="s">
        <v>867</v>
      </c>
      <c r="L113" s="60" t="s">
        <v>831</v>
      </c>
      <c r="M113" s="60">
        <v>29.864044</v>
      </c>
      <c r="N113" s="70" t="s">
        <v>215</v>
      </c>
      <c r="O113" s="70" t="s">
        <v>219</v>
      </c>
      <c r="P113" s="70" t="s">
        <v>395</v>
      </c>
      <c r="Q113" s="70" t="s">
        <v>401</v>
      </c>
      <c r="R113" s="63">
        <v>208</v>
      </c>
      <c r="S113" s="63">
        <v>894</v>
      </c>
      <c r="T113" s="83">
        <f t="shared" si="17"/>
        <v>301278</v>
      </c>
      <c r="U113" s="63">
        <v>213</v>
      </c>
      <c r="V113" s="63">
        <v>915</v>
      </c>
      <c r="W113" s="61">
        <f t="shared" si="14"/>
        <v>146400</v>
      </c>
    </row>
    <row r="114" spans="1:23" s="62" customFormat="1" ht="22.15" customHeight="1" x14ac:dyDescent="0.15">
      <c r="A114" s="55" t="s">
        <v>270</v>
      </c>
      <c r="B114" s="70" t="s">
        <v>402</v>
      </c>
      <c r="C114" s="70" t="s">
        <v>886</v>
      </c>
      <c r="D114" s="57">
        <f t="shared" si="20"/>
        <v>45498</v>
      </c>
      <c r="E114" s="57">
        <f t="shared" si="21"/>
        <v>46022</v>
      </c>
      <c r="F114" s="58">
        <v>0</v>
      </c>
      <c r="G114" s="59">
        <f t="shared" si="13"/>
        <v>365</v>
      </c>
      <c r="H114" s="59">
        <v>6</v>
      </c>
      <c r="I114" s="59">
        <f t="shared" si="18"/>
        <v>154</v>
      </c>
      <c r="J114" s="59">
        <f t="shared" si="19"/>
        <v>6</v>
      </c>
      <c r="K114" s="59" t="s">
        <v>867</v>
      </c>
      <c r="L114" s="60" t="s">
        <v>832</v>
      </c>
      <c r="M114" s="60" t="s">
        <v>833</v>
      </c>
      <c r="N114" s="70" t="s">
        <v>215</v>
      </c>
      <c r="O114" s="70" t="s">
        <v>219</v>
      </c>
      <c r="P114" s="70" t="s">
        <v>219</v>
      </c>
      <c r="Q114" s="70" t="s">
        <v>403</v>
      </c>
      <c r="R114" s="63">
        <v>212</v>
      </c>
      <c r="S114" s="63">
        <v>912</v>
      </c>
      <c r="T114" s="83">
        <f t="shared" si="17"/>
        <v>332880</v>
      </c>
      <c r="U114" s="63">
        <v>214</v>
      </c>
      <c r="V114" s="63">
        <v>920</v>
      </c>
      <c r="W114" s="61">
        <f t="shared" si="14"/>
        <v>141680</v>
      </c>
    </row>
    <row r="115" spans="1:23" s="62" customFormat="1" ht="22.15" customHeight="1" x14ac:dyDescent="0.15">
      <c r="A115" s="55" t="s">
        <v>270</v>
      </c>
      <c r="B115" s="70" t="s">
        <v>404</v>
      </c>
      <c r="C115" s="70" t="s">
        <v>886</v>
      </c>
      <c r="D115" s="57">
        <f t="shared" si="20"/>
        <v>45498</v>
      </c>
      <c r="E115" s="57">
        <f t="shared" si="21"/>
        <v>46022</v>
      </c>
      <c r="F115" s="58">
        <v>4</v>
      </c>
      <c r="G115" s="59">
        <f t="shared" si="13"/>
        <v>361</v>
      </c>
      <c r="H115" s="59">
        <v>5</v>
      </c>
      <c r="I115" s="59">
        <f t="shared" si="18"/>
        <v>155</v>
      </c>
      <c r="J115" s="59">
        <f t="shared" si="19"/>
        <v>9</v>
      </c>
      <c r="K115" s="59" t="s">
        <v>867</v>
      </c>
      <c r="L115" s="60" t="s">
        <v>834</v>
      </c>
      <c r="M115" s="60">
        <v>29.868266999999999</v>
      </c>
      <c r="N115" s="70" t="s">
        <v>215</v>
      </c>
      <c r="O115" s="70" t="s">
        <v>219</v>
      </c>
      <c r="P115" s="70" t="s">
        <v>219</v>
      </c>
      <c r="Q115" s="70" t="s">
        <v>405</v>
      </c>
      <c r="R115" s="63">
        <v>230</v>
      </c>
      <c r="S115" s="63">
        <v>989</v>
      </c>
      <c r="T115" s="83">
        <f t="shared" si="17"/>
        <v>357029</v>
      </c>
      <c r="U115" s="63">
        <v>230</v>
      </c>
      <c r="V115" s="63">
        <v>989</v>
      </c>
      <c r="W115" s="61">
        <f t="shared" si="14"/>
        <v>153295</v>
      </c>
    </row>
    <row r="116" spans="1:23" s="62" customFormat="1" ht="22.15" customHeight="1" x14ac:dyDescent="0.15">
      <c r="A116" s="55" t="s">
        <v>270</v>
      </c>
      <c r="B116" s="70" t="s">
        <v>406</v>
      </c>
      <c r="C116" s="70" t="s">
        <v>918</v>
      </c>
      <c r="D116" s="57">
        <f t="shared" si="20"/>
        <v>45498</v>
      </c>
      <c r="E116" s="57">
        <f t="shared" si="21"/>
        <v>46022</v>
      </c>
      <c r="F116" s="58">
        <v>10</v>
      </c>
      <c r="G116" s="59">
        <f t="shared" si="13"/>
        <v>355</v>
      </c>
      <c r="H116" s="59">
        <v>11</v>
      </c>
      <c r="I116" s="59">
        <f t="shared" si="18"/>
        <v>149</v>
      </c>
      <c r="J116" s="59">
        <f t="shared" si="19"/>
        <v>21</v>
      </c>
      <c r="K116" s="59" t="s">
        <v>867</v>
      </c>
      <c r="L116" s="60" t="s">
        <v>835</v>
      </c>
      <c r="M116" s="60">
        <v>29.822623</v>
      </c>
      <c r="N116" s="70" t="s">
        <v>215</v>
      </c>
      <c r="O116" s="70" t="s">
        <v>219</v>
      </c>
      <c r="P116" s="70" t="s">
        <v>407</v>
      </c>
      <c r="Q116" s="70" t="s">
        <v>408</v>
      </c>
      <c r="R116" s="63">
        <v>308</v>
      </c>
      <c r="S116" s="63">
        <v>1000</v>
      </c>
      <c r="T116" s="83">
        <f t="shared" si="17"/>
        <v>355000</v>
      </c>
      <c r="U116" s="63">
        <v>303</v>
      </c>
      <c r="V116" s="58">
        <v>1000</v>
      </c>
      <c r="W116" s="61">
        <f t="shared" si="14"/>
        <v>149000</v>
      </c>
    </row>
    <row r="117" spans="1:23" s="62" customFormat="1" ht="22.15" customHeight="1" x14ac:dyDescent="0.15">
      <c r="A117" s="55" t="s">
        <v>270</v>
      </c>
      <c r="B117" s="70" t="s">
        <v>409</v>
      </c>
      <c r="C117" s="70" t="s">
        <v>912</v>
      </c>
      <c r="D117" s="57">
        <f t="shared" si="20"/>
        <v>45498</v>
      </c>
      <c r="E117" s="57">
        <f t="shared" si="21"/>
        <v>46022</v>
      </c>
      <c r="F117" s="58">
        <v>13</v>
      </c>
      <c r="G117" s="59">
        <f t="shared" si="13"/>
        <v>352</v>
      </c>
      <c r="H117" s="59">
        <v>11</v>
      </c>
      <c r="I117" s="59">
        <f t="shared" si="18"/>
        <v>149</v>
      </c>
      <c r="J117" s="59">
        <f t="shared" si="19"/>
        <v>24</v>
      </c>
      <c r="K117" s="59" t="s">
        <v>867</v>
      </c>
      <c r="L117" s="60" t="s">
        <v>836</v>
      </c>
      <c r="M117" s="60">
        <v>29.825257000000001</v>
      </c>
      <c r="N117" s="70" t="s">
        <v>215</v>
      </c>
      <c r="O117" s="70" t="s">
        <v>219</v>
      </c>
      <c r="P117" s="70" t="s">
        <v>407</v>
      </c>
      <c r="Q117" s="70" t="s">
        <v>410</v>
      </c>
      <c r="R117" s="63">
        <v>161</v>
      </c>
      <c r="S117" s="63">
        <v>692</v>
      </c>
      <c r="T117" s="83">
        <f t="shared" si="17"/>
        <v>243584</v>
      </c>
      <c r="U117" s="63">
        <v>163</v>
      </c>
      <c r="V117" s="63">
        <v>700</v>
      </c>
      <c r="W117" s="61">
        <f t="shared" si="14"/>
        <v>104300</v>
      </c>
    </row>
    <row r="118" spans="1:23" s="62" customFormat="1" ht="22.15" customHeight="1" x14ac:dyDescent="0.15">
      <c r="A118" s="55" t="s">
        <v>270</v>
      </c>
      <c r="B118" s="70" t="s">
        <v>411</v>
      </c>
      <c r="C118" s="70" t="s">
        <v>912</v>
      </c>
      <c r="D118" s="57">
        <f t="shared" si="20"/>
        <v>45498</v>
      </c>
      <c r="E118" s="57">
        <f t="shared" si="21"/>
        <v>46022</v>
      </c>
      <c r="F118" s="58">
        <v>0</v>
      </c>
      <c r="G118" s="59">
        <f t="shared" si="13"/>
        <v>365</v>
      </c>
      <c r="H118" s="59">
        <v>6</v>
      </c>
      <c r="I118" s="59">
        <f t="shared" si="18"/>
        <v>154</v>
      </c>
      <c r="J118" s="59">
        <f t="shared" si="19"/>
        <v>6</v>
      </c>
      <c r="K118" s="59" t="s">
        <v>867</v>
      </c>
      <c r="L118" s="60" t="s">
        <v>837</v>
      </c>
      <c r="M118" s="60">
        <v>29.824984000000001</v>
      </c>
      <c r="N118" s="70" t="s">
        <v>215</v>
      </c>
      <c r="O118" s="70" t="s">
        <v>219</v>
      </c>
      <c r="P118" s="70" t="s">
        <v>407</v>
      </c>
      <c r="Q118" s="70" t="s">
        <v>412</v>
      </c>
      <c r="R118" s="63">
        <v>279</v>
      </c>
      <c r="S118" s="63">
        <v>1000</v>
      </c>
      <c r="T118" s="83">
        <f t="shared" si="17"/>
        <v>365000</v>
      </c>
      <c r="U118" s="63">
        <v>267</v>
      </c>
      <c r="V118" s="58">
        <v>1000</v>
      </c>
      <c r="W118" s="61">
        <f t="shared" si="14"/>
        <v>154000</v>
      </c>
    </row>
    <row r="119" spans="1:23" s="62" customFormat="1" ht="22.15" customHeight="1" x14ac:dyDescent="0.15">
      <c r="A119" s="55" t="s">
        <v>270</v>
      </c>
      <c r="B119" s="70" t="s">
        <v>413</v>
      </c>
      <c r="C119" s="70" t="s">
        <v>901</v>
      </c>
      <c r="D119" s="57">
        <f t="shared" si="20"/>
        <v>45498</v>
      </c>
      <c r="E119" s="57">
        <f t="shared" si="21"/>
        <v>46022</v>
      </c>
      <c r="F119" s="58">
        <v>13</v>
      </c>
      <c r="G119" s="59">
        <f t="shared" si="13"/>
        <v>352</v>
      </c>
      <c r="H119" s="59">
        <v>5</v>
      </c>
      <c r="I119" s="59">
        <f t="shared" si="18"/>
        <v>155</v>
      </c>
      <c r="J119" s="59">
        <f t="shared" si="19"/>
        <v>18</v>
      </c>
      <c r="K119" s="59" t="s">
        <v>867</v>
      </c>
      <c r="L119" s="60" t="s">
        <v>838</v>
      </c>
      <c r="M119" s="60">
        <v>29.830024999999999</v>
      </c>
      <c r="N119" s="70" t="s">
        <v>215</v>
      </c>
      <c r="O119" s="70" t="s">
        <v>219</v>
      </c>
      <c r="P119" s="70" t="s">
        <v>407</v>
      </c>
      <c r="Q119" s="70" t="s">
        <v>414</v>
      </c>
      <c r="R119" s="63">
        <v>227</v>
      </c>
      <c r="S119" s="63">
        <v>976</v>
      </c>
      <c r="T119" s="83">
        <f t="shared" si="17"/>
        <v>343552</v>
      </c>
      <c r="U119" s="63">
        <v>226</v>
      </c>
      <c r="V119" s="63">
        <v>972</v>
      </c>
      <c r="W119" s="61">
        <f t="shared" si="14"/>
        <v>150660</v>
      </c>
    </row>
    <row r="120" spans="1:23" s="62" customFormat="1" ht="22.15" customHeight="1" x14ac:dyDescent="0.15">
      <c r="A120" s="55" t="s">
        <v>270</v>
      </c>
      <c r="B120" s="70" t="s">
        <v>415</v>
      </c>
      <c r="C120" s="70" t="s">
        <v>904</v>
      </c>
      <c r="D120" s="57">
        <f t="shared" si="20"/>
        <v>45498</v>
      </c>
      <c r="E120" s="57">
        <f t="shared" si="21"/>
        <v>46022</v>
      </c>
      <c r="F120" s="58">
        <v>5</v>
      </c>
      <c r="G120" s="59">
        <f t="shared" si="13"/>
        <v>360</v>
      </c>
      <c r="H120" s="59">
        <v>0</v>
      </c>
      <c r="I120" s="59">
        <f t="shared" si="18"/>
        <v>160</v>
      </c>
      <c r="J120" s="59">
        <f t="shared" si="19"/>
        <v>5</v>
      </c>
      <c r="K120" s="59" t="s">
        <v>867</v>
      </c>
      <c r="L120" s="60" t="s">
        <v>839</v>
      </c>
      <c r="M120" s="60">
        <v>29.820506000000002</v>
      </c>
      <c r="N120" s="70" t="s">
        <v>215</v>
      </c>
      <c r="O120" s="70" t="s">
        <v>219</v>
      </c>
      <c r="P120" s="70" t="s">
        <v>416</v>
      </c>
      <c r="Q120" s="70" t="s">
        <v>417</v>
      </c>
      <c r="R120" s="63">
        <v>255</v>
      </c>
      <c r="S120" s="63">
        <v>1000</v>
      </c>
      <c r="T120" s="83">
        <f t="shared" si="17"/>
        <v>360000</v>
      </c>
      <c r="U120" s="63">
        <v>250</v>
      </c>
      <c r="V120" s="58">
        <v>1000</v>
      </c>
      <c r="W120" s="61">
        <f t="shared" si="14"/>
        <v>160000</v>
      </c>
    </row>
    <row r="121" spans="1:23" s="62" customFormat="1" ht="22.15" customHeight="1" x14ac:dyDescent="0.15">
      <c r="A121" s="55" t="s">
        <v>270</v>
      </c>
      <c r="B121" s="70" t="s">
        <v>418</v>
      </c>
      <c r="C121" s="70" t="s">
        <v>917</v>
      </c>
      <c r="D121" s="57">
        <f t="shared" si="20"/>
        <v>45498</v>
      </c>
      <c r="E121" s="57">
        <f t="shared" si="21"/>
        <v>46022</v>
      </c>
      <c r="F121" s="58">
        <v>10</v>
      </c>
      <c r="G121" s="59">
        <f t="shared" si="13"/>
        <v>355</v>
      </c>
      <c r="H121" s="59">
        <v>6</v>
      </c>
      <c r="I121" s="59">
        <f t="shared" si="18"/>
        <v>154</v>
      </c>
      <c r="J121" s="59">
        <f t="shared" si="19"/>
        <v>16</v>
      </c>
      <c r="K121" s="59" t="s">
        <v>867</v>
      </c>
      <c r="L121" s="60" t="s">
        <v>840</v>
      </c>
      <c r="M121" s="60">
        <v>29.832632</v>
      </c>
      <c r="N121" s="70" t="s">
        <v>215</v>
      </c>
      <c r="O121" s="70" t="s">
        <v>219</v>
      </c>
      <c r="P121" s="70" t="s">
        <v>419</v>
      </c>
      <c r="Q121" s="70" t="s">
        <v>153</v>
      </c>
      <c r="R121" s="63">
        <v>221</v>
      </c>
      <c r="S121" s="63">
        <v>950</v>
      </c>
      <c r="T121" s="83">
        <f t="shared" si="17"/>
        <v>337250</v>
      </c>
      <c r="U121" s="63">
        <v>231</v>
      </c>
      <c r="V121" s="63">
        <v>992</v>
      </c>
      <c r="W121" s="61">
        <f t="shared" si="14"/>
        <v>152768</v>
      </c>
    </row>
    <row r="122" spans="1:23" s="62" customFormat="1" ht="22.15" customHeight="1" x14ac:dyDescent="0.15">
      <c r="A122" s="55" t="s">
        <v>270</v>
      </c>
      <c r="B122" s="70" t="s">
        <v>420</v>
      </c>
      <c r="C122" s="70" t="s">
        <v>912</v>
      </c>
      <c r="D122" s="57">
        <f t="shared" si="20"/>
        <v>45498</v>
      </c>
      <c r="E122" s="57">
        <f t="shared" si="21"/>
        <v>46022</v>
      </c>
      <c r="F122" s="58">
        <v>18</v>
      </c>
      <c r="G122" s="59">
        <f t="shared" si="13"/>
        <v>347</v>
      </c>
      <c r="H122" s="59">
        <v>0</v>
      </c>
      <c r="I122" s="59">
        <f t="shared" si="18"/>
        <v>160</v>
      </c>
      <c r="J122" s="59">
        <f t="shared" si="19"/>
        <v>18</v>
      </c>
      <c r="K122" s="59" t="s">
        <v>867</v>
      </c>
      <c r="L122" s="60" t="s">
        <v>841</v>
      </c>
      <c r="M122" s="60">
        <v>29.830114999999999</v>
      </c>
      <c r="N122" s="70" t="s">
        <v>215</v>
      </c>
      <c r="O122" s="70" t="s">
        <v>219</v>
      </c>
      <c r="P122" s="70" t="s">
        <v>419</v>
      </c>
      <c r="Q122" s="70" t="s">
        <v>421</v>
      </c>
      <c r="R122" s="63">
        <v>110</v>
      </c>
      <c r="S122" s="63">
        <v>473</v>
      </c>
      <c r="T122" s="83">
        <f t="shared" si="17"/>
        <v>164131</v>
      </c>
      <c r="U122" s="63">
        <v>110</v>
      </c>
      <c r="V122" s="63">
        <v>473</v>
      </c>
      <c r="W122" s="61">
        <f t="shared" si="14"/>
        <v>75680</v>
      </c>
    </row>
    <row r="123" spans="1:23" s="62" customFormat="1" ht="22.15" customHeight="1" x14ac:dyDescent="0.15">
      <c r="A123" s="55" t="s">
        <v>270</v>
      </c>
      <c r="B123" s="70" t="s">
        <v>422</v>
      </c>
      <c r="C123" s="70" t="s">
        <v>914</v>
      </c>
      <c r="D123" s="57">
        <f t="shared" si="20"/>
        <v>45498</v>
      </c>
      <c r="E123" s="57">
        <f t="shared" si="21"/>
        <v>46022</v>
      </c>
      <c r="F123" s="58">
        <v>5</v>
      </c>
      <c r="G123" s="59">
        <f t="shared" si="13"/>
        <v>360</v>
      </c>
      <c r="H123" s="59">
        <v>5</v>
      </c>
      <c r="I123" s="59">
        <f t="shared" si="18"/>
        <v>155</v>
      </c>
      <c r="J123" s="59">
        <f t="shared" si="19"/>
        <v>10</v>
      </c>
      <c r="K123" s="59" t="s">
        <v>867</v>
      </c>
      <c r="L123" s="60" t="s">
        <v>842</v>
      </c>
      <c r="M123" s="60">
        <v>29.843325</v>
      </c>
      <c r="N123" s="70" t="s">
        <v>215</v>
      </c>
      <c r="O123" s="70" t="s">
        <v>361</v>
      </c>
      <c r="P123" s="70" t="s">
        <v>376</v>
      </c>
      <c r="Q123" s="70" t="s">
        <v>423</v>
      </c>
      <c r="R123" s="63">
        <v>245</v>
      </c>
      <c r="S123" s="63">
        <v>1000</v>
      </c>
      <c r="T123" s="83">
        <f t="shared" si="17"/>
        <v>360000</v>
      </c>
      <c r="U123" s="63">
        <v>237</v>
      </c>
      <c r="V123" s="58">
        <v>1000</v>
      </c>
      <c r="W123" s="61">
        <f t="shared" si="14"/>
        <v>155000</v>
      </c>
    </row>
    <row r="124" spans="1:23" s="62" customFormat="1" ht="22.15" customHeight="1" x14ac:dyDescent="0.15">
      <c r="A124" s="55" t="s">
        <v>270</v>
      </c>
      <c r="B124" s="70" t="s">
        <v>424</v>
      </c>
      <c r="C124" s="70" t="s">
        <v>919</v>
      </c>
      <c r="D124" s="57">
        <f t="shared" si="20"/>
        <v>45498</v>
      </c>
      <c r="E124" s="57">
        <f t="shared" si="21"/>
        <v>46022</v>
      </c>
      <c r="F124" s="58">
        <v>11</v>
      </c>
      <c r="G124" s="59">
        <f t="shared" si="13"/>
        <v>354</v>
      </c>
      <c r="H124" s="59">
        <v>12</v>
      </c>
      <c r="I124" s="59">
        <f t="shared" si="18"/>
        <v>148</v>
      </c>
      <c r="J124" s="59">
        <f t="shared" si="19"/>
        <v>23</v>
      </c>
      <c r="K124" s="59" t="s">
        <v>867</v>
      </c>
      <c r="L124" s="60" t="s">
        <v>843</v>
      </c>
      <c r="M124" s="60">
        <v>29.9086073</v>
      </c>
      <c r="N124" s="70" t="s">
        <v>215</v>
      </c>
      <c r="O124" s="70" t="s">
        <v>361</v>
      </c>
      <c r="P124" s="70" t="s">
        <v>425</v>
      </c>
      <c r="Q124" s="70" t="s">
        <v>426</v>
      </c>
      <c r="R124" s="63">
        <v>203</v>
      </c>
      <c r="S124" s="63">
        <v>873</v>
      </c>
      <c r="T124" s="83">
        <f t="shared" si="17"/>
        <v>309042</v>
      </c>
      <c r="U124" s="63">
        <v>214</v>
      </c>
      <c r="V124" s="63">
        <v>919</v>
      </c>
      <c r="W124" s="61">
        <f t="shared" si="14"/>
        <v>136012</v>
      </c>
    </row>
    <row r="125" spans="1:23" s="62" customFormat="1" ht="22.15" customHeight="1" x14ac:dyDescent="0.15">
      <c r="A125" s="55" t="s">
        <v>270</v>
      </c>
      <c r="B125" s="70" t="s">
        <v>427</v>
      </c>
      <c r="C125" s="70" t="s">
        <v>919</v>
      </c>
      <c r="D125" s="57">
        <f t="shared" si="20"/>
        <v>45498</v>
      </c>
      <c r="E125" s="57">
        <f t="shared" si="21"/>
        <v>46022</v>
      </c>
      <c r="F125" s="58">
        <v>6</v>
      </c>
      <c r="G125" s="59">
        <f t="shared" si="13"/>
        <v>359</v>
      </c>
      <c r="H125" s="59">
        <v>5</v>
      </c>
      <c r="I125" s="59">
        <f t="shared" si="18"/>
        <v>155</v>
      </c>
      <c r="J125" s="59">
        <f t="shared" si="19"/>
        <v>11</v>
      </c>
      <c r="K125" s="59" t="s">
        <v>867</v>
      </c>
      <c r="L125" s="60" t="s">
        <v>844</v>
      </c>
      <c r="M125" s="60">
        <v>29.924060999999998</v>
      </c>
      <c r="N125" s="70" t="s">
        <v>215</v>
      </c>
      <c r="O125" s="70" t="s">
        <v>361</v>
      </c>
      <c r="P125" s="70" t="s">
        <v>425</v>
      </c>
      <c r="Q125" s="70" t="s">
        <v>428</v>
      </c>
      <c r="R125" s="63">
        <v>201</v>
      </c>
      <c r="S125" s="63">
        <v>864</v>
      </c>
      <c r="T125" s="83">
        <f t="shared" si="17"/>
        <v>310176</v>
      </c>
      <c r="U125" s="63">
        <v>203</v>
      </c>
      <c r="V125" s="63">
        <v>872</v>
      </c>
      <c r="W125" s="61">
        <f t="shared" si="14"/>
        <v>135160</v>
      </c>
    </row>
    <row r="126" spans="1:23" s="62" customFormat="1" ht="22.15" customHeight="1" x14ac:dyDescent="0.15">
      <c r="A126" s="55" t="s">
        <v>270</v>
      </c>
      <c r="B126" s="70" t="s">
        <v>429</v>
      </c>
      <c r="C126" s="70" t="s">
        <v>920</v>
      </c>
      <c r="D126" s="57">
        <f t="shared" si="20"/>
        <v>45498</v>
      </c>
      <c r="E126" s="57">
        <f t="shared" si="21"/>
        <v>46022</v>
      </c>
      <c r="F126" s="58">
        <v>12</v>
      </c>
      <c r="G126" s="59">
        <f t="shared" si="13"/>
        <v>353</v>
      </c>
      <c r="H126" s="59">
        <v>17</v>
      </c>
      <c r="I126" s="59">
        <f t="shared" si="18"/>
        <v>143</v>
      </c>
      <c r="J126" s="59">
        <f t="shared" si="19"/>
        <v>29</v>
      </c>
      <c r="K126" s="59" t="s">
        <v>867</v>
      </c>
      <c r="L126" s="60" t="s">
        <v>845</v>
      </c>
      <c r="M126" s="60">
        <v>29.906945</v>
      </c>
      <c r="N126" s="70" t="s">
        <v>215</v>
      </c>
      <c r="O126" s="70" t="s">
        <v>361</v>
      </c>
      <c r="P126" s="70" t="s">
        <v>425</v>
      </c>
      <c r="Q126" s="70" t="s">
        <v>430</v>
      </c>
      <c r="R126" s="63">
        <v>167</v>
      </c>
      <c r="S126" s="63">
        <v>718</v>
      </c>
      <c r="T126" s="83">
        <f t="shared" si="17"/>
        <v>253454</v>
      </c>
      <c r="U126" s="63">
        <v>175</v>
      </c>
      <c r="V126" s="63">
        <v>752</v>
      </c>
      <c r="W126" s="61">
        <f t="shared" si="14"/>
        <v>107536</v>
      </c>
    </row>
    <row r="127" spans="1:23" s="62" customFormat="1" ht="22.15" customHeight="1" x14ac:dyDescent="0.15">
      <c r="A127" s="55" t="s">
        <v>270</v>
      </c>
      <c r="B127" s="70" t="s">
        <v>431</v>
      </c>
      <c r="C127" s="70" t="s">
        <v>920</v>
      </c>
      <c r="D127" s="57">
        <f t="shared" si="20"/>
        <v>45498</v>
      </c>
      <c r="E127" s="57">
        <f t="shared" si="21"/>
        <v>46022</v>
      </c>
      <c r="F127" s="58">
        <v>6</v>
      </c>
      <c r="G127" s="59">
        <f t="shared" si="13"/>
        <v>359</v>
      </c>
      <c r="H127" s="59">
        <v>6</v>
      </c>
      <c r="I127" s="59">
        <f t="shared" si="18"/>
        <v>154</v>
      </c>
      <c r="J127" s="59">
        <f t="shared" si="19"/>
        <v>12</v>
      </c>
      <c r="K127" s="59" t="s">
        <v>867</v>
      </c>
      <c r="L127" s="60" t="s">
        <v>846</v>
      </c>
      <c r="M127" s="60">
        <v>29.901793999999999</v>
      </c>
      <c r="N127" s="70" t="s">
        <v>215</v>
      </c>
      <c r="O127" s="70" t="s">
        <v>361</v>
      </c>
      <c r="P127" s="70" t="s">
        <v>425</v>
      </c>
      <c r="Q127" s="70" t="s">
        <v>432</v>
      </c>
      <c r="R127" s="63">
        <v>229</v>
      </c>
      <c r="S127" s="63">
        <v>985</v>
      </c>
      <c r="T127" s="83">
        <f t="shared" si="17"/>
        <v>353615</v>
      </c>
      <c r="U127" s="63">
        <v>228</v>
      </c>
      <c r="V127" s="63">
        <v>981</v>
      </c>
      <c r="W127" s="61">
        <f t="shared" si="14"/>
        <v>151074</v>
      </c>
    </row>
    <row r="128" spans="1:23" s="62" customFormat="1" ht="22.15" customHeight="1" x14ac:dyDescent="0.15">
      <c r="A128" s="55" t="s">
        <v>270</v>
      </c>
      <c r="B128" s="70" t="s">
        <v>433</v>
      </c>
      <c r="C128" s="70" t="s">
        <v>920</v>
      </c>
      <c r="D128" s="57">
        <f t="shared" si="20"/>
        <v>45498</v>
      </c>
      <c r="E128" s="57">
        <f t="shared" si="21"/>
        <v>46022</v>
      </c>
      <c r="F128" s="58">
        <v>27</v>
      </c>
      <c r="G128" s="59">
        <f t="shared" si="13"/>
        <v>338</v>
      </c>
      <c r="H128" s="59">
        <v>6</v>
      </c>
      <c r="I128" s="59">
        <f t="shared" si="18"/>
        <v>154</v>
      </c>
      <c r="J128" s="59">
        <f t="shared" si="19"/>
        <v>33</v>
      </c>
      <c r="K128" s="59" t="s">
        <v>867</v>
      </c>
      <c r="L128" s="60" t="s">
        <v>847</v>
      </c>
      <c r="M128" s="60">
        <v>29.908262000000001</v>
      </c>
      <c r="N128" s="70" t="s">
        <v>215</v>
      </c>
      <c r="O128" s="70" t="s">
        <v>361</v>
      </c>
      <c r="P128" s="70" t="s">
        <v>425</v>
      </c>
      <c r="Q128" s="70" t="s">
        <v>434</v>
      </c>
      <c r="R128" s="63">
        <v>84</v>
      </c>
      <c r="S128" s="63">
        <v>361</v>
      </c>
      <c r="T128" s="83">
        <f t="shared" si="17"/>
        <v>122018</v>
      </c>
      <c r="U128" s="63">
        <v>96</v>
      </c>
      <c r="V128" s="63">
        <v>411</v>
      </c>
      <c r="W128" s="61">
        <f t="shared" si="14"/>
        <v>63294</v>
      </c>
    </row>
    <row r="129" spans="1:23" s="62" customFormat="1" ht="22.15" customHeight="1" x14ac:dyDescent="0.15">
      <c r="A129" s="55" t="s">
        <v>270</v>
      </c>
      <c r="B129" s="70" t="s">
        <v>435</v>
      </c>
      <c r="C129" s="70" t="s">
        <v>902</v>
      </c>
      <c r="D129" s="57">
        <f t="shared" si="20"/>
        <v>45498</v>
      </c>
      <c r="E129" s="57">
        <f t="shared" si="21"/>
        <v>46022</v>
      </c>
      <c r="F129" s="58">
        <v>5</v>
      </c>
      <c r="G129" s="59">
        <f t="shared" si="13"/>
        <v>360</v>
      </c>
      <c r="H129" s="59">
        <v>0</v>
      </c>
      <c r="I129" s="59">
        <f t="shared" si="18"/>
        <v>160</v>
      </c>
      <c r="J129" s="59">
        <f t="shared" si="19"/>
        <v>5</v>
      </c>
      <c r="K129" s="59" t="s">
        <v>867</v>
      </c>
      <c r="L129" s="60" t="s">
        <v>848</v>
      </c>
      <c r="M129" s="60">
        <v>29.89733</v>
      </c>
      <c r="N129" s="70" t="s">
        <v>215</v>
      </c>
      <c r="O129" s="70" t="s">
        <v>361</v>
      </c>
      <c r="P129" s="70" t="s">
        <v>425</v>
      </c>
      <c r="Q129" s="70" t="s">
        <v>436</v>
      </c>
      <c r="R129" s="63">
        <v>216</v>
      </c>
      <c r="S129" s="63">
        <v>929</v>
      </c>
      <c r="T129" s="83">
        <f t="shared" si="17"/>
        <v>334440</v>
      </c>
      <c r="U129" s="63">
        <v>229</v>
      </c>
      <c r="V129" s="63">
        <v>984</v>
      </c>
      <c r="W129" s="61">
        <f t="shared" si="14"/>
        <v>157440</v>
      </c>
    </row>
    <row r="130" spans="1:23" s="62" customFormat="1" ht="22.15" customHeight="1" x14ac:dyDescent="0.15">
      <c r="A130" s="55" t="s">
        <v>270</v>
      </c>
      <c r="B130" s="70" t="s">
        <v>437</v>
      </c>
      <c r="C130" s="70" t="s">
        <v>906</v>
      </c>
      <c r="D130" s="57">
        <f t="shared" si="20"/>
        <v>45498</v>
      </c>
      <c r="E130" s="57">
        <f t="shared" si="21"/>
        <v>46022</v>
      </c>
      <c r="F130" s="58">
        <v>6</v>
      </c>
      <c r="G130" s="59">
        <f t="shared" si="13"/>
        <v>359</v>
      </c>
      <c r="H130" s="59">
        <v>0</v>
      </c>
      <c r="I130" s="59">
        <f t="shared" si="18"/>
        <v>160</v>
      </c>
      <c r="J130" s="59">
        <f t="shared" si="19"/>
        <v>6</v>
      </c>
      <c r="K130" s="59" t="s">
        <v>867</v>
      </c>
      <c r="L130" s="60" t="s">
        <v>849</v>
      </c>
      <c r="M130" s="60">
        <v>29.891893</v>
      </c>
      <c r="N130" s="70" t="s">
        <v>215</v>
      </c>
      <c r="O130" s="70" t="s">
        <v>361</v>
      </c>
      <c r="P130" s="70" t="s">
        <v>425</v>
      </c>
      <c r="Q130" s="70" t="s">
        <v>438</v>
      </c>
      <c r="R130" s="63">
        <v>200</v>
      </c>
      <c r="S130" s="63">
        <v>860</v>
      </c>
      <c r="T130" s="83">
        <f t="shared" si="17"/>
        <v>308740</v>
      </c>
      <c r="U130" s="63">
        <v>217</v>
      </c>
      <c r="V130" s="63">
        <v>931</v>
      </c>
      <c r="W130" s="61">
        <f t="shared" si="14"/>
        <v>148960</v>
      </c>
    </row>
    <row r="131" spans="1:23" s="62" customFormat="1" ht="22.15" customHeight="1" x14ac:dyDescent="0.15">
      <c r="A131" s="55" t="s">
        <v>270</v>
      </c>
      <c r="B131" s="70" t="s">
        <v>439</v>
      </c>
      <c r="C131" s="70" t="s">
        <v>887</v>
      </c>
      <c r="D131" s="57">
        <f t="shared" si="20"/>
        <v>45498</v>
      </c>
      <c r="E131" s="57">
        <f t="shared" si="21"/>
        <v>46022</v>
      </c>
      <c r="F131" s="58">
        <v>5</v>
      </c>
      <c r="G131" s="59">
        <f t="shared" si="13"/>
        <v>360</v>
      </c>
      <c r="H131" s="59">
        <v>5</v>
      </c>
      <c r="I131" s="59">
        <f t="shared" si="18"/>
        <v>155</v>
      </c>
      <c r="J131" s="59">
        <f t="shared" si="19"/>
        <v>10</v>
      </c>
      <c r="K131" s="59" t="s">
        <v>867</v>
      </c>
      <c r="L131" s="60" t="s">
        <v>850</v>
      </c>
      <c r="M131" s="60">
        <v>29.899750000000001</v>
      </c>
      <c r="N131" s="70" t="s">
        <v>215</v>
      </c>
      <c r="O131" s="70" t="s">
        <v>361</v>
      </c>
      <c r="P131" s="70" t="s">
        <v>425</v>
      </c>
      <c r="Q131" s="70" t="s">
        <v>440</v>
      </c>
      <c r="R131" s="63">
        <v>231</v>
      </c>
      <c r="S131" s="63">
        <v>993</v>
      </c>
      <c r="T131" s="83">
        <f t="shared" si="17"/>
        <v>357480</v>
      </c>
      <c r="U131" s="63">
        <v>228</v>
      </c>
      <c r="V131" s="63">
        <v>980</v>
      </c>
      <c r="W131" s="61">
        <f t="shared" si="14"/>
        <v>151900</v>
      </c>
    </row>
    <row r="132" spans="1:23" s="62" customFormat="1" ht="22.15" customHeight="1" x14ac:dyDescent="0.15">
      <c r="A132" s="55" t="s">
        <v>270</v>
      </c>
      <c r="B132" s="70" t="s">
        <v>441</v>
      </c>
      <c r="C132" s="70" t="s">
        <v>887</v>
      </c>
      <c r="D132" s="57">
        <f t="shared" si="20"/>
        <v>45498</v>
      </c>
      <c r="E132" s="57">
        <f t="shared" si="21"/>
        <v>46022</v>
      </c>
      <c r="F132" s="58">
        <v>0</v>
      </c>
      <c r="G132" s="59">
        <f t="shared" si="13"/>
        <v>365</v>
      </c>
      <c r="H132" s="59">
        <v>0</v>
      </c>
      <c r="I132" s="59">
        <f t="shared" si="18"/>
        <v>160</v>
      </c>
      <c r="J132" s="59">
        <f t="shared" si="19"/>
        <v>0</v>
      </c>
      <c r="K132" s="59" t="s">
        <v>867</v>
      </c>
      <c r="L132" s="60" t="s">
        <v>851</v>
      </c>
      <c r="M132" s="60">
        <v>29.895258999999999</v>
      </c>
      <c r="N132" s="70" t="s">
        <v>215</v>
      </c>
      <c r="O132" s="70" t="s">
        <v>361</v>
      </c>
      <c r="P132" s="70" t="s">
        <v>425</v>
      </c>
      <c r="Q132" s="70" t="s">
        <v>442</v>
      </c>
      <c r="R132" s="63">
        <v>142</v>
      </c>
      <c r="S132" s="63">
        <v>611</v>
      </c>
      <c r="T132" s="83">
        <f t="shared" si="17"/>
        <v>223015</v>
      </c>
      <c r="U132" s="63">
        <v>144</v>
      </c>
      <c r="V132" s="63">
        <v>619</v>
      </c>
      <c r="W132" s="61">
        <f t="shared" si="14"/>
        <v>99040</v>
      </c>
    </row>
    <row r="133" spans="1:23" s="62" customFormat="1" ht="22.15" customHeight="1" x14ac:dyDescent="0.15">
      <c r="A133" s="55" t="s">
        <v>270</v>
      </c>
      <c r="B133" s="70" t="s">
        <v>443</v>
      </c>
      <c r="C133" s="70" t="s">
        <v>921</v>
      </c>
      <c r="D133" s="57">
        <f t="shared" si="20"/>
        <v>45498</v>
      </c>
      <c r="E133" s="57">
        <f t="shared" si="21"/>
        <v>46022</v>
      </c>
      <c r="F133" s="58">
        <v>6</v>
      </c>
      <c r="G133" s="59">
        <f t="shared" si="13"/>
        <v>359</v>
      </c>
      <c r="H133" s="59">
        <v>6</v>
      </c>
      <c r="I133" s="59">
        <f t="shared" si="18"/>
        <v>154</v>
      </c>
      <c r="J133" s="59">
        <f t="shared" si="19"/>
        <v>12</v>
      </c>
      <c r="K133" s="59" t="s">
        <v>867</v>
      </c>
      <c r="L133" s="60" t="s">
        <v>852</v>
      </c>
      <c r="M133" s="60">
        <v>29.885358</v>
      </c>
      <c r="N133" s="70" t="s">
        <v>215</v>
      </c>
      <c r="O133" s="70" t="s">
        <v>361</v>
      </c>
      <c r="P133" s="70" t="s">
        <v>425</v>
      </c>
      <c r="Q133" s="70" t="s">
        <v>444</v>
      </c>
      <c r="R133" s="63">
        <v>278</v>
      </c>
      <c r="S133" s="63">
        <v>1000</v>
      </c>
      <c r="T133" s="83">
        <f t="shared" si="17"/>
        <v>359000</v>
      </c>
      <c r="U133" s="63">
        <v>273</v>
      </c>
      <c r="V133" s="58">
        <v>1000</v>
      </c>
      <c r="W133" s="61">
        <f t="shared" si="14"/>
        <v>154000</v>
      </c>
    </row>
    <row r="134" spans="1:23" s="62" customFormat="1" ht="22.15" customHeight="1" x14ac:dyDescent="0.15">
      <c r="A134" s="64" t="s">
        <v>270</v>
      </c>
      <c r="B134" s="65"/>
      <c r="C134" s="65"/>
      <c r="D134" s="73"/>
      <c r="E134" s="73"/>
      <c r="F134" s="73"/>
      <c r="G134" s="73"/>
      <c r="H134" s="73"/>
      <c r="I134" s="73"/>
      <c r="J134" s="73"/>
      <c r="K134" s="66"/>
      <c r="L134" s="67"/>
      <c r="M134" s="67"/>
      <c r="N134" s="65"/>
      <c r="O134" s="65"/>
      <c r="P134" s="65"/>
      <c r="Q134" s="71" t="s">
        <v>729</v>
      </c>
      <c r="R134" s="72">
        <f>SUM(R96:R133)</f>
        <v>8157</v>
      </c>
      <c r="S134" s="72">
        <f t="shared" ref="S134:W134" si="22">SUM(S96:S133)</f>
        <v>32868</v>
      </c>
      <c r="T134" s="72">
        <f t="shared" si="22"/>
        <v>11664962</v>
      </c>
      <c r="U134" s="72">
        <f>SUM(U96:U133)</f>
        <v>8201</v>
      </c>
      <c r="V134" s="72">
        <f t="shared" si="22"/>
        <v>33289</v>
      </c>
      <c r="W134" s="72">
        <f t="shared" si="22"/>
        <v>5135631</v>
      </c>
    </row>
    <row r="135" spans="1:23" s="62" customFormat="1" ht="22.15" customHeight="1" x14ac:dyDescent="0.15">
      <c r="A135" s="55" t="s">
        <v>725</v>
      </c>
      <c r="B135" s="70" t="s">
        <v>445</v>
      </c>
      <c r="C135" s="70" t="s">
        <v>922</v>
      </c>
      <c r="D135" s="57">
        <f>D133</f>
        <v>45498</v>
      </c>
      <c r="E135" s="57">
        <f>E133</f>
        <v>46022</v>
      </c>
      <c r="F135" s="58">
        <v>6</v>
      </c>
      <c r="G135" s="59">
        <f t="shared" si="13"/>
        <v>359</v>
      </c>
      <c r="H135" s="59">
        <v>0</v>
      </c>
      <c r="I135" s="59">
        <f>160-H135</f>
        <v>160</v>
      </c>
      <c r="J135" s="59">
        <f>F135+H135</f>
        <v>6</v>
      </c>
      <c r="K135" s="59" t="s">
        <v>867</v>
      </c>
      <c r="L135" s="60" t="s">
        <v>853</v>
      </c>
      <c r="M135" s="60">
        <v>29.737877000000001</v>
      </c>
      <c r="N135" s="70" t="s">
        <v>215</v>
      </c>
      <c r="O135" s="70" t="s">
        <v>446</v>
      </c>
      <c r="P135" s="70" t="s">
        <v>447</v>
      </c>
      <c r="Q135" s="70" t="s">
        <v>448</v>
      </c>
      <c r="R135" s="63">
        <v>228</v>
      </c>
      <c r="S135" s="63">
        <v>980</v>
      </c>
      <c r="T135" s="83">
        <f t="shared" ref="T135:T180" si="23">G135*S135</f>
        <v>351820</v>
      </c>
      <c r="U135" s="63">
        <v>228</v>
      </c>
      <c r="V135" s="63">
        <v>980</v>
      </c>
      <c r="W135" s="61">
        <f t="shared" si="14"/>
        <v>156800</v>
      </c>
    </row>
    <row r="136" spans="1:23" s="62" customFormat="1" ht="22.15" customHeight="1" x14ac:dyDescent="0.15">
      <c r="A136" s="55" t="s">
        <v>725</v>
      </c>
      <c r="B136" s="70" t="s">
        <v>449</v>
      </c>
      <c r="C136" s="70" t="s">
        <v>923</v>
      </c>
      <c r="D136" s="57">
        <f>D135</f>
        <v>45498</v>
      </c>
      <c r="E136" s="57">
        <f>E135</f>
        <v>46022</v>
      </c>
      <c r="F136" s="58">
        <v>0</v>
      </c>
      <c r="G136" s="59">
        <f t="shared" si="13"/>
        <v>365</v>
      </c>
      <c r="H136" s="59">
        <v>6</v>
      </c>
      <c r="I136" s="59">
        <f t="shared" ref="I136:I180" si="24">160-H136</f>
        <v>154</v>
      </c>
      <c r="J136" s="59">
        <f t="shared" ref="J136:J180" si="25">F136+H136</f>
        <v>6</v>
      </c>
      <c r="K136" s="59" t="s">
        <v>867</v>
      </c>
      <c r="L136" s="60" t="s">
        <v>854</v>
      </c>
      <c r="M136" s="60">
        <v>29.720248000000002</v>
      </c>
      <c r="N136" s="70" t="s">
        <v>215</v>
      </c>
      <c r="O136" s="70" t="s">
        <v>450</v>
      </c>
      <c r="P136" s="70" t="s">
        <v>286</v>
      </c>
      <c r="Q136" s="70" t="s">
        <v>451</v>
      </c>
      <c r="R136" s="63">
        <v>267</v>
      </c>
      <c r="S136" s="63">
        <v>1000</v>
      </c>
      <c r="T136" s="83">
        <f t="shared" si="23"/>
        <v>365000</v>
      </c>
      <c r="U136" s="63">
        <v>263</v>
      </c>
      <c r="V136" s="58">
        <v>1000</v>
      </c>
      <c r="W136" s="61">
        <f t="shared" si="14"/>
        <v>154000</v>
      </c>
    </row>
    <row r="137" spans="1:23" s="62" customFormat="1" ht="22.15" customHeight="1" x14ac:dyDescent="0.15">
      <c r="A137" s="55" t="s">
        <v>271</v>
      </c>
      <c r="B137" s="70" t="s">
        <v>452</v>
      </c>
      <c r="C137" s="70" t="s">
        <v>923</v>
      </c>
      <c r="D137" s="57">
        <f t="shared" ref="D137:D200" si="26">D136</f>
        <v>45498</v>
      </c>
      <c r="E137" s="57">
        <f t="shared" ref="E137:E200" si="27">E136</f>
        <v>46022</v>
      </c>
      <c r="F137" s="58">
        <v>0</v>
      </c>
      <c r="G137" s="59">
        <f t="shared" si="13"/>
        <v>365</v>
      </c>
      <c r="H137" s="59">
        <v>6</v>
      </c>
      <c r="I137" s="59">
        <f t="shared" si="24"/>
        <v>154</v>
      </c>
      <c r="J137" s="59">
        <f t="shared" si="25"/>
        <v>6</v>
      </c>
      <c r="K137" s="59" t="s">
        <v>867</v>
      </c>
      <c r="L137" s="60" t="s">
        <v>855</v>
      </c>
      <c r="M137" s="60">
        <v>29.714652000000001</v>
      </c>
      <c r="N137" s="70" t="s">
        <v>215</v>
      </c>
      <c r="O137" s="70" t="s">
        <v>450</v>
      </c>
      <c r="P137" s="70" t="s">
        <v>286</v>
      </c>
      <c r="Q137" s="70" t="s">
        <v>453</v>
      </c>
      <c r="R137" s="63">
        <v>228</v>
      </c>
      <c r="S137" s="63">
        <v>980</v>
      </c>
      <c r="T137" s="83">
        <f t="shared" si="23"/>
        <v>357700</v>
      </c>
      <c r="U137" s="63">
        <v>231</v>
      </c>
      <c r="V137" s="63">
        <v>993</v>
      </c>
      <c r="W137" s="61">
        <f t="shared" si="14"/>
        <v>152922</v>
      </c>
    </row>
    <row r="138" spans="1:23" s="62" customFormat="1" ht="22.15" customHeight="1" x14ac:dyDescent="0.15">
      <c r="A138" s="55" t="s">
        <v>271</v>
      </c>
      <c r="B138" s="70" t="s">
        <v>454</v>
      </c>
      <c r="C138" s="70" t="s">
        <v>914</v>
      </c>
      <c r="D138" s="57">
        <f t="shared" si="26"/>
        <v>45498</v>
      </c>
      <c r="E138" s="57">
        <f t="shared" si="27"/>
        <v>46022</v>
      </c>
      <c r="F138" s="58">
        <v>6</v>
      </c>
      <c r="G138" s="59">
        <f t="shared" si="13"/>
        <v>359</v>
      </c>
      <c r="H138" s="59">
        <v>6</v>
      </c>
      <c r="I138" s="59">
        <f t="shared" si="24"/>
        <v>154</v>
      </c>
      <c r="J138" s="59">
        <f t="shared" si="25"/>
        <v>12</v>
      </c>
      <c r="K138" s="59" t="s">
        <v>867</v>
      </c>
      <c r="L138" s="60" t="s">
        <v>856</v>
      </c>
      <c r="M138" s="60">
        <v>29.732959000000001</v>
      </c>
      <c r="N138" s="70" t="s">
        <v>215</v>
      </c>
      <c r="O138" s="70" t="s">
        <v>450</v>
      </c>
      <c r="P138" s="70" t="s">
        <v>286</v>
      </c>
      <c r="Q138" s="70" t="s">
        <v>455</v>
      </c>
      <c r="R138" s="63">
        <v>202</v>
      </c>
      <c r="S138" s="63">
        <v>869</v>
      </c>
      <c r="T138" s="83">
        <f t="shared" si="23"/>
        <v>311971</v>
      </c>
      <c r="U138" s="63">
        <v>204</v>
      </c>
      <c r="V138" s="63">
        <v>877</v>
      </c>
      <c r="W138" s="61">
        <f t="shared" si="14"/>
        <v>135058</v>
      </c>
    </row>
    <row r="139" spans="1:23" s="62" customFormat="1" ht="22.15" customHeight="1" x14ac:dyDescent="0.15">
      <c r="A139" s="55" t="s">
        <v>271</v>
      </c>
      <c r="B139" s="70" t="s">
        <v>456</v>
      </c>
      <c r="C139" s="70" t="s">
        <v>922</v>
      </c>
      <c r="D139" s="57">
        <f t="shared" si="26"/>
        <v>45498</v>
      </c>
      <c r="E139" s="57">
        <f t="shared" si="27"/>
        <v>46022</v>
      </c>
      <c r="F139" s="58">
        <v>11</v>
      </c>
      <c r="G139" s="59">
        <f t="shared" ref="G139:G202" si="28">365-F139</f>
        <v>354</v>
      </c>
      <c r="H139" s="59">
        <v>19</v>
      </c>
      <c r="I139" s="59">
        <f t="shared" si="24"/>
        <v>141</v>
      </c>
      <c r="J139" s="59">
        <f t="shared" si="25"/>
        <v>30</v>
      </c>
      <c r="K139" s="59" t="s">
        <v>867</v>
      </c>
      <c r="L139" s="60" t="s">
        <v>857</v>
      </c>
      <c r="M139" s="60">
        <v>29.726724999999998</v>
      </c>
      <c r="N139" s="70" t="s">
        <v>215</v>
      </c>
      <c r="O139" s="70" t="s">
        <v>446</v>
      </c>
      <c r="P139" s="70" t="s">
        <v>457</v>
      </c>
      <c r="Q139" s="70" t="s">
        <v>458</v>
      </c>
      <c r="R139" s="63">
        <v>185</v>
      </c>
      <c r="S139" s="63">
        <v>796</v>
      </c>
      <c r="T139" s="83">
        <f t="shared" si="23"/>
        <v>281784</v>
      </c>
      <c r="U139" s="63">
        <v>183</v>
      </c>
      <c r="V139" s="63">
        <v>788</v>
      </c>
      <c r="W139" s="61">
        <f t="shared" ref="W139:W202" si="29">I139*V139</f>
        <v>111108</v>
      </c>
    </row>
    <row r="140" spans="1:23" s="62" customFormat="1" ht="22.15" customHeight="1" x14ac:dyDescent="0.15">
      <c r="A140" s="55" t="s">
        <v>271</v>
      </c>
      <c r="B140" s="70" t="s">
        <v>459</v>
      </c>
      <c r="C140" s="70" t="s">
        <v>924</v>
      </c>
      <c r="D140" s="57">
        <f t="shared" si="26"/>
        <v>45498</v>
      </c>
      <c r="E140" s="57">
        <f t="shared" si="27"/>
        <v>46022</v>
      </c>
      <c r="F140" s="58">
        <v>0</v>
      </c>
      <c r="G140" s="59">
        <f t="shared" si="28"/>
        <v>365</v>
      </c>
      <c r="H140" s="59">
        <v>6</v>
      </c>
      <c r="I140" s="59">
        <f t="shared" si="24"/>
        <v>154</v>
      </c>
      <c r="J140" s="59">
        <f t="shared" si="25"/>
        <v>6</v>
      </c>
      <c r="K140" s="59" t="s">
        <v>867</v>
      </c>
      <c r="L140" s="60" t="s">
        <v>858</v>
      </c>
      <c r="M140" s="60">
        <v>29.755385</v>
      </c>
      <c r="N140" s="70" t="s">
        <v>215</v>
      </c>
      <c r="O140" s="70" t="s">
        <v>446</v>
      </c>
      <c r="P140" s="70" t="s">
        <v>460</v>
      </c>
      <c r="Q140" s="70" t="s">
        <v>461</v>
      </c>
      <c r="R140" s="63">
        <v>240</v>
      </c>
      <c r="S140" s="63">
        <v>1000</v>
      </c>
      <c r="T140" s="83">
        <f t="shared" si="23"/>
        <v>365000</v>
      </c>
      <c r="U140" s="63">
        <v>234</v>
      </c>
      <c r="V140" s="58">
        <v>1000</v>
      </c>
      <c r="W140" s="61">
        <f t="shared" si="29"/>
        <v>154000</v>
      </c>
    </row>
    <row r="141" spans="1:23" s="62" customFormat="1" ht="22.15" customHeight="1" x14ac:dyDescent="0.15">
      <c r="A141" s="55" t="s">
        <v>271</v>
      </c>
      <c r="B141" s="70" t="s">
        <v>462</v>
      </c>
      <c r="C141" s="70" t="s">
        <v>924</v>
      </c>
      <c r="D141" s="57">
        <f t="shared" si="26"/>
        <v>45498</v>
      </c>
      <c r="E141" s="57">
        <f t="shared" si="27"/>
        <v>46022</v>
      </c>
      <c r="F141" s="58">
        <v>11</v>
      </c>
      <c r="G141" s="59">
        <f t="shared" si="28"/>
        <v>354</v>
      </c>
      <c r="H141" s="59">
        <v>0</v>
      </c>
      <c r="I141" s="59">
        <f t="shared" si="24"/>
        <v>160</v>
      </c>
      <c r="J141" s="59">
        <f t="shared" si="25"/>
        <v>11</v>
      </c>
      <c r="K141" s="59" t="s">
        <v>867</v>
      </c>
      <c r="L141" s="60" t="s">
        <v>859</v>
      </c>
      <c r="M141" s="60">
        <v>29.743127999999999</v>
      </c>
      <c r="N141" s="70" t="s">
        <v>215</v>
      </c>
      <c r="O141" s="70" t="s">
        <v>446</v>
      </c>
      <c r="P141" s="70" t="s">
        <v>460</v>
      </c>
      <c r="Q141" s="70" t="s">
        <v>425</v>
      </c>
      <c r="R141" s="63">
        <v>282</v>
      </c>
      <c r="S141" s="63">
        <v>1000</v>
      </c>
      <c r="T141" s="83">
        <f t="shared" si="23"/>
        <v>354000</v>
      </c>
      <c r="U141" s="63">
        <v>276</v>
      </c>
      <c r="V141" s="58">
        <v>1000</v>
      </c>
      <c r="W141" s="61">
        <f t="shared" si="29"/>
        <v>160000</v>
      </c>
    </row>
    <row r="142" spans="1:23" s="62" customFormat="1" ht="22.15" customHeight="1" x14ac:dyDescent="0.15">
      <c r="A142" s="55" t="s">
        <v>271</v>
      </c>
      <c r="B142" s="70" t="s">
        <v>463</v>
      </c>
      <c r="C142" s="70" t="s">
        <v>924</v>
      </c>
      <c r="D142" s="57">
        <f t="shared" si="26"/>
        <v>45498</v>
      </c>
      <c r="E142" s="57">
        <f t="shared" si="27"/>
        <v>46022</v>
      </c>
      <c r="F142" s="58">
        <v>0</v>
      </c>
      <c r="G142" s="59">
        <f t="shared" si="28"/>
        <v>365</v>
      </c>
      <c r="H142" s="59">
        <v>5</v>
      </c>
      <c r="I142" s="59">
        <f t="shared" si="24"/>
        <v>155</v>
      </c>
      <c r="J142" s="59">
        <f t="shared" si="25"/>
        <v>5</v>
      </c>
      <c r="K142" s="59" t="s">
        <v>867</v>
      </c>
      <c r="L142" s="60" t="s">
        <v>860</v>
      </c>
      <c r="M142" s="60">
        <v>29.730810000000002</v>
      </c>
      <c r="N142" s="70" t="s">
        <v>215</v>
      </c>
      <c r="O142" s="70" t="s">
        <v>446</v>
      </c>
      <c r="P142" s="70" t="s">
        <v>464</v>
      </c>
      <c r="Q142" s="70" t="s">
        <v>465</v>
      </c>
      <c r="R142" s="63">
        <v>160</v>
      </c>
      <c r="S142" s="63">
        <v>688</v>
      </c>
      <c r="T142" s="83">
        <f t="shared" si="23"/>
        <v>251120</v>
      </c>
      <c r="U142" s="63">
        <v>164</v>
      </c>
      <c r="V142" s="63">
        <v>705</v>
      </c>
      <c r="W142" s="61">
        <f t="shared" si="29"/>
        <v>109275</v>
      </c>
    </row>
    <row r="143" spans="1:23" s="62" customFormat="1" ht="22.15" customHeight="1" x14ac:dyDescent="0.15">
      <c r="A143" s="55" t="s">
        <v>271</v>
      </c>
      <c r="B143" s="70" t="s">
        <v>466</v>
      </c>
      <c r="C143" s="70" t="s">
        <v>894</v>
      </c>
      <c r="D143" s="57">
        <f t="shared" si="26"/>
        <v>45498</v>
      </c>
      <c r="E143" s="57">
        <f t="shared" si="27"/>
        <v>46022</v>
      </c>
      <c r="F143" s="58">
        <v>6</v>
      </c>
      <c r="G143" s="59">
        <f t="shared" si="28"/>
        <v>359</v>
      </c>
      <c r="H143" s="59">
        <v>0</v>
      </c>
      <c r="I143" s="59">
        <f t="shared" si="24"/>
        <v>160</v>
      </c>
      <c r="J143" s="59">
        <f t="shared" si="25"/>
        <v>6</v>
      </c>
      <c r="K143" s="59" t="s">
        <v>867</v>
      </c>
      <c r="L143" s="60" t="s">
        <v>861</v>
      </c>
      <c r="M143" s="60">
        <v>29.741534999999999</v>
      </c>
      <c r="N143" s="70" t="s">
        <v>215</v>
      </c>
      <c r="O143" s="70" t="s">
        <v>446</v>
      </c>
      <c r="P143" s="70" t="s">
        <v>465</v>
      </c>
      <c r="Q143" s="70" t="s">
        <v>467</v>
      </c>
      <c r="R143" s="63">
        <v>233</v>
      </c>
      <c r="S143" s="63">
        <v>1000</v>
      </c>
      <c r="T143" s="83">
        <f t="shared" si="23"/>
        <v>359000</v>
      </c>
      <c r="U143" s="63">
        <v>229</v>
      </c>
      <c r="V143" s="63">
        <v>985</v>
      </c>
      <c r="W143" s="61">
        <f t="shared" si="29"/>
        <v>157600</v>
      </c>
    </row>
    <row r="144" spans="1:23" s="62" customFormat="1" ht="22.15" customHeight="1" x14ac:dyDescent="0.15">
      <c r="A144" s="55" t="s">
        <v>271</v>
      </c>
      <c r="B144" s="70" t="s">
        <v>468</v>
      </c>
      <c r="C144" s="70" t="s">
        <v>894</v>
      </c>
      <c r="D144" s="57">
        <f t="shared" si="26"/>
        <v>45498</v>
      </c>
      <c r="E144" s="57">
        <f t="shared" si="27"/>
        <v>46022</v>
      </c>
      <c r="F144" s="58">
        <v>5</v>
      </c>
      <c r="G144" s="59">
        <f t="shared" si="28"/>
        <v>360</v>
      </c>
      <c r="H144" s="59">
        <v>0</v>
      </c>
      <c r="I144" s="59">
        <f t="shared" si="24"/>
        <v>160</v>
      </c>
      <c r="J144" s="59">
        <f t="shared" si="25"/>
        <v>5</v>
      </c>
      <c r="K144" s="59" t="s">
        <v>867</v>
      </c>
      <c r="L144" s="60" t="s">
        <v>862</v>
      </c>
      <c r="M144" s="60">
        <v>29.749195</v>
      </c>
      <c r="N144" s="70" t="s">
        <v>215</v>
      </c>
      <c r="O144" s="70" t="s">
        <v>446</v>
      </c>
      <c r="P144" s="70" t="s">
        <v>465</v>
      </c>
      <c r="Q144" s="70" t="s">
        <v>192</v>
      </c>
      <c r="R144" s="63">
        <v>178</v>
      </c>
      <c r="S144" s="63">
        <v>765</v>
      </c>
      <c r="T144" s="83">
        <f t="shared" si="23"/>
        <v>275400</v>
      </c>
      <c r="U144" s="63">
        <v>182</v>
      </c>
      <c r="V144" s="63">
        <v>782</v>
      </c>
      <c r="W144" s="61">
        <f t="shared" si="29"/>
        <v>125120</v>
      </c>
    </row>
    <row r="145" spans="1:23" s="62" customFormat="1" ht="22.15" customHeight="1" x14ac:dyDescent="0.15">
      <c r="A145" s="55" t="s">
        <v>271</v>
      </c>
      <c r="B145" s="70" t="s">
        <v>469</v>
      </c>
      <c r="C145" s="70" t="s">
        <v>925</v>
      </c>
      <c r="D145" s="57">
        <f t="shared" si="26"/>
        <v>45498</v>
      </c>
      <c r="E145" s="57">
        <f t="shared" si="27"/>
        <v>46022</v>
      </c>
      <c r="F145" s="58">
        <v>3</v>
      </c>
      <c r="G145" s="59">
        <f t="shared" si="28"/>
        <v>362</v>
      </c>
      <c r="H145" s="59">
        <v>7</v>
      </c>
      <c r="I145" s="59">
        <f t="shared" si="24"/>
        <v>153</v>
      </c>
      <c r="J145" s="59">
        <f t="shared" si="25"/>
        <v>10</v>
      </c>
      <c r="K145" s="59" t="s">
        <v>867</v>
      </c>
      <c r="L145" s="60">
        <v>-2.2392780000000001</v>
      </c>
      <c r="M145" s="60">
        <v>29.754477000000001</v>
      </c>
      <c r="N145" s="70" t="s">
        <v>215</v>
      </c>
      <c r="O145" s="70" t="s">
        <v>450</v>
      </c>
      <c r="P145" s="70" t="s">
        <v>470</v>
      </c>
      <c r="Q145" s="70" t="s">
        <v>471</v>
      </c>
      <c r="R145" s="63">
        <v>227</v>
      </c>
      <c r="S145" s="63">
        <v>976</v>
      </c>
      <c r="T145" s="83">
        <f t="shared" si="23"/>
        <v>353312</v>
      </c>
      <c r="U145" s="63">
        <v>227</v>
      </c>
      <c r="V145" s="63">
        <v>981</v>
      </c>
      <c r="W145" s="61">
        <f t="shared" si="29"/>
        <v>150093</v>
      </c>
    </row>
    <row r="146" spans="1:23" s="62" customFormat="1" ht="22.15" customHeight="1" x14ac:dyDescent="0.15">
      <c r="A146" s="55" t="s">
        <v>271</v>
      </c>
      <c r="B146" s="70" t="s">
        <v>472</v>
      </c>
      <c r="C146" s="70" t="s">
        <v>926</v>
      </c>
      <c r="D146" s="57">
        <f t="shared" si="26"/>
        <v>45498</v>
      </c>
      <c r="E146" s="57">
        <f t="shared" si="27"/>
        <v>46022</v>
      </c>
      <c r="F146" s="58">
        <v>0</v>
      </c>
      <c r="G146" s="59">
        <f t="shared" si="28"/>
        <v>365</v>
      </c>
      <c r="H146" s="59">
        <v>0</v>
      </c>
      <c r="I146" s="59">
        <f t="shared" si="24"/>
        <v>160</v>
      </c>
      <c r="J146" s="59">
        <f t="shared" si="25"/>
        <v>0</v>
      </c>
      <c r="K146" s="59" t="s">
        <v>867</v>
      </c>
      <c r="L146" s="60">
        <v>-2.2010160000000001</v>
      </c>
      <c r="M146" s="60">
        <v>29.748355</v>
      </c>
      <c r="N146" s="70" t="s">
        <v>215</v>
      </c>
      <c r="O146" s="70" t="s">
        <v>450</v>
      </c>
      <c r="P146" s="70" t="s">
        <v>470</v>
      </c>
      <c r="Q146" s="70" t="s">
        <v>473</v>
      </c>
      <c r="R146" s="63">
        <v>125</v>
      </c>
      <c r="S146" s="63">
        <v>538</v>
      </c>
      <c r="T146" s="83">
        <f t="shared" si="23"/>
        <v>196370</v>
      </c>
      <c r="U146" s="63">
        <v>136</v>
      </c>
      <c r="V146" s="63">
        <v>585</v>
      </c>
      <c r="W146" s="61">
        <f t="shared" si="29"/>
        <v>93600</v>
      </c>
    </row>
    <row r="147" spans="1:23" s="62" customFormat="1" ht="22.15" customHeight="1" x14ac:dyDescent="0.15">
      <c r="A147" s="55" t="s">
        <v>271</v>
      </c>
      <c r="B147" s="70" t="s">
        <v>474</v>
      </c>
      <c r="C147" s="70" t="s">
        <v>927</v>
      </c>
      <c r="D147" s="57">
        <f t="shared" si="26"/>
        <v>45498</v>
      </c>
      <c r="E147" s="57">
        <f t="shared" si="27"/>
        <v>46022</v>
      </c>
      <c r="F147" s="58">
        <v>0</v>
      </c>
      <c r="G147" s="59">
        <f t="shared" si="28"/>
        <v>365</v>
      </c>
      <c r="H147" s="59">
        <v>0</v>
      </c>
      <c r="I147" s="59">
        <f t="shared" si="24"/>
        <v>160</v>
      </c>
      <c r="J147" s="59">
        <f t="shared" si="25"/>
        <v>0</v>
      </c>
      <c r="K147" s="59" t="s">
        <v>867</v>
      </c>
      <c r="L147" s="60">
        <v>-2.2203819999999999</v>
      </c>
      <c r="M147" s="60">
        <v>29.711376999999999</v>
      </c>
      <c r="N147" s="70" t="s">
        <v>215</v>
      </c>
      <c r="O147" s="70" t="s">
        <v>450</v>
      </c>
      <c r="P147" s="70" t="s">
        <v>286</v>
      </c>
      <c r="Q147" s="70" t="s">
        <v>475</v>
      </c>
      <c r="R147" s="63">
        <v>110</v>
      </c>
      <c r="S147" s="63">
        <v>473</v>
      </c>
      <c r="T147" s="83">
        <f t="shared" si="23"/>
        <v>172645</v>
      </c>
      <c r="U147" s="63">
        <v>112</v>
      </c>
      <c r="V147" s="63">
        <v>482</v>
      </c>
      <c r="W147" s="61">
        <f t="shared" si="29"/>
        <v>77120</v>
      </c>
    </row>
    <row r="148" spans="1:23" s="62" customFormat="1" ht="22.15" customHeight="1" x14ac:dyDescent="0.15">
      <c r="A148" s="55" t="s">
        <v>271</v>
      </c>
      <c r="B148" s="70" t="s">
        <v>476</v>
      </c>
      <c r="C148" s="70" t="s">
        <v>928</v>
      </c>
      <c r="D148" s="57">
        <f t="shared" si="26"/>
        <v>45498</v>
      </c>
      <c r="E148" s="57">
        <f t="shared" si="27"/>
        <v>46022</v>
      </c>
      <c r="F148" s="58">
        <v>0</v>
      </c>
      <c r="G148" s="59">
        <f t="shared" si="28"/>
        <v>365</v>
      </c>
      <c r="H148" s="59">
        <v>0</v>
      </c>
      <c r="I148" s="59">
        <f t="shared" si="24"/>
        <v>160</v>
      </c>
      <c r="J148" s="59">
        <f t="shared" si="25"/>
        <v>0</v>
      </c>
      <c r="K148" s="59" t="s">
        <v>867</v>
      </c>
      <c r="L148" s="60">
        <v>-2.1999770000000001</v>
      </c>
      <c r="M148" s="60">
        <v>29.786567999999999</v>
      </c>
      <c r="N148" s="70" t="s">
        <v>215</v>
      </c>
      <c r="O148" s="70" t="s">
        <v>215</v>
      </c>
      <c r="P148" s="70" t="s">
        <v>477</v>
      </c>
      <c r="Q148" s="70" t="s">
        <v>477</v>
      </c>
      <c r="R148" s="63">
        <v>211</v>
      </c>
      <c r="S148" s="63">
        <v>907</v>
      </c>
      <c r="T148" s="83">
        <f t="shared" si="23"/>
        <v>331055</v>
      </c>
      <c r="U148" s="63">
        <v>209</v>
      </c>
      <c r="V148" s="63">
        <v>898</v>
      </c>
      <c r="W148" s="61">
        <f t="shared" si="29"/>
        <v>143680</v>
      </c>
    </row>
    <row r="149" spans="1:23" s="62" customFormat="1" ht="22.15" customHeight="1" x14ac:dyDescent="0.15">
      <c r="A149" s="55" t="s">
        <v>271</v>
      </c>
      <c r="B149" s="70" t="s">
        <v>478</v>
      </c>
      <c r="C149" s="70" t="s">
        <v>929</v>
      </c>
      <c r="D149" s="57">
        <f t="shared" si="26"/>
        <v>45498</v>
      </c>
      <c r="E149" s="57">
        <f t="shared" si="27"/>
        <v>46022</v>
      </c>
      <c r="F149" s="58">
        <v>0</v>
      </c>
      <c r="G149" s="59">
        <f t="shared" si="28"/>
        <v>365</v>
      </c>
      <c r="H149" s="59">
        <v>10</v>
      </c>
      <c r="I149" s="59">
        <f t="shared" si="24"/>
        <v>150</v>
      </c>
      <c r="J149" s="59">
        <f t="shared" si="25"/>
        <v>10</v>
      </c>
      <c r="K149" s="59" t="s">
        <v>867</v>
      </c>
      <c r="L149" s="60">
        <v>-2.2417729999999998</v>
      </c>
      <c r="M149" s="60">
        <v>29.740839999999999</v>
      </c>
      <c r="N149" s="70" t="s">
        <v>215</v>
      </c>
      <c r="O149" s="70" t="s">
        <v>450</v>
      </c>
      <c r="P149" s="70" t="s">
        <v>286</v>
      </c>
      <c r="Q149" s="70" t="s">
        <v>479</v>
      </c>
      <c r="R149" s="63">
        <v>180</v>
      </c>
      <c r="S149" s="63">
        <v>774</v>
      </c>
      <c r="T149" s="83">
        <f t="shared" si="23"/>
        <v>282510</v>
      </c>
      <c r="U149" s="63">
        <v>178</v>
      </c>
      <c r="V149" s="63">
        <v>765</v>
      </c>
      <c r="W149" s="61">
        <f t="shared" si="29"/>
        <v>114750</v>
      </c>
    </row>
    <row r="150" spans="1:23" s="62" customFormat="1" ht="22.15" customHeight="1" x14ac:dyDescent="0.15">
      <c r="A150" s="55" t="s">
        <v>271</v>
      </c>
      <c r="B150" s="70" t="s">
        <v>480</v>
      </c>
      <c r="C150" s="70" t="s">
        <v>925</v>
      </c>
      <c r="D150" s="57">
        <f t="shared" si="26"/>
        <v>45498</v>
      </c>
      <c r="E150" s="57">
        <f t="shared" si="27"/>
        <v>46022</v>
      </c>
      <c r="F150" s="58">
        <v>7</v>
      </c>
      <c r="G150" s="59">
        <f t="shared" si="28"/>
        <v>358</v>
      </c>
      <c r="H150" s="59">
        <v>0</v>
      </c>
      <c r="I150" s="59">
        <f t="shared" si="24"/>
        <v>160</v>
      </c>
      <c r="J150" s="59">
        <f t="shared" si="25"/>
        <v>7</v>
      </c>
      <c r="K150" s="59" t="s">
        <v>867</v>
      </c>
      <c r="L150" s="60">
        <v>-2.2249129999999999</v>
      </c>
      <c r="M150" s="60">
        <v>29.724767</v>
      </c>
      <c r="N150" s="70" t="s">
        <v>215</v>
      </c>
      <c r="O150" s="70" t="s">
        <v>450</v>
      </c>
      <c r="P150" s="70" t="s">
        <v>286</v>
      </c>
      <c r="Q150" s="70" t="s">
        <v>481</v>
      </c>
      <c r="R150" s="63">
        <v>289</v>
      </c>
      <c r="S150" s="63">
        <v>1000</v>
      </c>
      <c r="T150" s="83">
        <f t="shared" si="23"/>
        <v>358000</v>
      </c>
      <c r="U150" s="63">
        <v>282</v>
      </c>
      <c r="V150" s="58">
        <v>1000</v>
      </c>
      <c r="W150" s="61">
        <f t="shared" si="29"/>
        <v>160000</v>
      </c>
    </row>
    <row r="151" spans="1:23" s="62" customFormat="1" ht="22.15" customHeight="1" x14ac:dyDescent="0.15">
      <c r="A151" s="55" t="s">
        <v>271</v>
      </c>
      <c r="B151" s="70" t="s">
        <v>482</v>
      </c>
      <c r="C151" s="70" t="s">
        <v>927</v>
      </c>
      <c r="D151" s="57">
        <f t="shared" si="26"/>
        <v>45498</v>
      </c>
      <c r="E151" s="57">
        <f t="shared" si="27"/>
        <v>46022</v>
      </c>
      <c r="F151" s="58">
        <v>9</v>
      </c>
      <c r="G151" s="59">
        <f t="shared" si="28"/>
        <v>356</v>
      </c>
      <c r="H151" s="59">
        <v>0</v>
      </c>
      <c r="I151" s="59">
        <f t="shared" si="24"/>
        <v>160</v>
      </c>
      <c r="J151" s="59">
        <f t="shared" si="25"/>
        <v>9</v>
      </c>
      <c r="K151" s="59" t="s">
        <v>867</v>
      </c>
      <c r="L151" s="60">
        <v>-2.2204980000000001</v>
      </c>
      <c r="M151" s="60">
        <v>29.704587</v>
      </c>
      <c r="N151" s="70" t="s">
        <v>215</v>
      </c>
      <c r="O151" s="70" t="s">
        <v>450</v>
      </c>
      <c r="P151" s="70" t="s">
        <v>286</v>
      </c>
      <c r="Q151" s="70" t="s">
        <v>483</v>
      </c>
      <c r="R151" s="58">
        <v>107</v>
      </c>
      <c r="S151" s="63">
        <v>460</v>
      </c>
      <c r="T151" s="83">
        <f t="shared" si="23"/>
        <v>163760</v>
      </c>
      <c r="U151" s="63">
        <v>106</v>
      </c>
      <c r="V151" s="63">
        <v>456</v>
      </c>
      <c r="W151" s="61">
        <f t="shared" si="29"/>
        <v>72960</v>
      </c>
    </row>
    <row r="152" spans="1:23" s="62" customFormat="1" ht="22.15" customHeight="1" x14ac:dyDescent="0.15">
      <c r="A152" s="55" t="s">
        <v>271</v>
      </c>
      <c r="B152" s="70" t="s">
        <v>484</v>
      </c>
      <c r="C152" s="70" t="s">
        <v>927</v>
      </c>
      <c r="D152" s="57">
        <f t="shared" si="26"/>
        <v>45498</v>
      </c>
      <c r="E152" s="57">
        <f t="shared" si="27"/>
        <v>46022</v>
      </c>
      <c r="F152" s="58">
        <v>20</v>
      </c>
      <c r="G152" s="59">
        <f t="shared" si="28"/>
        <v>345</v>
      </c>
      <c r="H152" s="59">
        <v>0</v>
      </c>
      <c r="I152" s="59">
        <f t="shared" si="24"/>
        <v>160</v>
      </c>
      <c r="J152" s="59">
        <f t="shared" si="25"/>
        <v>20</v>
      </c>
      <c r="K152" s="59" t="s">
        <v>867</v>
      </c>
      <c r="L152" s="60">
        <v>-2.2340249999999999</v>
      </c>
      <c r="M152" s="60">
        <v>29.686802</v>
      </c>
      <c r="N152" s="70" t="s">
        <v>215</v>
      </c>
      <c r="O152" s="70" t="s">
        <v>450</v>
      </c>
      <c r="P152" s="70" t="s">
        <v>485</v>
      </c>
      <c r="Q152" s="70" t="s">
        <v>486</v>
      </c>
      <c r="R152" s="63">
        <v>189</v>
      </c>
      <c r="S152" s="63">
        <v>813</v>
      </c>
      <c r="T152" s="83">
        <f t="shared" si="23"/>
        <v>280485</v>
      </c>
      <c r="U152" s="63">
        <v>192</v>
      </c>
      <c r="V152" s="63">
        <v>826</v>
      </c>
      <c r="W152" s="61">
        <f t="shared" si="29"/>
        <v>132160</v>
      </c>
    </row>
    <row r="153" spans="1:23" s="62" customFormat="1" ht="22.15" customHeight="1" x14ac:dyDescent="0.15">
      <c r="A153" s="55" t="s">
        <v>271</v>
      </c>
      <c r="B153" s="70" t="s">
        <v>487</v>
      </c>
      <c r="C153" s="70" t="s">
        <v>928</v>
      </c>
      <c r="D153" s="57">
        <f t="shared" si="26"/>
        <v>45498</v>
      </c>
      <c r="E153" s="57">
        <f t="shared" si="27"/>
        <v>46022</v>
      </c>
      <c r="F153" s="58">
        <v>10</v>
      </c>
      <c r="G153" s="59">
        <f t="shared" si="28"/>
        <v>355</v>
      </c>
      <c r="H153" s="59">
        <v>0</v>
      </c>
      <c r="I153" s="59">
        <f t="shared" si="24"/>
        <v>160</v>
      </c>
      <c r="J153" s="59">
        <f t="shared" si="25"/>
        <v>10</v>
      </c>
      <c r="K153" s="59" t="s">
        <v>867</v>
      </c>
      <c r="L153" s="60">
        <v>-2.226575</v>
      </c>
      <c r="M153" s="60">
        <v>29.69857</v>
      </c>
      <c r="N153" s="70" t="s">
        <v>215</v>
      </c>
      <c r="O153" s="70" t="s">
        <v>450</v>
      </c>
      <c r="P153" s="70" t="s">
        <v>485</v>
      </c>
      <c r="Q153" s="70" t="s">
        <v>488</v>
      </c>
      <c r="R153" s="63">
        <v>201</v>
      </c>
      <c r="S153" s="63">
        <v>864</v>
      </c>
      <c r="T153" s="83">
        <f t="shared" si="23"/>
        <v>306720</v>
      </c>
      <c r="U153" s="63">
        <v>197</v>
      </c>
      <c r="V153" s="63">
        <v>847</v>
      </c>
      <c r="W153" s="61">
        <f t="shared" si="29"/>
        <v>135520</v>
      </c>
    </row>
    <row r="154" spans="1:23" s="62" customFormat="1" ht="22.15" customHeight="1" x14ac:dyDescent="0.15">
      <c r="A154" s="55" t="s">
        <v>271</v>
      </c>
      <c r="B154" s="70" t="s">
        <v>489</v>
      </c>
      <c r="C154" s="70" t="s">
        <v>927</v>
      </c>
      <c r="D154" s="57">
        <f t="shared" si="26"/>
        <v>45498</v>
      </c>
      <c r="E154" s="57">
        <f t="shared" si="27"/>
        <v>46022</v>
      </c>
      <c r="F154" s="58">
        <v>7</v>
      </c>
      <c r="G154" s="59">
        <f t="shared" si="28"/>
        <v>358</v>
      </c>
      <c r="H154" s="59">
        <v>7</v>
      </c>
      <c r="I154" s="59">
        <f t="shared" si="24"/>
        <v>153</v>
      </c>
      <c r="J154" s="59">
        <f t="shared" si="25"/>
        <v>14</v>
      </c>
      <c r="K154" s="59" t="s">
        <v>867</v>
      </c>
      <c r="L154" s="60">
        <v>-2.2309920000000001</v>
      </c>
      <c r="M154" s="60">
        <v>29.704454999999999</v>
      </c>
      <c r="N154" s="70" t="s">
        <v>215</v>
      </c>
      <c r="O154" s="70" t="s">
        <v>450</v>
      </c>
      <c r="P154" s="70" t="s">
        <v>485</v>
      </c>
      <c r="Q154" s="70" t="s">
        <v>490</v>
      </c>
      <c r="R154" s="63">
        <v>255</v>
      </c>
      <c r="S154" s="63">
        <v>1000</v>
      </c>
      <c r="T154" s="83">
        <f t="shared" si="23"/>
        <v>358000</v>
      </c>
      <c r="U154" s="63">
        <v>250</v>
      </c>
      <c r="V154" s="58">
        <v>1000</v>
      </c>
      <c r="W154" s="61">
        <f t="shared" si="29"/>
        <v>153000</v>
      </c>
    </row>
    <row r="155" spans="1:23" s="62" customFormat="1" ht="22.15" customHeight="1" x14ac:dyDescent="0.15">
      <c r="A155" s="55" t="s">
        <v>271</v>
      </c>
      <c r="B155" s="70" t="s">
        <v>491</v>
      </c>
      <c r="C155" s="70" t="s">
        <v>930</v>
      </c>
      <c r="D155" s="57">
        <f t="shared" si="26"/>
        <v>45498</v>
      </c>
      <c r="E155" s="57">
        <f t="shared" si="27"/>
        <v>46022</v>
      </c>
      <c r="F155" s="58">
        <v>0</v>
      </c>
      <c r="G155" s="59">
        <f t="shared" si="28"/>
        <v>365</v>
      </c>
      <c r="H155" s="59">
        <v>0</v>
      </c>
      <c r="I155" s="59">
        <f t="shared" si="24"/>
        <v>160</v>
      </c>
      <c r="J155" s="59">
        <f t="shared" si="25"/>
        <v>0</v>
      </c>
      <c r="K155" s="59" t="s">
        <v>867</v>
      </c>
      <c r="L155" s="60">
        <v>-2.2495150000000002</v>
      </c>
      <c r="M155" s="60">
        <v>29.689207</v>
      </c>
      <c r="N155" s="70" t="s">
        <v>215</v>
      </c>
      <c r="O155" s="70" t="s">
        <v>450</v>
      </c>
      <c r="P155" s="70" t="s">
        <v>485</v>
      </c>
      <c r="Q155" s="70" t="s">
        <v>492</v>
      </c>
      <c r="R155" s="63">
        <v>241</v>
      </c>
      <c r="S155" s="63">
        <v>1000</v>
      </c>
      <c r="T155" s="83">
        <f t="shared" si="23"/>
        <v>365000</v>
      </c>
      <c r="U155" s="63">
        <v>241</v>
      </c>
      <c r="V155" s="58">
        <v>1000</v>
      </c>
      <c r="W155" s="61">
        <f t="shared" si="29"/>
        <v>160000</v>
      </c>
    </row>
    <row r="156" spans="1:23" s="62" customFormat="1" ht="22.15" customHeight="1" x14ac:dyDescent="0.15">
      <c r="A156" s="55" t="s">
        <v>271</v>
      </c>
      <c r="B156" s="70" t="s">
        <v>493</v>
      </c>
      <c r="C156" s="70" t="s">
        <v>927</v>
      </c>
      <c r="D156" s="57">
        <f t="shared" si="26"/>
        <v>45498</v>
      </c>
      <c r="E156" s="57">
        <f t="shared" si="27"/>
        <v>46022</v>
      </c>
      <c r="F156" s="58">
        <v>0</v>
      </c>
      <c r="G156" s="59">
        <f t="shared" si="28"/>
        <v>365</v>
      </c>
      <c r="H156" s="59">
        <v>0</v>
      </c>
      <c r="I156" s="59">
        <f t="shared" si="24"/>
        <v>160</v>
      </c>
      <c r="J156" s="59">
        <f t="shared" si="25"/>
        <v>0</v>
      </c>
      <c r="K156" s="59" t="s">
        <v>867</v>
      </c>
      <c r="L156" s="60">
        <v>-2.2609699999999999</v>
      </c>
      <c r="M156" s="60">
        <v>29.693762</v>
      </c>
      <c r="N156" s="70" t="s">
        <v>215</v>
      </c>
      <c r="O156" s="70" t="s">
        <v>450</v>
      </c>
      <c r="P156" s="70" t="s">
        <v>485</v>
      </c>
      <c r="Q156" s="70" t="s">
        <v>494</v>
      </c>
      <c r="R156" s="63">
        <v>259</v>
      </c>
      <c r="S156" s="63">
        <v>1000</v>
      </c>
      <c r="T156" s="83">
        <f t="shared" si="23"/>
        <v>365000</v>
      </c>
      <c r="U156" s="63">
        <v>264</v>
      </c>
      <c r="V156" s="58">
        <v>1000</v>
      </c>
      <c r="W156" s="61">
        <f t="shared" si="29"/>
        <v>160000</v>
      </c>
    </row>
    <row r="157" spans="1:23" s="62" customFormat="1" ht="22.15" customHeight="1" x14ac:dyDescent="0.15">
      <c r="A157" s="55" t="s">
        <v>271</v>
      </c>
      <c r="B157" s="70" t="s">
        <v>495</v>
      </c>
      <c r="C157" s="70" t="s">
        <v>927</v>
      </c>
      <c r="D157" s="57">
        <f t="shared" si="26"/>
        <v>45498</v>
      </c>
      <c r="E157" s="57">
        <f t="shared" si="27"/>
        <v>46022</v>
      </c>
      <c r="F157" s="58">
        <v>0</v>
      </c>
      <c r="G157" s="59">
        <f t="shared" si="28"/>
        <v>365</v>
      </c>
      <c r="H157" s="59">
        <v>7</v>
      </c>
      <c r="I157" s="59">
        <f t="shared" si="24"/>
        <v>153</v>
      </c>
      <c r="J157" s="59">
        <f t="shared" si="25"/>
        <v>7</v>
      </c>
      <c r="K157" s="59" t="s">
        <v>867</v>
      </c>
      <c r="L157" s="60">
        <v>-2.2231879999999999</v>
      </c>
      <c r="M157" s="60">
        <v>29.700987999999999</v>
      </c>
      <c r="N157" s="70" t="s">
        <v>215</v>
      </c>
      <c r="O157" s="70" t="s">
        <v>450</v>
      </c>
      <c r="P157" s="70" t="s">
        <v>485</v>
      </c>
      <c r="Q157" s="70" t="s">
        <v>496</v>
      </c>
      <c r="R157" s="63">
        <v>252</v>
      </c>
      <c r="S157" s="63">
        <v>1000</v>
      </c>
      <c r="T157" s="83">
        <f t="shared" si="23"/>
        <v>365000</v>
      </c>
      <c r="U157" s="63">
        <v>245</v>
      </c>
      <c r="V157" s="58">
        <v>1000</v>
      </c>
      <c r="W157" s="61">
        <f t="shared" si="29"/>
        <v>153000</v>
      </c>
    </row>
    <row r="158" spans="1:23" s="62" customFormat="1" ht="22.15" customHeight="1" x14ac:dyDescent="0.15">
      <c r="A158" s="55" t="s">
        <v>271</v>
      </c>
      <c r="B158" s="70" t="s">
        <v>497</v>
      </c>
      <c r="C158" s="70" t="s">
        <v>927</v>
      </c>
      <c r="D158" s="57">
        <f t="shared" si="26"/>
        <v>45498</v>
      </c>
      <c r="E158" s="57">
        <f t="shared" si="27"/>
        <v>46022</v>
      </c>
      <c r="F158" s="58">
        <v>12</v>
      </c>
      <c r="G158" s="59">
        <f t="shared" si="28"/>
        <v>353</v>
      </c>
      <c r="H158" s="59">
        <v>0</v>
      </c>
      <c r="I158" s="59">
        <f t="shared" si="24"/>
        <v>160</v>
      </c>
      <c r="J158" s="59">
        <f t="shared" si="25"/>
        <v>12</v>
      </c>
      <c r="K158" s="59" t="s">
        <v>867</v>
      </c>
      <c r="L158" s="60">
        <v>-2.2143470000000001</v>
      </c>
      <c r="M158" s="60">
        <v>29.702093000000001</v>
      </c>
      <c r="N158" s="70" t="s">
        <v>215</v>
      </c>
      <c r="O158" s="70" t="s">
        <v>450</v>
      </c>
      <c r="P158" s="70" t="s">
        <v>286</v>
      </c>
      <c r="Q158" s="70" t="s">
        <v>498</v>
      </c>
      <c r="R158" s="63">
        <v>74</v>
      </c>
      <c r="S158" s="63">
        <v>318</v>
      </c>
      <c r="T158" s="83">
        <f t="shared" si="23"/>
        <v>112254</v>
      </c>
      <c r="U158" s="63">
        <v>74</v>
      </c>
      <c r="V158" s="63">
        <v>318</v>
      </c>
      <c r="W158" s="61">
        <f t="shared" si="29"/>
        <v>50880</v>
      </c>
    </row>
    <row r="159" spans="1:23" s="62" customFormat="1" ht="22.15" customHeight="1" x14ac:dyDescent="0.15">
      <c r="A159" s="55" t="s">
        <v>271</v>
      </c>
      <c r="B159" s="70" t="s">
        <v>499</v>
      </c>
      <c r="C159" s="70" t="s">
        <v>931</v>
      </c>
      <c r="D159" s="57">
        <f t="shared" si="26"/>
        <v>45498</v>
      </c>
      <c r="E159" s="57">
        <f t="shared" si="27"/>
        <v>46022</v>
      </c>
      <c r="F159" s="58">
        <v>0</v>
      </c>
      <c r="G159" s="59">
        <f t="shared" si="28"/>
        <v>365</v>
      </c>
      <c r="H159" s="59">
        <v>0</v>
      </c>
      <c r="I159" s="59">
        <f t="shared" si="24"/>
        <v>160</v>
      </c>
      <c r="J159" s="59">
        <f t="shared" si="25"/>
        <v>0</v>
      </c>
      <c r="K159" s="59" t="s">
        <v>867</v>
      </c>
      <c r="L159" s="60">
        <v>-2.2260450000000001</v>
      </c>
      <c r="M159" s="60">
        <v>29.772382</v>
      </c>
      <c r="N159" s="70" t="s">
        <v>215</v>
      </c>
      <c r="O159" s="70" t="s">
        <v>450</v>
      </c>
      <c r="P159" s="70" t="s">
        <v>470</v>
      </c>
      <c r="Q159" s="70" t="s">
        <v>500</v>
      </c>
      <c r="R159" s="63">
        <v>167</v>
      </c>
      <c r="S159" s="63">
        <v>718</v>
      </c>
      <c r="T159" s="83">
        <f t="shared" si="23"/>
        <v>262070</v>
      </c>
      <c r="U159" s="63">
        <v>164</v>
      </c>
      <c r="V159" s="63">
        <v>705</v>
      </c>
      <c r="W159" s="61">
        <f t="shared" si="29"/>
        <v>112800</v>
      </c>
    </row>
    <row r="160" spans="1:23" s="62" customFormat="1" ht="22.15" customHeight="1" x14ac:dyDescent="0.15">
      <c r="A160" s="55" t="s">
        <v>271</v>
      </c>
      <c r="B160" s="70" t="s">
        <v>501</v>
      </c>
      <c r="C160" s="70" t="s">
        <v>932</v>
      </c>
      <c r="D160" s="57">
        <f t="shared" si="26"/>
        <v>45498</v>
      </c>
      <c r="E160" s="57">
        <f t="shared" si="27"/>
        <v>46022</v>
      </c>
      <c r="F160" s="58">
        <v>10</v>
      </c>
      <c r="G160" s="59">
        <f t="shared" si="28"/>
        <v>355</v>
      </c>
      <c r="H160" s="59">
        <v>0</v>
      </c>
      <c r="I160" s="59">
        <f t="shared" si="24"/>
        <v>160</v>
      </c>
      <c r="J160" s="59">
        <f t="shared" si="25"/>
        <v>10</v>
      </c>
      <c r="K160" s="59" t="s">
        <v>867</v>
      </c>
      <c r="L160" s="60">
        <v>-2.227328</v>
      </c>
      <c r="M160" s="60">
        <v>29.747888199999998</v>
      </c>
      <c r="N160" s="70" t="s">
        <v>215</v>
      </c>
      <c r="O160" s="70" t="s">
        <v>450</v>
      </c>
      <c r="P160" s="70" t="s">
        <v>470</v>
      </c>
      <c r="Q160" s="70" t="s">
        <v>502</v>
      </c>
      <c r="R160" s="63">
        <v>212</v>
      </c>
      <c r="S160" s="63">
        <v>912</v>
      </c>
      <c r="T160" s="83">
        <f t="shared" si="23"/>
        <v>323760</v>
      </c>
      <c r="U160" s="63">
        <v>210</v>
      </c>
      <c r="V160" s="63">
        <v>903</v>
      </c>
      <c r="W160" s="61">
        <f t="shared" si="29"/>
        <v>144480</v>
      </c>
    </row>
    <row r="161" spans="1:23" s="62" customFormat="1" ht="22.15" customHeight="1" x14ac:dyDescent="0.15">
      <c r="A161" s="55" t="s">
        <v>271</v>
      </c>
      <c r="B161" s="70" t="s">
        <v>503</v>
      </c>
      <c r="C161" s="70" t="s">
        <v>933</v>
      </c>
      <c r="D161" s="57">
        <f t="shared" si="26"/>
        <v>45498</v>
      </c>
      <c r="E161" s="57">
        <f t="shared" si="27"/>
        <v>46022</v>
      </c>
      <c r="F161" s="58">
        <v>0</v>
      </c>
      <c r="G161" s="59">
        <f t="shared" si="28"/>
        <v>365</v>
      </c>
      <c r="H161" s="59">
        <v>0</v>
      </c>
      <c r="I161" s="59">
        <f t="shared" si="24"/>
        <v>160</v>
      </c>
      <c r="J161" s="59">
        <f t="shared" si="25"/>
        <v>0</v>
      </c>
      <c r="K161" s="59" t="s">
        <v>867</v>
      </c>
      <c r="L161" s="60">
        <v>-2.2171630000000002</v>
      </c>
      <c r="M161" s="60">
        <v>29.740675</v>
      </c>
      <c r="N161" s="70" t="s">
        <v>215</v>
      </c>
      <c r="O161" s="70" t="s">
        <v>450</v>
      </c>
      <c r="P161" s="70" t="s">
        <v>470</v>
      </c>
      <c r="Q161" s="70" t="s">
        <v>504</v>
      </c>
      <c r="R161" s="63">
        <v>150</v>
      </c>
      <c r="S161" s="63">
        <v>645</v>
      </c>
      <c r="T161" s="83">
        <f t="shared" si="23"/>
        <v>235425</v>
      </c>
      <c r="U161" s="63">
        <v>152</v>
      </c>
      <c r="V161" s="63">
        <v>654</v>
      </c>
      <c r="W161" s="61">
        <f t="shared" si="29"/>
        <v>104640</v>
      </c>
    </row>
    <row r="162" spans="1:23" s="62" customFormat="1" ht="22.15" customHeight="1" x14ac:dyDescent="0.15">
      <c r="A162" s="55" t="s">
        <v>271</v>
      </c>
      <c r="B162" s="70" t="s">
        <v>505</v>
      </c>
      <c r="C162" s="70" t="s">
        <v>934</v>
      </c>
      <c r="D162" s="57">
        <f t="shared" si="26"/>
        <v>45498</v>
      </c>
      <c r="E162" s="57">
        <f t="shared" si="27"/>
        <v>46022</v>
      </c>
      <c r="F162" s="58">
        <v>7</v>
      </c>
      <c r="G162" s="59">
        <f t="shared" si="28"/>
        <v>358</v>
      </c>
      <c r="H162" s="59">
        <v>0</v>
      </c>
      <c r="I162" s="59">
        <f t="shared" si="24"/>
        <v>160</v>
      </c>
      <c r="J162" s="59">
        <f t="shared" si="25"/>
        <v>7</v>
      </c>
      <c r="K162" s="59" t="s">
        <v>867</v>
      </c>
      <c r="L162" s="60">
        <v>-2.2298749999999998</v>
      </c>
      <c r="M162" s="60">
        <v>29.733886999999999</v>
      </c>
      <c r="N162" s="70" t="s">
        <v>215</v>
      </c>
      <c r="O162" s="70" t="s">
        <v>450</v>
      </c>
      <c r="P162" s="70" t="s">
        <v>470</v>
      </c>
      <c r="Q162" s="70" t="s">
        <v>506</v>
      </c>
      <c r="R162" s="63">
        <v>164</v>
      </c>
      <c r="S162" s="63">
        <v>705</v>
      </c>
      <c r="T162" s="83">
        <f t="shared" si="23"/>
        <v>252390</v>
      </c>
      <c r="U162" s="63">
        <v>164</v>
      </c>
      <c r="V162" s="63">
        <v>705</v>
      </c>
      <c r="W162" s="61">
        <f t="shared" si="29"/>
        <v>112800</v>
      </c>
    </row>
    <row r="163" spans="1:23" s="62" customFormat="1" ht="22.15" customHeight="1" x14ac:dyDescent="0.15">
      <c r="A163" s="55" t="s">
        <v>271</v>
      </c>
      <c r="B163" s="70" t="s">
        <v>507</v>
      </c>
      <c r="C163" s="70" t="s">
        <v>935</v>
      </c>
      <c r="D163" s="57">
        <f t="shared" si="26"/>
        <v>45498</v>
      </c>
      <c r="E163" s="57">
        <f t="shared" si="27"/>
        <v>46022</v>
      </c>
      <c r="F163" s="58">
        <v>0</v>
      </c>
      <c r="G163" s="59">
        <f t="shared" si="28"/>
        <v>365</v>
      </c>
      <c r="H163" s="59">
        <v>6</v>
      </c>
      <c r="I163" s="59">
        <f t="shared" si="24"/>
        <v>154</v>
      </c>
      <c r="J163" s="59">
        <f t="shared" si="25"/>
        <v>6</v>
      </c>
      <c r="K163" s="59" t="s">
        <v>867</v>
      </c>
      <c r="L163" s="60">
        <v>-2.1871749999999999</v>
      </c>
      <c r="M163" s="60">
        <v>29.769176999999999</v>
      </c>
      <c r="N163" s="70" t="s">
        <v>215</v>
      </c>
      <c r="O163" s="70" t="s">
        <v>215</v>
      </c>
      <c r="P163" s="70" t="s">
        <v>477</v>
      </c>
      <c r="Q163" s="70" t="s">
        <v>313</v>
      </c>
      <c r="R163" s="63">
        <v>141</v>
      </c>
      <c r="S163" s="63">
        <v>606</v>
      </c>
      <c r="T163" s="83">
        <f t="shared" si="23"/>
        <v>221190</v>
      </c>
      <c r="U163" s="63">
        <v>139</v>
      </c>
      <c r="V163" s="63">
        <v>597</v>
      </c>
      <c r="W163" s="61">
        <f t="shared" si="29"/>
        <v>91938</v>
      </c>
    </row>
    <row r="164" spans="1:23" s="62" customFormat="1" ht="22.15" customHeight="1" x14ac:dyDescent="0.15">
      <c r="A164" s="55" t="s">
        <v>271</v>
      </c>
      <c r="B164" s="70" t="s">
        <v>508</v>
      </c>
      <c r="C164" s="70" t="s">
        <v>935</v>
      </c>
      <c r="D164" s="57">
        <f t="shared" si="26"/>
        <v>45498</v>
      </c>
      <c r="E164" s="57">
        <f t="shared" si="27"/>
        <v>46022</v>
      </c>
      <c r="F164" s="58">
        <v>7</v>
      </c>
      <c r="G164" s="59">
        <f t="shared" si="28"/>
        <v>358</v>
      </c>
      <c r="H164" s="59">
        <v>0</v>
      </c>
      <c r="I164" s="59">
        <f t="shared" si="24"/>
        <v>160</v>
      </c>
      <c r="J164" s="59">
        <f t="shared" si="25"/>
        <v>7</v>
      </c>
      <c r="K164" s="59" t="s">
        <v>867</v>
      </c>
      <c r="L164" s="60">
        <v>-2.2015289999999998</v>
      </c>
      <c r="M164" s="60">
        <v>29.770233999999999</v>
      </c>
      <c r="N164" s="70" t="s">
        <v>215</v>
      </c>
      <c r="O164" s="70" t="s">
        <v>215</v>
      </c>
      <c r="P164" s="70" t="s">
        <v>477</v>
      </c>
      <c r="Q164" s="70" t="s">
        <v>509</v>
      </c>
      <c r="R164" s="63">
        <v>155</v>
      </c>
      <c r="S164" s="63">
        <v>667</v>
      </c>
      <c r="T164" s="83">
        <f t="shared" si="23"/>
        <v>238786</v>
      </c>
      <c r="U164" s="63">
        <v>157</v>
      </c>
      <c r="V164" s="63">
        <v>676</v>
      </c>
      <c r="W164" s="61">
        <f t="shared" si="29"/>
        <v>108160</v>
      </c>
    </row>
    <row r="165" spans="1:23" s="62" customFormat="1" ht="22.15" customHeight="1" x14ac:dyDescent="0.15">
      <c r="A165" s="55" t="s">
        <v>271</v>
      </c>
      <c r="B165" s="70" t="s">
        <v>510</v>
      </c>
      <c r="C165" s="70" t="s">
        <v>936</v>
      </c>
      <c r="D165" s="57">
        <f t="shared" si="26"/>
        <v>45498</v>
      </c>
      <c r="E165" s="57">
        <f t="shared" si="27"/>
        <v>46022</v>
      </c>
      <c r="F165" s="58">
        <v>0</v>
      </c>
      <c r="G165" s="59">
        <f t="shared" si="28"/>
        <v>365</v>
      </c>
      <c r="H165" s="59">
        <v>0</v>
      </c>
      <c r="I165" s="59">
        <f t="shared" si="24"/>
        <v>160</v>
      </c>
      <c r="J165" s="59">
        <f t="shared" si="25"/>
        <v>0</v>
      </c>
      <c r="K165" s="59" t="s">
        <v>867</v>
      </c>
      <c r="L165" s="60">
        <v>-2.2004700000000001</v>
      </c>
      <c r="M165" s="60">
        <v>29.789467999999999</v>
      </c>
      <c r="N165" s="70" t="s">
        <v>215</v>
      </c>
      <c r="O165" s="70" t="s">
        <v>215</v>
      </c>
      <c r="P165" s="70" t="s">
        <v>477</v>
      </c>
      <c r="Q165" s="70" t="s">
        <v>511</v>
      </c>
      <c r="R165" s="63">
        <v>148</v>
      </c>
      <c r="S165" s="63">
        <v>636</v>
      </c>
      <c r="T165" s="83">
        <f t="shared" si="23"/>
        <v>232140</v>
      </c>
      <c r="U165" s="63">
        <v>153</v>
      </c>
      <c r="V165" s="63">
        <v>658</v>
      </c>
      <c r="W165" s="61">
        <f t="shared" si="29"/>
        <v>105280</v>
      </c>
    </row>
    <row r="166" spans="1:23" s="62" customFormat="1" ht="22.15" customHeight="1" x14ac:dyDescent="0.15">
      <c r="A166" s="55" t="s">
        <v>271</v>
      </c>
      <c r="B166" s="70" t="s">
        <v>716</v>
      </c>
      <c r="C166" s="70" t="s">
        <v>937</v>
      </c>
      <c r="D166" s="57">
        <f t="shared" si="26"/>
        <v>45498</v>
      </c>
      <c r="E166" s="57">
        <f t="shared" si="27"/>
        <v>46022</v>
      </c>
      <c r="F166" s="58">
        <v>0</v>
      </c>
      <c r="G166" s="59">
        <f t="shared" si="28"/>
        <v>365</v>
      </c>
      <c r="H166" s="59">
        <v>7</v>
      </c>
      <c r="I166" s="59">
        <f t="shared" si="24"/>
        <v>153</v>
      </c>
      <c r="J166" s="59">
        <f t="shared" si="25"/>
        <v>7</v>
      </c>
      <c r="K166" s="59" t="s">
        <v>867</v>
      </c>
      <c r="L166" s="60">
        <v>-2.1978330000000001</v>
      </c>
      <c r="M166" s="60">
        <v>29.739232000000001</v>
      </c>
      <c r="N166" s="70" t="s">
        <v>215</v>
      </c>
      <c r="O166" s="70" t="s">
        <v>450</v>
      </c>
      <c r="P166" s="70" t="s">
        <v>516</v>
      </c>
      <c r="Q166" s="70" t="s">
        <v>761</v>
      </c>
      <c r="R166" s="63">
        <v>132</v>
      </c>
      <c r="S166" s="63">
        <v>568</v>
      </c>
      <c r="T166" s="83">
        <f t="shared" si="23"/>
        <v>207320</v>
      </c>
      <c r="U166" s="63">
        <v>134</v>
      </c>
      <c r="V166" s="63">
        <v>577</v>
      </c>
      <c r="W166" s="61">
        <f t="shared" si="29"/>
        <v>88281</v>
      </c>
    </row>
    <row r="167" spans="1:23" s="62" customFormat="1" ht="22.15" customHeight="1" x14ac:dyDescent="0.15">
      <c r="A167" s="55" t="s">
        <v>271</v>
      </c>
      <c r="B167" s="70" t="s">
        <v>515</v>
      </c>
      <c r="C167" s="70" t="s">
        <v>938</v>
      </c>
      <c r="D167" s="57">
        <f t="shared" si="26"/>
        <v>45498</v>
      </c>
      <c r="E167" s="57">
        <f t="shared" si="27"/>
        <v>46022</v>
      </c>
      <c r="F167" s="58">
        <v>12</v>
      </c>
      <c r="G167" s="59">
        <f t="shared" si="28"/>
        <v>353</v>
      </c>
      <c r="H167" s="59">
        <v>6</v>
      </c>
      <c r="I167" s="59">
        <f t="shared" si="24"/>
        <v>154</v>
      </c>
      <c r="J167" s="59">
        <f t="shared" si="25"/>
        <v>18</v>
      </c>
      <c r="K167" s="59" t="s">
        <v>867</v>
      </c>
      <c r="L167" s="60">
        <v>-2.2069920000000001</v>
      </c>
      <c r="M167" s="60">
        <v>29.708494999999999</v>
      </c>
      <c r="N167" s="70" t="s">
        <v>215</v>
      </c>
      <c r="O167" s="70" t="s">
        <v>450</v>
      </c>
      <c r="P167" s="70" t="s">
        <v>516</v>
      </c>
      <c r="Q167" s="70" t="s">
        <v>517</v>
      </c>
      <c r="R167" s="63">
        <v>198</v>
      </c>
      <c r="S167" s="63">
        <v>851</v>
      </c>
      <c r="T167" s="83">
        <f t="shared" si="23"/>
        <v>300403</v>
      </c>
      <c r="U167" s="63">
        <v>197</v>
      </c>
      <c r="V167" s="63">
        <v>847</v>
      </c>
      <c r="W167" s="61">
        <f t="shared" si="29"/>
        <v>130438</v>
      </c>
    </row>
    <row r="168" spans="1:23" s="62" customFormat="1" ht="22.15" customHeight="1" x14ac:dyDescent="0.15">
      <c r="A168" s="55" t="s">
        <v>271</v>
      </c>
      <c r="B168" s="70" t="s">
        <v>518</v>
      </c>
      <c r="C168" s="70" t="s">
        <v>938</v>
      </c>
      <c r="D168" s="57">
        <f t="shared" si="26"/>
        <v>45498</v>
      </c>
      <c r="E168" s="57">
        <f t="shared" si="27"/>
        <v>46022</v>
      </c>
      <c r="F168" s="58">
        <v>10</v>
      </c>
      <c r="G168" s="59">
        <f t="shared" si="28"/>
        <v>355</v>
      </c>
      <c r="H168" s="59">
        <v>0</v>
      </c>
      <c r="I168" s="59">
        <f t="shared" si="24"/>
        <v>160</v>
      </c>
      <c r="J168" s="59">
        <f t="shared" si="25"/>
        <v>10</v>
      </c>
      <c r="K168" s="59" t="s">
        <v>867</v>
      </c>
      <c r="L168" s="60">
        <v>-2.2128299999999999</v>
      </c>
      <c r="M168" s="60">
        <v>29.708348000000001</v>
      </c>
      <c r="N168" s="70" t="s">
        <v>215</v>
      </c>
      <c r="O168" s="70" t="s">
        <v>450</v>
      </c>
      <c r="P168" s="70" t="s">
        <v>286</v>
      </c>
      <c r="Q168" s="70" t="s">
        <v>994</v>
      </c>
      <c r="R168" s="63">
        <v>156</v>
      </c>
      <c r="S168" s="63">
        <v>671</v>
      </c>
      <c r="T168" s="83">
        <f t="shared" si="23"/>
        <v>238205</v>
      </c>
      <c r="U168" s="63">
        <v>161</v>
      </c>
      <c r="V168" s="63">
        <v>693</v>
      </c>
      <c r="W168" s="61">
        <f t="shared" si="29"/>
        <v>110880</v>
      </c>
    </row>
    <row r="169" spans="1:23" s="62" customFormat="1" ht="22.15" customHeight="1" x14ac:dyDescent="0.15">
      <c r="A169" s="55" t="s">
        <v>271</v>
      </c>
      <c r="B169" s="70" t="s">
        <v>519</v>
      </c>
      <c r="C169" s="70" t="s">
        <v>939</v>
      </c>
      <c r="D169" s="57">
        <f t="shared" si="26"/>
        <v>45498</v>
      </c>
      <c r="E169" s="57">
        <f t="shared" si="27"/>
        <v>46022</v>
      </c>
      <c r="F169" s="58">
        <v>0</v>
      </c>
      <c r="G169" s="59">
        <f t="shared" si="28"/>
        <v>365</v>
      </c>
      <c r="H169" s="59">
        <v>8</v>
      </c>
      <c r="I169" s="59">
        <f t="shared" si="24"/>
        <v>152</v>
      </c>
      <c r="J169" s="59">
        <f t="shared" si="25"/>
        <v>8</v>
      </c>
      <c r="K169" s="59" t="s">
        <v>867</v>
      </c>
      <c r="L169" s="60">
        <v>-2.2193087</v>
      </c>
      <c r="M169" s="60">
        <v>29.733061299999999</v>
      </c>
      <c r="N169" s="70" t="s">
        <v>215</v>
      </c>
      <c r="O169" s="70" t="s">
        <v>450</v>
      </c>
      <c r="P169" s="70" t="s">
        <v>516</v>
      </c>
      <c r="Q169" s="70" t="s">
        <v>520</v>
      </c>
      <c r="R169" s="63">
        <v>97</v>
      </c>
      <c r="S169" s="63">
        <v>417</v>
      </c>
      <c r="T169" s="83">
        <f t="shared" si="23"/>
        <v>152205</v>
      </c>
      <c r="U169" s="63">
        <v>103</v>
      </c>
      <c r="V169" s="63">
        <v>443</v>
      </c>
      <c r="W169" s="61">
        <f t="shared" si="29"/>
        <v>67336</v>
      </c>
    </row>
    <row r="170" spans="1:23" s="62" customFormat="1" ht="22.15" customHeight="1" x14ac:dyDescent="0.15">
      <c r="A170" s="55" t="s">
        <v>271</v>
      </c>
      <c r="B170" s="70" t="s">
        <v>521</v>
      </c>
      <c r="C170" s="70" t="s">
        <v>939</v>
      </c>
      <c r="D170" s="57">
        <f t="shared" si="26"/>
        <v>45498</v>
      </c>
      <c r="E170" s="57">
        <f t="shared" si="27"/>
        <v>46022</v>
      </c>
      <c r="F170" s="58">
        <v>11</v>
      </c>
      <c r="G170" s="59">
        <f t="shared" si="28"/>
        <v>354</v>
      </c>
      <c r="H170" s="59">
        <v>0</v>
      </c>
      <c r="I170" s="59">
        <f t="shared" si="24"/>
        <v>160</v>
      </c>
      <c r="J170" s="59">
        <f t="shared" si="25"/>
        <v>11</v>
      </c>
      <c r="K170" s="59" t="s">
        <v>867</v>
      </c>
      <c r="L170" s="60">
        <v>-2.2095341999999998</v>
      </c>
      <c r="M170" s="60">
        <v>29.718835299999999</v>
      </c>
      <c r="N170" s="70" t="s">
        <v>215</v>
      </c>
      <c r="O170" s="70" t="s">
        <v>450</v>
      </c>
      <c r="P170" s="70" t="s">
        <v>516</v>
      </c>
      <c r="Q170" s="70" t="s">
        <v>522</v>
      </c>
      <c r="R170" s="63">
        <v>104</v>
      </c>
      <c r="S170" s="63">
        <v>447</v>
      </c>
      <c r="T170" s="83">
        <f t="shared" si="23"/>
        <v>158238</v>
      </c>
      <c r="U170" s="63">
        <v>104</v>
      </c>
      <c r="V170" s="63">
        <v>447</v>
      </c>
      <c r="W170" s="61">
        <f t="shared" si="29"/>
        <v>71520</v>
      </c>
    </row>
    <row r="171" spans="1:23" s="62" customFormat="1" ht="22.15" customHeight="1" x14ac:dyDescent="0.15">
      <c r="A171" s="55" t="s">
        <v>271</v>
      </c>
      <c r="B171" s="70" t="s">
        <v>523</v>
      </c>
      <c r="C171" s="70" t="s">
        <v>938</v>
      </c>
      <c r="D171" s="57">
        <f t="shared" si="26"/>
        <v>45498</v>
      </c>
      <c r="E171" s="57">
        <f t="shared" si="27"/>
        <v>46022</v>
      </c>
      <c r="F171" s="58">
        <v>0</v>
      </c>
      <c r="G171" s="59">
        <f t="shared" si="28"/>
        <v>365</v>
      </c>
      <c r="H171" s="59">
        <v>0</v>
      </c>
      <c r="I171" s="59">
        <f t="shared" si="24"/>
        <v>160</v>
      </c>
      <c r="J171" s="59">
        <f t="shared" si="25"/>
        <v>0</v>
      </c>
      <c r="K171" s="59" t="s">
        <v>867</v>
      </c>
      <c r="L171" s="60">
        <v>-2.2106430000000001</v>
      </c>
      <c r="M171" s="60">
        <v>29.736049999999999</v>
      </c>
      <c r="N171" s="70" t="s">
        <v>215</v>
      </c>
      <c r="O171" s="70" t="s">
        <v>450</v>
      </c>
      <c r="P171" s="70" t="s">
        <v>516</v>
      </c>
      <c r="Q171" s="70" t="s">
        <v>220</v>
      </c>
      <c r="R171" s="63">
        <v>168</v>
      </c>
      <c r="S171" s="63">
        <v>722</v>
      </c>
      <c r="T171" s="83">
        <f t="shared" si="23"/>
        <v>263530</v>
      </c>
      <c r="U171" s="63">
        <v>175</v>
      </c>
      <c r="V171" s="63">
        <v>752</v>
      </c>
      <c r="W171" s="61">
        <f t="shared" si="29"/>
        <v>120320</v>
      </c>
    </row>
    <row r="172" spans="1:23" s="62" customFormat="1" ht="22.15" customHeight="1" x14ac:dyDescent="0.15">
      <c r="A172" s="55" t="s">
        <v>271</v>
      </c>
      <c r="B172" s="70" t="s">
        <v>524</v>
      </c>
      <c r="C172" s="70" t="s">
        <v>938</v>
      </c>
      <c r="D172" s="57">
        <f t="shared" si="26"/>
        <v>45498</v>
      </c>
      <c r="E172" s="57">
        <f t="shared" si="27"/>
        <v>46022</v>
      </c>
      <c r="F172" s="58">
        <v>9</v>
      </c>
      <c r="G172" s="59">
        <f t="shared" si="28"/>
        <v>356</v>
      </c>
      <c r="H172" s="59">
        <v>0</v>
      </c>
      <c r="I172" s="59">
        <f t="shared" si="24"/>
        <v>160</v>
      </c>
      <c r="J172" s="59">
        <f t="shared" si="25"/>
        <v>9</v>
      </c>
      <c r="K172" s="59" t="s">
        <v>867</v>
      </c>
      <c r="L172" s="60">
        <v>-2.2123400000000002</v>
      </c>
      <c r="M172" s="60">
        <v>29.704863</v>
      </c>
      <c r="N172" s="70" t="s">
        <v>215</v>
      </c>
      <c r="O172" s="70" t="s">
        <v>450</v>
      </c>
      <c r="P172" s="70" t="s">
        <v>516</v>
      </c>
      <c r="Q172" s="70" t="s">
        <v>160</v>
      </c>
      <c r="R172" s="63">
        <v>192</v>
      </c>
      <c r="S172" s="63">
        <v>826</v>
      </c>
      <c r="T172" s="83">
        <f t="shared" si="23"/>
        <v>294056</v>
      </c>
      <c r="U172" s="63">
        <v>198</v>
      </c>
      <c r="V172" s="63">
        <v>852</v>
      </c>
      <c r="W172" s="61">
        <f t="shared" si="29"/>
        <v>136320</v>
      </c>
    </row>
    <row r="173" spans="1:23" s="62" customFormat="1" ht="22.15" customHeight="1" x14ac:dyDescent="0.15">
      <c r="A173" s="55" t="s">
        <v>271</v>
      </c>
      <c r="B173" s="70" t="s">
        <v>525</v>
      </c>
      <c r="C173" s="70" t="s">
        <v>940</v>
      </c>
      <c r="D173" s="57">
        <f t="shared" si="26"/>
        <v>45498</v>
      </c>
      <c r="E173" s="57">
        <f t="shared" si="27"/>
        <v>46022</v>
      </c>
      <c r="F173" s="58">
        <v>12</v>
      </c>
      <c r="G173" s="59">
        <f t="shared" si="28"/>
        <v>353</v>
      </c>
      <c r="H173" s="59">
        <v>19</v>
      </c>
      <c r="I173" s="59">
        <f t="shared" si="24"/>
        <v>141</v>
      </c>
      <c r="J173" s="59">
        <f t="shared" si="25"/>
        <v>31</v>
      </c>
      <c r="K173" s="59" t="s">
        <v>867</v>
      </c>
      <c r="L173" s="60">
        <v>-2.1475249999999999</v>
      </c>
      <c r="M173" s="60">
        <v>29.777332000000001</v>
      </c>
      <c r="N173" s="70" t="s">
        <v>215</v>
      </c>
      <c r="O173" s="70" t="s">
        <v>446</v>
      </c>
      <c r="P173" s="70" t="s">
        <v>526</v>
      </c>
      <c r="Q173" s="70" t="s">
        <v>174</v>
      </c>
      <c r="R173" s="63">
        <v>117</v>
      </c>
      <c r="S173" s="63">
        <v>503</v>
      </c>
      <c r="T173" s="83">
        <f t="shared" si="23"/>
        <v>177559</v>
      </c>
      <c r="U173" s="63">
        <v>119</v>
      </c>
      <c r="V173" s="63">
        <v>512</v>
      </c>
      <c r="W173" s="61">
        <f t="shared" si="29"/>
        <v>72192</v>
      </c>
    </row>
    <row r="174" spans="1:23" s="62" customFormat="1" ht="22.15" customHeight="1" x14ac:dyDescent="0.15">
      <c r="A174" s="55" t="s">
        <v>271</v>
      </c>
      <c r="B174" s="70" t="s">
        <v>527</v>
      </c>
      <c r="C174" s="70" t="s">
        <v>936</v>
      </c>
      <c r="D174" s="57">
        <f t="shared" si="26"/>
        <v>45498</v>
      </c>
      <c r="E174" s="57">
        <f t="shared" si="27"/>
        <v>46022</v>
      </c>
      <c r="F174" s="58">
        <v>0</v>
      </c>
      <c r="G174" s="59">
        <f t="shared" si="28"/>
        <v>365</v>
      </c>
      <c r="H174" s="59">
        <v>0</v>
      </c>
      <c r="I174" s="59">
        <f t="shared" si="24"/>
        <v>160</v>
      </c>
      <c r="J174" s="59">
        <f t="shared" si="25"/>
        <v>0</v>
      </c>
      <c r="K174" s="59" t="s">
        <v>867</v>
      </c>
      <c r="L174" s="60">
        <v>-2.1897150000000001</v>
      </c>
      <c r="M174" s="60">
        <v>29.753443000000001</v>
      </c>
      <c r="N174" s="70" t="s">
        <v>215</v>
      </c>
      <c r="O174" s="70" t="s">
        <v>446</v>
      </c>
      <c r="P174" s="70" t="s">
        <v>464</v>
      </c>
      <c r="Q174" s="70" t="s">
        <v>528</v>
      </c>
      <c r="R174" s="63">
        <v>186</v>
      </c>
      <c r="S174" s="63">
        <v>800</v>
      </c>
      <c r="T174" s="83">
        <f t="shared" si="23"/>
        <v>292000</v>
      </c>
      <c r="U174" s="63">
        <v>186</v>
      </c>
      <c r="V174" s="63">
        <v>800</v>
      </c>
      <c r="W174" s="61">
        <f t="shared" si="29"/>
        <v>128000</v>
      </c>
    </row>
    <row r="175" spans="1:23" s="62" customFormat="1" ht="22.15" customHeight="1" x14ac:dyDescent="0.15">
      <c r="A175" s="55" t="s">
        <v>271</v>
      </c>
      <c r="B175" s="70" t="s">
        <v>529</v>
      </c>
      <c r="C175" s="70" t="s">
        <v>935</v>
      </c>
      <c r="D175" s="57">
        <f t="shared" si="26"/>
        <v>45498</v>
      </c>
      <c r="E175" s="57">
        <f t="shared" si="27"/>
        <v>46022</v>
      </c>
      <c r="F175" s="58">
        <v>7</v>
      </c>
      <c r="G175" s="59">
        <f t="shared" si="28"/>
        <v>358</v>
      </c>
      <c r="H175" s="59">
        <v>0</v>
      </c>
      <c r="I175" s="59">
        <f t="shared" si="24"/>
        <v>160</v>
      </c>
      <c r="J175" s="59">
        <f t="shared" si="25"/>
        <v>7</v>
      </c>
      <c r="K175" s="59" t="s">
        <v>867</v>
      </c>
      <c r="L175" s="60">
        <v>-2.1711269999999998</v>
      </c>
      <c r="M175" s="60">
        <v>29.746739999999999</v>
      </c>
      <c r="N175" s="70" t="s">
        <v>215</v>
      </c>
      <c r="O175" s="70" t="s">
        <v>446</v>
      </c>
      <c r="P175" s="70" t="s">
        <v>464</v>
      </c>
      <c r="Q175" s="70" t="s">
        <v>530</v>
      </c>
      <c r="R175" s="63">
        <v>184</v>
      </c>
      <c r="S175" s="63">
        <v>791</v>
      </c>
      <c r="T175" s="83">
        <f t="shared" si="23"/>
        <v>283178</v>
      </c>
      <c r="U175" s="63">
        <v>191</v>
      </c>
      <c r="V175" s="63">
        <v>821</v>
      </c>
      <c r="W175" s="61">
        <f t="shared" si="29"/>
        <v>131360</v>
      </c>
    </row>
    <row r="176" spans="1:23" s="62" customFormat="1" ht="22.15" customHeight="1" x14ac:dyDescent="0.15">
      <c r="A176" s="55" t="s">
        <v>271</v>
      </c>
      <c r="B176" s="70" t="s">
        <v>531</v>
      </c>
      <c r="C176" s="70" t="s">
        <v>941</v>
      </c>
      <c r="D176" s="57">
        <f t="shared" si="26"/>
        <v>45498</v>
      </c>
      <c r="E176" s="57">
        <f t="shared" si="27"/>
        <v>46022</v>
      </c>
      <c r="F176" s="58">
        <v>0</v>
      </c>
      <c r="G176" s="59">
        <f t="shared" si="28"/>
        <v>365</v>
      </c>
      <c r="H176" s="59">
        <v>0</v>
      </c>
      <c r="I176" s="59">
        <f t="shared" si="24"/>
        <v>160</v>
      </c>
      <c r="J176" s="59">
        <f t="shared" si="25"/>
        <v>0</v>
      </c>
      <c r="K176" s="59" t="s">
        <v>867</v>
      </c>
      <c r="L176" s="60">
        <v>-2.1616650000000002</v>
      </c>
      <c r="M176" s="60">
        <v>29.757624</v>
      </c>
      <c r="N176" s="70" t="s">
        <v>215</v>
      </c>
      <c r="O176" s="70" t="s">
        <v>446</v>
      </c>
      <c r="P176" s="70" t="s">
        <v>526</v>
      </c>
      <c r="Q176" s="70" t="s">
        <v>137</v>
      </c>
      <c r="R176" s="63">
        <v>199</v>
      </c>
      <c r="S176" s="63">
        <v>856</v>
      </c>
      <c r="T176" s="83">
        <f t="shared" si="23"/>
        <v>312440</v>
      </c>
      <c r="U176" s="63">
        <v>204</v>
      </c>
      <c r="V176" s="63">
        <v>878</v>
      </c>
      <c r="W176" s="61">
        <f t="shared" si="29"/>
        <v>140480</v>
      </c>
    </row>
    <row r="177" spans="1:23" s="62" customFormat="1" ht="22.15" customHeight="1" x14ac:dyDescent="0.15">
      <c r="A177" s="55" t="s">
        <v>271</v>
      </c>
      <c r="B177" s="70" t="s">
        <v>532</v>
      </c>
      <c r="C177" s="70" t="s">
        <v>941</v>
      </c>
      <c r="D177" s="57">
        <f t="shared" si="26"/>
        <v>45498</v>
      </c>
      <c r="E177" s="57">
        <f t="shared" si="27"/>
        <v>46022</v>
      </c>
      <c r="F177" s="58">
        <v>0</v>
      </c>
      <c r="G177" s="59">
        <f t="shared" si="28"/>
        <v>365</v>
      </c>
      <c r="H177" s="59">
        <v>7</v>
      </c>
      <c r="I177" s="59">
        <f t="shared" si="24"/>
        <v>153</v>
      </c>
      <c r="J177" s="59">
        <f t="shared" si="25"/>
        <v>7</v>
      </c>
      <c r="K177" s="59" t="s">
        <v>867</v>
      </c>
      <c r="L177" s="60">
        <v>-2.1796502000000002</v>
      </c>
      <c r="M177" s="60">
        <v>29.762869599999998</v>
      </c>
      <c r="N177" s="70" t="s">
        <v>215</v>
      </c>
      <c r="O177" s="70" t="s">
        <v>446</v>
      </c>
      <c r="P177" s="70" t="s">
        <v>533</v>
      </c>
      <c r="Q177" s="70" t="s">
        <v>534</v>
      </c>
      <c r="R177" s="63">
        <v>92</v>
      </c>
      <c r="S177" s="63">
        <v>396</v>
      </c>
      <c r="T177" s="83">
        <f t="shared" si="23"/>
        <v>144540</v>
      </c>
      <c r="U177" s="63">
        <v>93</v>
      </c>
      <c r="V177" s="63">
        <v>400</v>
      </c>
      <c r="W177" s="61">
        <f t="shared" si="29"/>
        <v>61200</v>
      </c>
    </row>
    <row r="178" spans="1:23" s="62" customFormat="1" ht="22.15" customHeight="1" x14ac:dyDescent="0.15">
      <c r="A178" s="55" t="s">
        <v>271</v>
      </c>
      <c r="B178" s="70" t="s">
        <v>535</v>
      </c>
      <c r="C178" s="70" t="s">
        <v>942</v>
      </c>
      <c r="D178" s="57">
        <f t="shared" si="26"/>
        <v>45498</v>
      </c>
      <c r="E178" s="57">
        <f t="shared" si="27"/>
        <v>46022</v>
      </c>
      <c r="F178" s="58">
        <v>3</v>
      </c>
      <c r="G178" s="59">
        <f t="shared" si="28"/>
        <v>362</v>
      </c>
      <c r="H178" s="59">
        <v>0</v>
      </c>
      <c r="I178" s="59">
        <f t="shared" si="24"/>
        <v>160</v>
      </c>
      <c r="J178" s="59">
        <f t="shared" si="25"/>
        <v>3</v>
      </c>
      <c r="K178" s="59" t="s">
        <v>867</v>
      </c>
      <c r="L178" s="60">
        <v>-2.2018140000000002</v>
      </c>
      <c r="M178" s="60">
        <v>29.789467999999999</v>
      </c>
      <c r="N178" s="70" t="s">
        <v>215</v>
      </c>
      <c r="O178" s="70" t="s">
        <v>446</v>
      </c>
      <c r="P178" s="70" t="s">
        <v>464</v>
      </c>
      <c r="Q178" s="70" t="s">
        <v>536</v>
      </c>
      <c r="R178" s="63">
        <v>122</v>
      </c>
      <c r="S178" s="63">
        <v>525</v>
      </c>
      <c r="T178" s="83">
        <f t="shared" si="23"/>
        <v>190050</v>
      </c>
      <c r="U178" s="63">
        <v>120</v>
      </c>
      <c r="V178" s="63">
        <v>516</v>
      </c>
      <c r="W178" s="61">
        <f t="shared" si="29"/>
        <v>82560</v>
      </c>
    </row>
    <row r="179" spans="1:23" s="62" customFormat="1" ht="22.15" customHeight="1" x14ac:dyDescent="0.15">
      <c r="A179" s="55" t="s">
        <v>271</v>
      </c>
      <c r="B179" s="70" t="s">
        <v>537</v>
      </c>
      <c r="C179" s="70" t="s">
        <v>942</v>
      </c>
      <c r="D179" s="57">
        <f t="shared" si="26"/>
        <v>45498</v>
      </c>
      <c r="E179" s="57">
        <f t="shared" si="27"/>
        <v>46022</v>
      </c>
      <c r="F179" s="58">
        <v>0</v>
      </c>
      <c r="G179" s="59">
        <f t="shared" si="28"/>
        <v>365</v>
      </c>
      <c r="H179" s="59">
        <v>0</v>
      </c>
      <c r="I179" s="59">
        <f t="shared" si="24"/>
        <v>160</v>
      </c>
      <c r="J179" s="59">
        <f t="shared" si="25"/>
        <v>0</v>
      </c>
      <c r="K179" s="59" t="s">
        <v>867</v>
      </c>
      <c r="L179" s="60">
        <v>-2.1430030000000002</v>
      </c>
      <c r="M179" s="60">
        <v>29.728898000000001</v>
      </c>
      <c r="N179" s="70" t="s">
        <v>215</v>
      </c>
      <c r="O179" s="70" t="s">
        <v>446</v>
      </c>
      <c r="P179" s="70" t="s">
        <v>447</v>
      </c>
      <c r="Q179" s="70" t="s">
        <v>538</v>
      </c>
      <c r="R179" s="63">
        <v>116</v>
      </c>
      <c r="S179" s="63">
        <v>499</v>
      </c>
      <c r="T179" s="83">
        <f t="shared" si="23"/>
        <v>182135</v>
      </c>
      <c r="U179" s="63">
        <v>117</v>
      </c>
      <c r="V179" s="63">
        <v>503</v>
      </c>
      <c r="W179" s="61">
        <f t="shared" si="29"/>
        <v>80480</v>
      </c>
    </row>
    <row r="180" spans="1:23" s="62" customFormat="1" ht="22.15" customHeight="1" x14ac:dyDescent="0.15">
      <c r="A180" s="55" t="s">
        <v>271</v>
      </c>
      <c r="B180" s="70" t="s">
        <v>539</v>
      </c>
      <c r="C180" s="70" t="s">
        <v>943</v>
      </c>
      <c r="D180" s="57">
        <f t="shared" si="26"/>
        <v>45498</v>
      </c>
      <c r="E180" s="57">
        <f t="shared" si="27"/>
        <v>46022</v>
      </c>
      <c r="F180" s="58">
        <v>0</v>
      </c>
      <c r="G180" s="59">
        <f t="shared" si="28"/>
        <v>365</v>
      </c>
      <c r="H180" s="59">
        <v>9</v>
      </c>
      <c r="I180" s="59">
        <f t="shared" si="24"/>
        <v>151</v>
      </c>
      <c r="J180" s="59">
        <f t="shared" si="25"/>
        <v>9</v>
      </c>
      <c r="K180" s="59" t="s">
        <v>867</v>
      </c>
      <c r="L180" s="60">
        <v>-2.1433369999999998</v>
      </c>
      <c r="M180" s="60">
        <v>29.732472999999999</v>
      </c>
      <c r="N180" s="70" t="s">
        <v>215</v>
      </c>
      <c r="O180" s="70" t="s">
        <v>446</v>
      </c>
      <c r="P180" s="70" t="s">
        <v>447</v>
      </c>
      <c r="Q180" s="70" t="s">
        <v>540</v>
      </c>
      <c r="R180" s="63">
        <v>190</v>
      </c>
      <c r="S180" s="63">
        <v>817</v>
      </c>
      <c r="T180" s="83">
        <f t="shared" si="23"/>
        <v>298205</v>
      </c>
      <c r="U180" s="63">
        <v>207</v>
      </c>
      <c r="V180" s="63">
        <v>890</v>
      </c>
      <c r="W180" s="61">
        <f t="shared" si="29"/>
        <v>134390</v>
      </c>
    </row>
    <row r="181" spans="1:23" s="62" customFormat="1" ht="22.15" customHeight="1" x14ac:dyDescent="0.15">
      <c r="A181" s="64" t="s">
        <v>271</v>
      </c>
      <c r="B181" s="65"/>
      <c r="C181" s="65"/>
      <c r="D181" s="65"/>
      <c r="E181" s="65"/>
      <c r="F181" s="65"/>
      <c r="G181" s="65"/>
      <c r="H181" s="65"/>
      <c r="I181" s="65"/>
      <c r="J181" s="65"/>
      <c r="K181" s="66"/>
      <c r="L181" s="67"/>
      <c r="M181" s="67"/>
      <c r="N181" s="65"/>
      <c r="O181" s="65"/>
      <c r="P181" s="65"/>
      <c r="Q181" s="71" t="s">
        <v>729</v>
      </c>
      <c r="R181" s="72">
        <f>SUM(R135:R180)</f>
        <v>8313</v>
      </c>
      <c r="S181" s="72">
        <f t="shared" ref="S181:W181" si="30">SUM(S135:S180)</f>
        <v>34779</v>
      </c>
      <c r="T181" s="72">
        <f t="shared" si="30"/>
        <v>12542731</v>
      </c>
      <c r="U181" s="72">
        <f>SUM(U135:U180)</f>
        <v>8355</v>
      </c>
      <c r="V181" s="72">
        <f t="shared" si="30"/>
        <v>35097</v>
      </c>
      <c r="W181" s="72">
        <f t="shared" si="30"/>
        <v>5508501</v>
      </c>
    </row>
    <row r="182" spans="1:23" s="62" customFormat="1" ht="22.15" customHeight="1" x14ac:dyDescent="0.15">
      <c r="A182" s="55" t="s">
        <v>726</v>
      </c>
      <c r="B182" s="70" t="s">
        <v>541</v>
      </c>
      <c r="C182" s="70" t="s">
        <v>944</v>
      </c>
      <c r="D182" s="57">
        <f>D180</f>
        <v>45498</v>
      </c>
      <c r="E182" s="57">
        <f>E180</f>
        <v>46022</v>
      </c>
      <c r="F182" s="58">
        <v>0</v>
      </c>
      <c r="G182" s="59">
        <f t="shared" si="28"/>
        <v>365</v>
      </c>
      <c r="H182" s="59">
        <v>0</v>
      </c>
      <c r="I182" s="59">
        <f>160-H182</f>
        <v>160</v>
      </c>
      <c r="J182" s="59">
        <f>F182+H182</f>
        <v>0</v>
      </c>
      <c r="K182" s="59" t="s">
        <v>867</v>
      </c>
      <c r="L182" s="60">
        <v>-2.256605</v>
      </c>
      <c r="M182" s="60">
        <v>29.794802000000001</v>
      </c>
      <c r="N182" s="70" t="s">
        <v>215</v>
      </c>
      <c r="O182" s="70" t="s">
        <v>215</v>
      </c>
      <c r="P182" s="70" t="s">
        <v>542</v>
      </c>
      <c r="Q182" s="70" t="s">
        <v>543</v>
      </c>
      <c r="R182" s="63">
        <v>119</v>
      </c>
      <c r="S182" s="63">
        <v>512</v>
      </c>
      <c r="T182" s="83">
        <f t="shared" ref="T182:T223" si="31">G182*S182</f>
        <v>186880</v>
      </c>
      <c r="U182" s="63">
        <v>122</v>
      </c>
      <c r="V182" s="63">
        <v>525</v>
      </c>
      <c r="W182" s="61">
        <f t="shared" si="29"/>
        <v>84000</v>
      </c>
    </row>
    <row r="183" spans="1:23" s="62" customFormat="1" ht="22.15" customHeight="1" x14ac:dyDescent="0.15">
      <c r="A183" s="55" t="s">
        <v>726</v>
      </c>
      <c r="B183" s="70" t="s">
        <v>544</v>
      </c>
      <c r="C183" s="70" t="s">
        <v>928</v>
      </c>
      <c r="D183" s="57">
        <f t="shared" si="26"/>
        <v>45498</v>
      </c>
      <c r="E183" s="57">
        <f t="shared" si="27"/>
        <v>46022</v>
      </c>
      <c r="F183" s="58">
        <v>14</v>
      </c>
      <c r="G183" s="59">
        <f t="shared" si="28"/>
        <v>351</v>
      </c>
      <c r="H183" s="59">
        <v>0</v>
      </c>
      <c r="I183" s="59">
        <f t="shared" ref="I183:I223" si="32">160-H183</f>
        <v>160</v>
      </c>
      <c r="J183" s="59">
        <f t="shared" ref="J183:J223" si="33">F183+H183</f>
        <v>14</v>
      </c>
      <c r="K183" s="59" t="s">
        <v>867</v>
      </c>
      <c r="L183" s="60">
        <v>-2.2490579999999998</v>
      </c>
      <c r="M183" s="60">
        <v>29.789701999999998</v>
      </c>
      <c r="N183" s="70" t="s">
        <v>215</v>
      </c>
      <c r="O183" s="70" t="s">
        <v>215</v>
      </c>
      <c r="P183" s="70" t="s">
        <v>542</v>
      </c>
      <c r="Q183" s="70" t="s">
        <v>545</v>
      </c>
      <c r="R183" s="63">
        <v>178</v>
      </c>
      <c r="S183" s="63">
        <v>765</v>
      </c>
      <c r="T183" s="83">
        <f t="shared" si="31"/>
        <v>268515</v>
      </c>
      <c r="U183" s="63">
        <v>173</v>
      </c>
      <c r="V183" s="63">
        <v>743</v>
      </c>
      <c r="W183" s="61">
        <f t="shared" si="29"/>
        <v>118880</v>
      </c>
    </row>
    <row r="184" spans="1:23" s="62" customFormat="1" ht="22.15" customHeight="1" x14ac:dyDescent="0.15">
      <c r="A184" s="55" t="s">
        <v>272</v>
      </c>
      <c r="B184" s="70" t="s">
        <v>546</v>
      </c>
      <c r="C184" s="70" t="s">
        <v>928</v>
      </c>
      <c r="D184" s="57">
        <f t="shared" si="26"/>
        <v>45498</v>
      </c>
      <c r="E184" s="57">
        <f t="shared" si="27"/>
        <v>46022</v>
      </c>
      <c r="F184" s="58">
        <v>10</v>
      </c>
      <c r="G184" s="59">
        <f t="shared" si="28"/>
        <v>355</v>
      </c>
      <c r="H184" s="59">
        <v>7</v>
      </c>
      <c r="I184" s="59">
        <f t="shared" si="32"/>
        <v>153</v>
      </c>
      <c r="J184" s="59">
        <f t="shared" si="33"/>
        <v>17</v>
      </c>
      <c r="K184" s="59" t="s">
        <v>867</v>
      </c>
      <c r="L184" s="60">
        <v>-2.2503099999999998</v>
      </c>
      <c r="M184" s="60">
        <v>29.794574999999998</v>
      </c>
      <c r="N184" s="70" t="s">
        <v>215</v>
      </c>
      <c r="O184" s="70" t="s">
        <v>215</v>
      </c>
      <c r="P184" s="70" t="s">
        <v>542</v>
      </c>
      <c r="Q184" s="70" t="s">
        <v>547</v>
      </c>
      <c r="R184" s="63">
        <v>114</v>
      </c>
      <c r="S184" s="63">
        <v>490</v>
      </c>
      <c r="T184" s="83">
        <f t="shared" si="31"/>
        <v>173950</v>
      </c>
      <c r="U184" s="63">
        <v>115</v>
      </c>
      <c r="V184" s="63">
        <v>494</v>
      </c>
      <c r="W184" s="61">
        <f t="shared" si="29"/>
        <v>75582</v>
      </c>
    </row>
    <row r="185" spans="1:23" s="62" customFormat="1" ht="22.15" customHeight="1" x14ac:dyDescent="0.15">
      <c r="A185" s="55" t="s">
        <v>272</v>
      </c>
      <c r="B185" s="70" t="s">
        <v>548</v>
      </c>
      <c r="C185" s="70" t="s">
        <v>945</v>
      </c>
      <c r="D185" s="57">
        <f t="shared" si="26"/>
        <v>45498</v>
      </c>
      <c r="E185" s="57">
        <f t="shared" si="27"/>
        <v>46022</v>
      </c>
      <c r="F185" s="58">
        <v>0</v>
      </c>
      <c r="G185" s="59">
        <f t="shared" si="28"/>
        <v>365</v>
      </c>
      <c r="H185" s="59">
        <v>7</v>
      </c>
      <c r="I185" s="59">
        <f t="shared" si="32"/>
        <v>153</v>
      </c>
      <c r="J185" s="59">
        <f t="shared" si="33"/>
        <v>7</v>
      </c>
      <c r="K185" s="59" t="s">
        <v>867</v>
      </c>
      <c r="L185" s="60">
        <v>-2.261803</v>
      </c>
      <c r="M185" s="60">
        <v>29.789549999999998</v>
      </c>
      <c r="N185" s="70" t="s">
        <v>215</v>
      </c>
      <c r="O185" s="70" t="s">
        <v>215</v>
      </c>
      <c r="P185" s="70" t="s">
        <v>542</v>
      </c>
      <c r="Q185" s="70" t="s">
        <v>549</v>
      </c>
      <c r="R185" s="63">
        <v>255</v>
      </c>
      <c r="S185" s="63">
        <v>1000</v>
      </c>
      <c r="T185" s="83">
        <f t="shared" si="31"/>
        <v>365000</v>
      </c>
      <c r="U185" s="63">
        <v>245</v>
      </c>
      <c r="V185" s="58">
        <v>1000</v>
      </c>
      <c r="W185" s="61">
        <f t="shared" si="29"/>
        <v>153000</v>
      </c>
    </row>
    <row r="186" spans="1:23" s="62" customFormat="1" ht="22.15" customHeight="1" x14ac:dyDescent="0.15">
      <c r="A186" s="55" t="s">
        <v>272</v>
      </c>
      <c r="B186" s="70" t="s">
        <v>550</v>
      </c>
      <c r="C186" s="70" t="s">
        <v>928</v>
      </c>
      <c r="D186" s="57">
        <f t="shared" si="26"/>
        <v>45498</v>
      </c>
      <c r="E186" s="57">
        <f t="shared" si="27"/>
        <v>46022</v>
      </c>
      <c r="F186" s="58">
        <v>9</v>
      </c>
      <c r="G186" s="59">
        <f t="shared" si="28"/>
        <v>356</v>
      </c>
      <c r="H186" s="59">
        <v>8</v>
      </c>
      <c r="I186" s="59">
        <f t="shared" si="32"/>
        <v>152</v>
      </c>
      <c r="J186" s="59">
        <f t="shared" si="33"/>
        <v>17</v>
      </c>
      <c r="K186" s="59" t="s">
        <v>867</v>
      </c>
      <c r="L186" s="60">
        <v>-2.257012</v>
      </c>
      <c r="M186" s="60">
        <v>29.795241999999998</v>
      </c>
      <c r="N186" s="70" t="s">
        <v>215</v>
      </c>
      <c r="O186" s="70" t="s">
        <v>215</v>
      </c>
      <c r="P186" s="70" t="s">
        <v>542</v>
      </c>
      <c r="Q186" s="70" t="s">
        <v>551</v>
      </c>
      <c r="R186" s="63">
        <v>177</v>
      </c>
      <c r="S186" s="63">
        <v>761</v>
      </c>
      <c r="T186" s="83">
        <f t="shared" si="31"/>
        <v>270916</v>
      </c>
      <c r="U186" s="63">
        <v>187</v>
      </c>
      <c r="V186" s="63">
        <v>804</v>
      </c>
      <c r="W186" s="61">
        <f t="shared" si="29"/>
        <v>122208</v>
      </c>
    </row>
    <row r="187" spans="1:23" s="62" customFormat="1" ht="22.15" customHeight="1" x14ac:dyDescent="0.15">
      <c r="A187" s="55" t="s">
        <v>272</v>
      </c>
      <c r="B187" s="70" t="s">
        <v>552</v>
      </c>
      <c r="C187" s="70" t="s">
        <v>946</v>
      </c>
      <c r="D187" s="57">
        <f t="shared" si="26"/>
        <v>45498</v>
      </c>
      <c r="E187" s="57">
        <f t="shared" si="27"/>
        <v>46022</v>
      </c>
      <c r="F187" s="58">
        <v>14</v>
      </c>
      <c r="G187" s="59">
        <f t="shared" si="28"/>
        <v>351</v>
      </c>
      <c r="H187" s="59">
        <v>5</v>
      </c>
      <c r="I187" s="59">
        <f t="shared" si="32"/>
        <v>155</v>
      </c>
      <c r="J187" s="59">
        <f t="shared" si="33"/>
        <v>19</v>
      </c>
      <c r="K187" s="59" t="s">
        <v>867</v>
      </c>
      <c r="L187" s="60">
        <v>-2.25563</v>
      </c>
      <c r="M187" s="60">
        <v>29.801462000000001</v>
      </c>
      <c r="N187" s="70" t="s">
        <v>215</v>
      </c>
      <c r="O187" s="70" t="s">
        <v>215</v>
      </c>
      <c r="P187" s="70" t="s">
        <v>542</v>
      </c>
      <c r="Q187" s="70" t="s">
        <v>553</v>
      </c>
      <c r="R187" s="63">
        <v>250</v>
      </c>
      <c r="S187" s="63">
        <v>1000</v>
      </c>
      <c r="T187" s="83">
        <f t="shared" si="31"/>
        <v>351000</v>
      </c>
      <c r="U187" s="63">
        <v>248</v>
      </c>
      <c r="V187" s="58">
        <v>1000</v>
      </c>
      <c r="W187" s="61">
        <f t="shared" si="29"/>
        <v>155000</v>
      </c>
    </row>
    <row r="188" spans="1:23" s="62" customFormat="1" ht="22.15" customHeight="1" x14ac:dyDescent="0.15">
      <c r="A188" s="55" t="s">
        <v>272</v>
      </c>
      <c r="B188" s="70" t="s">
        <v>554</v>
      </c>
      <c r="C188" s="70" t="s">
        <v>947</v>
      </c>
      <c r="D188" s="57">
        <f t="shared" si="26"/>
        <v>45498</v>
      </c>
      <c r="E188" s="57">
        <f t="shared" si="27"/>
        <v>46022</v>
      </c>
      <c r="F188" s="58">
        <v>6</v>
      </c>
      <c r="G188" s="59">
        <f t="shared" si="28"/>
        <v>359</v>
      </c>
      <c r="H188" s="59">
        <v>0</v>
      </c>
      <c r="I188" s="59">
        <f t="shared" si="32"/>
        <v>160</v>
      </c>
      <c r="J188" s="59">
        <f t="shared" si="33"/>
        <v>6</v>
      </c>
      <c r="K188" s="59" t="s">
        <v>867</v>
      </c>
      <c r="L188" s="60">
        <v>-2.2789299999999999</v>
      </c>
      <c r="M188" s="60">
        <v>29.782136999999999</v>
      </c>
      <c r="N188" s="70" t="s">
        <v>215</v>
      </c>
      <c r="O188" s="70" t="s">
        <v>215</v>
      </c>
      <c r="P188" s="70" t="s">
        <v>542</v>
      </c>
      <c r="Q188" s="70" t="s">
        <v>414</v>
      </c>
      <c r="R188" s="63">
        <v>240</v>
      </c>
      <c r="S188" s="63">
        <v>1000</v>
      </c>
      <c r="T188" s="83">
        <f t="shared" si="31"/>
        <v>359000</v>
      </c>
      <c r="U188" s="63">
        <v>234</v>
      </c>
      <c r="V188" s="58">
        <v>1000</v>
      </c>
      <c r="W188" s="61">
        <f t="shared" si="29"/>
        <v>160000</v>
      </c>
    </row>
    <row r="189" spans="1:23" s="62" customFormat="1" ht="22.15" customHeight="1" x14ac:dyDescent="0.15">
      <c r="A189" s="55" t="s">
        <v>272</v>
      </c>
      <c r="B189" s="70" t="s">
        <v>555</v>
      </c>
      <c r="C189" s="70" t="s">
        <v>948</v>
      </c>
      <c r="D189" s="57">
        <f t="shared" si="26"/>
        <v>45498</v>
      </c>
      <c r="E189" s="57">
        <f t="shared" si="27"/>
        <v>46022</v>
      </c>
      <c r="F189" s="58">
        <v>0</v>
      </c>
      <c r="G189" s="59">
        <f t="shared" si="28"/>
        <v>365</v>
      </c>
      <c r="H189" s="59">
        <v>0</v>
      </c>
      <c r="I189" s="59">
        <f t="shared" si="32"/>
        <v>160</v>
      </c>
      <c r="J189" s="59">
        <f t="shared" si="33"/>
        <v>0</v>
      </c>
      <c r="K189" s="59" t="s">
        <v>867</v>
      </c>
      <c r="L189" s="60">
        <v>-2.2515299999999998</v>
      </c>
      <c r="M189" s="60">
        <v>29.757650000000002</v>
      </c>
      <c r="N189" s="70" t="s">
        <v>215</v>
      </c>
      <c r="O189" s="70" t="s">
        <v>215</v>
      </c>
      <c r="P189" s="70" t="s">
        <v>542</v>
      </c>
      <c r="Q189" s="70" t="s">
        <v>556</v>
      </c>
      <c r="R189" s="63">
        <v>81</v>
      </c>
      <c r="S189" s="63">
        <v>348</v>
      </c>
      <c r="T189" s="83">
        <f t="shared" si="31"/>
        <v>127020</v>
      </c>
      <c r="U189" s="63">
        <v>81</v>
      </c>
      <c r="V189" s="63">
        <v>348</v>
      </c>
      <c r="W189" s="61">
        <f t="shared" si="29"/>
        <v>55680</v>
      </c>
    </row>
    <row r="190" spans="1:23" s="62" customFormat="1" ht="22.15" customHeight="1" x14ac:dyDescent="0.15">
      <c r="A190" s="55" t="s">
        <v>272</v>
      </c>
      <c r="B190" s="70" t="s">
        <v>557</v>
      </c>
      <c r="C190" s="70" t="s">
        <v>948</v>
      </c>
      <c r="D190" s="57">
        <f t="shared" si="26"/>
        <v>45498</v>
      </c>
      <c r="E190" s="57">
        <f t="shared" si="27"/>
        <v>46022</v>
      </c>
      <c r="F190" s="58">
        <v>12</v>
      </c>
      <c r="G190" s="59">
        <f t="shared" si="28"/>
        <v>353</v>
      </c>
      <c r="H190" s="59">
        <v>0</v>
      </c>
      <c r="I190" s="59">
        <f t="shared" si="32"/>
        <v>160</v>
      </c>
      <c r="J190" s="59">
        <f t="shared" si="33"/>
        <v>12</v>
      </c>
      <c r="K190" s="59" t="s">
        <v>867</v>
      </c>
      <c r="L190" s="60">
        <v>-2.2717429999999998</v>
      </c>
      <c r="M190" s="60">
        <v>29.774823000000001</v>
      </c>
      <c r="N190" s="70" t="s">
        <v>215</v>
      </c>
      <c r="O190" s="70" t="s">
        <v>215</v>
      </c>
      <c r="P190" s="70" t="s">
        <v>542</v>
      </c>
      <c r="Q190" s="70" t="s">
        <v>234</v>
      </c>
      <c r="R190" s="63">
        <v>160</v>
      </c>
      <c r="S190" s="63">
        <v>688</v>
      </c>
      <c r="T190" s="83">
        <f t="shared" si="31"/>
        <v>242864</v>
      </c>
      <c r="U190" s="63">
        <v>168</v>
      </c>
      <c r="V190" s="63">
        <v>722</v>
      </c>
      <c r="W190" s="61">
        <f t="shared" si="29"/>
        <v>115520</v>
      </c>
    </row>
    <row r="191" spans="1:23" s="62" customFormat="1" ht="22.15" customHeight="1" x14ac:dyDescent="0.15">
      <c r="A191" s="55" t="s">
        <v>272</v>
      </c>
      <c r="B191" s="70" t="s">
        <v>558</v>
      </c>
      <c r="C191" s="70" t="s">
        <v>949</v>
      </c>
      <c r="D191" s="57">
        <f t="shared" si="26"/>
        <v>45498</v>
      </c>
      <c r="E191" s="57">
        <f t="shared" si="27"/>
        <v>46022</v>
      </c>
      <c r="F191" s="58">
        <v>20</v>
      </c>
      <c r="G191" s="59">
        <f t="shared" si="28"/>
        <v>345</v>
      </c>
      <c r="H191" s="59">
        <v>0</v>
      </c>
      <c r="I191" s="59">
        <f t="shared" si="32"/>
        <v>160</v>
      </c>
      <c r="J191" s="59">
        <f t="shared" si="33"/>
        <v>20</v>
      </c>
      <c r="K191" s="59" t="s">
        <v>867</v>
      </c>
      <c r="L191" s="60">
        <v>-2.265809</v>
      </c>
      <c r="M191" s="60">
        <v>29.768025999999999</v>
      </c>
      <c r="N191" s="70" t="s">
        <v>215</v>
      </c>
      <c r="O191" s="70" t="s">
        <v>215</v>
      </c>
      <c r="P191" s="70" t="s">
        <v>542</v>
      </c>
      <c r="Q191" s="70" t="s">
        <v>559</v>
      </c>
      <c r="R191" s="63">
        <v>114</v>
      </c>
      <c r="S191" s="63">
        <v>490</v>
      </c>
      <c r="T191" s="83">
        <f t="shared" si="31"/>
        <v>169050</v>
      </c>
      <c r="U191" s="63">
        <v>118</v>
      </c>
      <c r="V191" s="63">
        <v>507</v>
      </c>
      <c r="W191" s="61">
        <f t="shared" si="29"/>
        <v>81120</v>
      </c>
    </row>
    <row r="192" spans="1:23" s="62" customFormat="1" ht="22.15" customHeight="1" x14ac:dyDescent="0.15">
      <c r="A192" s="55" t="s">
        <v>272</v>
      </c>
      <c r="B192" s="70" t="s">
        <v>560</v>
      </c>
      <c r="C192" s="70" t="s">
        <v>937</v>
      </c>
      <c r="D192" s="57">
        <f t="shared" si="26"/>
        <v>45498</v>
      </c>
      <c r="E192" s="57">
        <f t="shared" si="27"/>
        <v>46022</v>
      </c>
      <c r="F192" s="58">
        <v>7</v>
      </c>
      <c r="G192" s="59">
        <f t="shared" si="28"/>
        <v>358</v>
      </c>
      <c r="H192" s="59">
        <v>0</v>
      </c>
      <c r="I192" s="59">
        <f t="shared" si="32"/>
        <v>160</v>
      </c>
      <c r="J192" s="59">
        <f t="shared" si="33"/>
        <v>7</v>
      </c>
      <c r="K192" s="59" t="s">
        <v>867</v>
      </c>
      <c r="L192" s="60">
        <v>-2.245895</v>
      </c>
      <c r="M192" s="60">
        <v>29.75609</v>
      </c>
      <c r="N192" s="70" t="s">
        <v>215</v>
      </c>
      <c r="O192" s="70" t="s">
        <v>215</v>
      </c>
      <c r="P192" s="70" t="s">
        <v>542</v>
      </c>
      <c r="Q192" s="70" t="s">
        <v>561</v>
      </c>
      <c r="R192" s="63">
        <v>141</v>
      </c>
      <c r="S192" s="63">
        <v>606</v>
      </c>
      <c r="T192" s="83">
        <f t="shared" si="31"/>
        <v>216948</v>
      </c>
      <c r="U192" s="63">
        <v>144</v>
      </c>
      <c r="V192" s="63">
        <v>619</v>
      </c>
      <c r="W192" s="61">
        <f t="shared" si="29"/>
        <v>99040</v>
      </c>
    </row>
    <row r="193" spans="1:23" s="62" customFormat="1" ht="22.15" customHeight="1" x14ac:dyDescent="0.15">
      <c r="A193" s="55" t="s">
        <v>272</v>
      </c>
      <c r="B193" s="70" t="s">
        <v>562</v>
      </c>
      <c r="C193" s="70" t="s">
        <v>918</v>
      </c>
      <c r="D193" s="57">
        <f t="shared" si="26"/>
        <v>45498</v>
      </c>
      <c r="E193" s="57">
        <f t="shared" si="27"/>
        <v>46022</v>
      </c>
      <c r="F193" s="58">
        <v>19</v>
      </c>
      <c r="G193" s="59">
        <f t="shared" si="28"/>
        <v>346</v>
      </c>
      <c r="H193" s="59">
        <v>9</v>
      </c>
      <c r="I193" s="59">
        <f t="shared" si="32"/>
        <v>151</v>
      </c>
      <c r="J193" s="59">
        <f t="shared" si="33"/>
        <v>28</v>
      </c>
      <c r="K193" s="59" t="s">
        <v>867</v>
      </c>
      <c r="L193" s="60">
        <v>-2.3441550000000002</v>
      </c>
      <c r="M193" s="60">
        <v>29.740480000000002</v>
      </c>
      <c r="N193" s="70" t="s">
        <v>563</v>
      </c>
      <c r="O193" s="70" t="s">
        <v>564</v>
      </c>
      <c r="P193" s="70" t="s">
        <v>414</v>
      </c>
      <c r="Q193" s="70" t="s">
        <v>565</v>
      </c>
      <c r="R193" s="63">
        <v>299</v>
      </c>
      <c r="S193" s="63">
        <v>1000</v>
      </c>
      <c r="T193" s="83">
        <f t="shared" si="31"/>
        <v>346000</v>
      </c>
      <c r="U193" s="63">
        <v>292</v>
      </c>
      <c r="V193" s="58">
        <v>1000</v>
      </c>
      <c r="W193" s="61">
        <f t="shared" si="29"/>
        <v>151000</v>
      </c>
    </row>
    <row r="194" spans="1:23" s="62" customFormat="1" ht="22.15" customHeight="1" x14ac:dyDescent="0.15">
      <c r="A194" s="55" t="s">
        <v>272</v>
      </c>
      <c r="B194" s="70" t="s">
        <v>566</v>
      </c>
      <c r="C194" s="70" t="s">
        <v>900</v>
      </c>
      <c r="D194" s="57">
        <f t="shared" si="26"/>
        <v>45498</v>
      </c>
      <c r="E194" s="57">
        <f t="shared" si="27"/>
        <v>46022</v>
      </c>
      <c r="F194" s="58">
        <v>16</v>
      </c>
      <c r="G194" s="59">
        <f t="shared" si="28"/>
        <v>349</v>
      </c>
      <c r="H194" s="59">
        <v>0</v>
      </c>
      <c r="I194" s="59">
        <f t="shared" si="32"/>
        <v>160</v>
      </c>
      <c r="J194" s="59">
        <f t="shared" si="33"/>
        <v>16</v>
      </c>
      <c r="K194" s="59" t="s">
        <v>867</v>
      </c>
      <c r="L194" s="60">
        <v>-2.3442020000000001</v>
      </c>
      <c r="M194" s="60">
        <v>29.748481999999999</v>
      </c>
      <c r="N194" s="70" t="s">
        <v>563</v>
      </c>
      <c r="O194" s="70" t="s">
        <v>564</v>
      </c>
      <c r="P194" s="70" t="s">
        <v>563</v>
      </c>
      <c r="Q194" s="70" t="s">
        <v>567</v>
      </c>
      <c r="R194" s="63">
        <v>227</v>
      </c>
      <c r="S194" s="63">
        <v>976</v>
      </c>
      <c r="T194" s="83">
        <f t="shared" si="31"/>
        <v>340624</v>
      </c>
      <c r="U194" s="63">
        <v>240</v>
      </c>
      <c r="V194" s="58">
        <v>1000</v>
      </c>
      <c r="W194" s="61">
        <f t="shared" si="29"/>
        <v>160000</v>
      </c>
    </row>
    <row r="195" spans="1:23" s="62" customFormat="1" ht="22.15" customHeight="1" x14ac:dyDescent="0.15">
      <c r="A195" s="55" t="s">
        <v>272</v>
      </c>
      <c r="B195" s="70" t="s">
        <v>568</v>
      </c>
      <c r="C195" s="70" t="s">
        <v>907</v>
      </c>
      <c r="D195" s="57">
        <f t="shared" si="26"/>
        <v>45498</v>
      </c>
      <c r="E195" s="57">
        <f t="shared" si="27"/>
        <v>46022</v>
      </c>
      <c r="F195" s="58">
        <v>8</v>
      </c>
      <c r="G195" s="59">
        <f t="shared" si="28"/>
        <v>357</v>
      </c>
      <c r="H195" s="59">
        <v>0</v>
      </c>
      <c r="I195" s="59">
        <f t="shared" si="32"/>
        <v>160</v>
      </c>
      <c r="J195" s="59">
        <f t="shared" si="33"/>
        <v>8</v>
      </c>
      <c r="K195" s="59" t="s">
        <v>867</v>
      </c>
      <c r="L195" s="60">
        <v>-2.2952455999999999</v>
      </c>
      <c r="M195" s="60">
        <v>29.7793034</v>
      </c>
      <c r="N195" s="70" t="s">
        <v>563</v>
      </c>
      <c r="O195" s="70" t="s">
        <v>569</v>
      </c>
      <c r="P195" s="70" t="s">
        <v>570</v>
      </c>
      <c r="Q195" s="70" t="s">
        <v>238</v>
      </c>
      <c r="R195" s="63">
        <v>136</v>
      </c>
      <c r="S195" s="63">
        <v>585</v>
      </c>
      <c r="T195" s="83">
        <f t="shared" si="31"/>
        <v>208845</v>
      </c>
      <c r="U195" s="63">
        <v>143</v>
      </c>
      <c r="V195" s="63">
        <v>615</v>
      </c>
      <c r="W195" s="61">
        <f t="shared" si="29"/>
        <v>98400</v>
      </c>
    </row>
    <row r="196" spans="1:23" s="62" customFormat="1" ht="22.15" customHeight="1" x14ac:dyDescent="0.15">
      <c r="A196" s="55" t="s">
        <v>272</v>
      </c>
      <c r="B196" s="70" t="s">
        <v>571</v>
      </c>
      <c r="C196" s="70" t="s">
        <v>907</v>
      </c>
      <c r="D196" s="57">
        <f t="shared" si="26"/>
        <v>45498</v>
      </c>
      <c r="E196" s="57">
        <f t="shared" si="27"/>
        <v>46022</v>
      </c>
      <c r="F196" s="58">
        <v>6</v>
      </c>
      <c r="G196" s="59">
        <f t="shared" si="28"/>
        <v>359</v>
      </c>
      <c r="H196" s="59">
        <v>0</v>
      </c>
      <c r="I196" s="59">
        <f t="shared" si="32"/>
        <v>160</v>
      </c>
      <c r="J196" s="59">
        <f t="shared" si="33"/>
        <v>6</v>
      </c>
      <c r="K196" s="59" t="s">
        <v>867</v>
      </c>
      <c r="L196" s="60">
        <v>-2.272948</v>
      </c>
      <c r="M196" s="60">
        <v>29.800332999999998</v>
      </c>
      <c r="N196" s="70" t="s">
        <v>563</v>
      </c>
      <c r="O196" s="70" t="s">
        <v>569</v>
      </c>
      <c r="P196" s="70" t="s">
        <v>572</v>
      </c>
      <c r="Q196" s="70" t="s">
        <v>573</v>
      </c>
      <c r="R196" s="63">
        <v>220</v>
      </c>
      <c r="S196" s="63">
        <v>946</v>
      </c>
      <c r="T196" s="83">
        <f t="shared" si="31"/>
        <v>339614</v>
      </c>
      <c r="U196" s="63">
        <v>217</v>
      </c>
      <c r="V196" s="63">
        <v>933</v>
      </c>
      <c r="W196" s="61">
        <f t="shared" si="29"/>
        <v>149280</v>
      </c>
    </row>
    <row r="197" spans="1:23" s="62" customFormat="1" ht="22.15" customHeight="1" x14ac:dyDescent="0.15">
      <c r="A197" s="55" t="s">
        <v>272</v>
      </c>
      <c r="B197" s="70" t="s">
        <v>574</v>
      </c>
      <c r="C197" s="70" t="s">
        <v>907</v>
      </c>
      <c r="D197" s="57">
        <f t="shared" si="26"/>
        <v>45498</v>
      </c>
      <c r="E197" s="57">
        <f t="shared" si="27"/>
        <v>46022</v>
      </c>
      <c r="F197" s="58">
        <v>0</v>
      </c>
      <c r="G197" s="59">
        <f t="shared" si="28"/>
        <v>365</v>
      </c>
      <c r="H197" s="59">
        <v>0</v>
      </c>
      <c r="I197" s="59">
        <f t="shared" si="32"/>
        <v>160</v>
      </c>
      <c r="J197" s="59">
        <f t="shared" si="33"/>
        <v>0</v>
      </c>
      <c r="K197" s="59" t="s">
        <v>867</v>
      </c>
      <c r="L197" s="60">
        <v>-2.2835770000000002</v>
      </c>
      <c r="M197" s="60">
        <v>29.778935000000001</v>
      </c>
      <c r="N197" s="70" t="s">
        <v>563</v>
      </c>
      <c r="O197" s="70" t="s">
        <v>996</v>
      </c>
      <c r="P197" s="70" t="s">
        <v>995</v>
      </c>
      <c r="Q197" s="70" t="s">
        <v>576</v>
      </c>
      <c r="R197" s="63">
        <v>217</v>
      </c>
      <c r="S197" s="63">
        <v>933</v>
      </c>
      <c r="T197" s="83">
        <f t="shared" si="31"/>
        <v>340545</v>
      </c>
      <c r="U197" s="63">
        <v>217</v>
      </c>
      <c r="V197" s="63">
        <v>933</v>
      </c>
      <c r="W197" s="61">
        <f t="shared" si="29"/>
        <v>149280</v>
      </c>
    </row>
    <row r="198" spans="1:23" s="62" customFormat="1" ht="22.15" customHeight="1" x14ac:dyDescent="0.15">
      <c r="A198" s="55" t="s">
        <v>272</v>
      </c>
      <c r="B198" s="70" t="s">
        <v>577</v>
      </c>
      <c r="C198" s="70" t="s">
        <v>918</v>
      </c>
      <c r="D198" s="57">
        <f t="shared" si="26"/>
        <v>45498</v>
      </c>
      <c r="E198" s="57">
        <f t="shared" si="27"/>
        <v>46022</v>
      </c>
      <c r="F198" s="58">
        <v>0</v>
      </c>
      <c r="G198" s="59">
        <f t="shared" si="28"/>
        <v>365</v>
      </c>
      <c r="H198" s="59">
        <v>9</v>
      </c>
      <c r="I198" s="59">
        <f t="shared" si="32"/>
        <v>151</v>
      </c>
      <c r="J198" s="59">
        <f t="shared" si="33"/>
        <v>9</v>
      </c>
      <c r="K198" s="59" t="s">
        <v>867</v>
      </c>
      <c r="L198" s="60">
        <v>-2.3305069999999999</v>
      </c>
      <c r="M198" s="60">
        <v>29.682974999999999</v>
      </c>
      <c r="N198" s="70" t="s">
        <v>563</v>
      </c>
      <c r="O198" s="70" t="s">
        <v>578</v>
      </c>
      <c r="P198" s="70" t="s">
        <v>579</v>
      </c>
      <c r="Q198" s="70" t="s">
        <v>580</v>
      </c>
      <c r="R198" s="63">
        <v>90</v>
      </c>
      <c r="S198" s="63">
        <v>387</v>
      </c>
      <c r="T198" s="83">
        <f t="shared" si="31"/>
        <v>141255</v>
      </c>
      <c r="U198" s="63">
        <v>98</v>
      </c>
      <c r="V198" s="63">
        <v>421</v>
      </c>
      <c r="W198" s="61">
        <f t="shared" si="29"/>
        <v>63571</v>
      </c>
    </row>
    <row r="199" spans="1:23" s="62" customFormat="1" ht="22.15" customHeight="1" x14ac:dyDescent="0.15">
      <c r="A199" s="55" t="s">
        <v>272</v>
      </c>
      <c r="B199" s="70" t="s">
        <v>581</v>
      </c>
      <c r="C199" s="70" t="s">
        <v>897</v>
      </c>
      <c r="D199" s="57">
        <f t="shared" si="26"/>
        <v>45498</v>
      </c>
      <c r="E199" s="57">
        <f t="shared" si="27"/>
        <v>46022</v>
      </c>
      <c r="F199" s="58">
        <v>11</v>
      </c>
      <c r="G199" s="59">
        <f t="shared" si="28"/>
        <v>354</v>
      </c>
      <c r="H199" s="59">
        <v>12</v>
      </c>
      <c r="I199" s="59">
        <f t="shared" si="32"/>
        <v>148</v>
      </c>
      <c r="J199" s="59">
        <f t="shared" si="33"/>
        <v>23</v>
      </c>
      <c r="K199" s="59" t="s">
        <v>867</v>
      </c>
      <c r="L199" s="60">
        <v>-2.3277182000000001</v>
      </c>
      <c r="M199" s="60">
        <v>29.679422200000001</v>
      </c>
      <c r="N199" s="70" t="s">
        <v>563</v>
      </c>
      <c r="O199" s="70" t="s">
        <v>578</v>
      </c>
      <c r="P199" s="70" t="s">
        <v>579</v>
      </c>
      <c r="Q199" s="70" t="s">
        <v>582</v>
      </c>
      <c r="R199" s="63">
        <v>94</v>
      </c>
      <c r="S199" s="63">
        <v>404</v>
      </c>
      <c r="T199" s="83">
        <f t="shared" si="31"/>
        <v>143016</v>
      </c>
      <c r="U199" s="63">
        <v>95</v>
      </c>
      <c r="V199" s="63">
        <v>408</v>
      </c>
      <c r="W199" s="61">
        <f t="shared" si="29"/>
        <v>60384</v>
      </c>
    </row>
    <row r="200" spans="1:23" s="62" customFormat="1" ht="22.15" customHeight="1" x14ac:dyDescent="0.15">
      <c r="A200" s="55" t="s">
        <v>272</v>
      </c>
      <c r="B200" s="70" t="s">
        <v>583</v>
      </c>
      <c r="C200" s="70" t="s">
        <v>896</v>
      </c>
      <c r="D200" s="57">
        <f t="shared" si="26"/>
        <v>45498</v>
      </c>
      <c r="E200" s="57">
        <f t="shared" si="27"/>
        <v>46022</v>
      </c>
      <c r="F200" s="58">
        <v>10</v>
      </c>
      <c r="G200" s="59">
        <f t="shared" si="28"/>
        <v>355</v>
      </c>
      <c r="H200" s="59">
        <v>13</v>
      </c>
      <c r="I200" s="59">
        <f t="shared" si="32"/>
        <v>147</v>
      </c>
      <c r="J200" s="59">
        <f t="shared" si="33"/>
        <v>23</v>
      </c>
      <c r="K200" s="59" t="s">
        <v>867</v>
      </c>
      <c r="L200" s="60">
        <v>-2.3077429999999999</v>
      </c>
      <c r="M200" s="60">
        <v>29.688618000000002</v>
      </c>
      <c r="N200" s="70" t="s">
        <v>563</v>
      </c>
      <c r="O200" s="70" t="s">
        <v>578</v>
      </c>
      <c r="P200" s="70" t="s">
        <v>579</v>
      </c>
      <c r="Q200" s="70" t="s">
        <v>584</v>
      </c>
      <c r="R200" s="63">
        <v>185</v>
      </c>
      <c r="S200" s="63">
        <v>796</v>
      </c>
      <c r="T200" s="83">
        <f t="shared" si="31"/>
        <v>282580</v>
      </c>
      <c r="U200" s="63">
        <v>187</v>
      </c>
      <c r="V200" s="63">
        <v>804</v>
      </c>
      <c r="W200" s="61">
        <f t="shared" si="29"/>
        <v>118188</v>
      </c>
    </row>
    <row r="201" spans="1:23" s="62" customFormat="1" ht="22.15" customHeight="1" x14ac:dyDescent="0.15">
      <c r="A201" s="55" t="s">
        <v>272</v>
      </c>
      <c r="B201" s="70" t="s">
        <v>585</v>
      </c>
      <c r="C201" s="70" t="s">
        <v>917</v>
      </c>
      <c r="D201" s="57">
        <f t="shared" ref="D201:D223" si="34">D200</f>
        <v>45498</v>
      </c>
      <c r="E201" s="57">
        <f t="shared" ref="E201:E223" si="35">E200</f>
        <v>46022</v>
      </c>
      <c r="F201" s="58">
        <v>33</v>
      </c>
      <c r="G201" s="59">
        <f t="shared" si="28"/>
        <v>332</v>
      </c>
      <c r="H201" s="59">
        <v>0</v>
      </c>
      <c r="I201" s="59">
        <f t="shared" si="32"/>
        <v>160</v>
      </c>
      <c r="J201" s="59">
        <f t="shared" si="33"/>
        <v>33</v>
      </c>
      <c r="K201" s="59" t="s">
        <v>867</v>
      </c>
      <c r="L201" s="60">
        <v>-2.3111280000000001</v>
      </c>
      <c r="M201" s="60">
        <v>29.692972999999999</v>
      </c>
      <c r="N201" s="70" t="s">
        <v>563</v>
      </c>
      <c r="O201" s="70" t="s">
        <v>575</v>
      </c>
      <c r="P201" s="70" t="s">
        <v>586</v>
      </c>
      <c r="Q201" s="70" t="s">
        <v>587</v>
      </c>
      <c r="R201" s="63">
        <v>229</v>
      </c>
      <c r="S201" s="63">
        <v>985</v>
      </c>
      <c r="T201" s="83">
        <f t="shared" si="31"/>
        <v>327020</v>
      </c>
      <c r="U201" s="63">
        <v>219</v>
      </c>
      <c r="V201" s="63">
        <v>943</v>
      </c>
      <c r="W201" s="61">
        <f t="shared" si="29"/>
        <v>150880</v>
      </c>
    </row>
    <row r="202" spans="1:23" s="62" customFormat="1" ht="22.15" customHeight="1" x14ac:dyDescent="0.15">
      <c r="A202" s="55" t="s">
        <v>272</v>
      </c>
      <c r="B202" s="70" t="s">
        <v>588</v>
      </c>
      <c r="C202" s="70" t="s">
        <v>897</v>
      </c>
      <c r="D202" s="57">
        <f t="shared" si="34"/>
        <v>45498</v>
      </c>
      <c r="E202" s="57">
        <f t="shared" si="35"/>
        <v>46022</v>
      </c>
      <c r="F202" s="58">
        <v>26</v>
      </c>
      <c r="G202" s="59">
        <f t="shared" si="28"/>
        <v>339</v>
      </c>
      <c r="H202" s="59">
        <v>0</v>
      </c>
      <c r="I202" s="59">
        <f t="shared" si="32"/>
        <v>160</v>
      </c>
      <c r="J202" s="59">
        <f t="shared" si="33"/>
        <v>26</v>
      </c>
      <c r="K202" s="59" t="s">
        <v>867</v>
      </c>
      <c r="L202" s="60">
        <v>-2.3765700000000001</v>
      </c>
      <c r="M202" s="60">
        <v>29.907357000000001</v>
      </c>
      <c r="N202" s="70" t="s">
        <v>563</v>
      </c>
      <c r="O202" s="70" t="s">
        <v>589</v>
      </c>
      <c r="P202" s="70" t="s">
        <v>590</v>
      </c>
      <c r="Q202" s="70" t="s">
        <v>591</v>
      </c>
      <c r="R202" s="63">
        <v>240</v>
      </c>
      <c r="S202" s="63">
        <v>1000</v>
      </c>
      <c r="T202" s="83">
        <f t="shared" si="31"/>
        <v>339000</v>
      </c>
      <c r="U202" s="63">
        <v>235</v>
      </c>
      <c r="V202" s="58">
        <v>1000</v>
      </c>
      <c r="W202" s="61">
        <f t="shared" si="29"/>
        <v>160000</v>
      </c>
    </row>
    <row r="203" spans="1:23" s="62" customFormat="1" ht="22.15" customHeight="1" x14ac:dyDescent="0.15">
      <c r="A203" s="55" t="s">
        <v>272</v>
      </c>
      <c r="B203" s="70" t="s">
        <v>592</v>
      </c>
      <c r="C203" s="70" t="s">
        <v>897</v>
      </c>
      <c r="D203" s="57">
        <f t="shared" si="34"/>
        <v>45498</v>
      </c>
      <c r="E203" s="57">
        <f t="shared" si="35"/>
        <v>46022</v>
      </c>
      <c r="F203" s="58">
        <v>8</v>
      </c>
      <c r="G203" s="59">
        <f t="shared" ref="G203:G265" si="36">365-F203</f>
        <v>357</v>
      </c>
      <c r="H203" s="59">
        <v>0</v>
      </c>
      <c r="I203" s="59">
        <f t="shared" si="32"/>
        <v>160</v>
      </c>
      <c r="J203" s="59">
        <f t="shared" si="33"/>
        <v>8</v>
      </c>
      <c r="K203" s="59" t="s">
        <v>867</v>
      </c>
      <c r="L203" s="60">
        <v>-2.3630070000000001</v>
      </c>
      <c r="M203" s="60">
        <v>29.942788</v>
      </c>
      <c r="N203" s="70" t="s">
        <v>563</v>
      </c>
      <c r="O203" s="70" t="s">
        <v>589</v>
      </c>
      <c r="P203" s="70" t="s">
        <v>590</v>
      </c>
      <c r="Q203" s="70" t="s">
        <v>593</v>
      </c>
      <c r="R203" s="63">
        <v>389</v>
      </c>
      <c r="S203" s="63">
        <v>1000</v>
      </c>
      <c r="T203" s="83">
        <f t="shared" si="31"/>
        <v>357000</v>
      </c>
      <c r="U203" s="63">
        <v>376</v>
      </c>
      <c r="V203" s="58">
        <v>1000</v>
      </c>
      <c r="W203" s="61">
        <f t="shared" ref="W203:W265" si="37">I203*V203</f>
        <v>160000</v>
      </c>
    </row>
    <row r="204" spans="1:23" s="62" customFormat="1" ht="22.15" customHeight="1" x14ac:dyDescent="0.15">
      <c r="A204" s="55" t="s">
        <v>272</v>
      </c>
      <c r="B204" s="70" t="s">
        <v>594</v>
      </c>
      <c r="C204" s="70" t="s">
        <v>897</v>
      </c>
      <c r="D204" s="57">
        <f t="shared" si="34"/>
        <v>45498</v>
      </c>
      <c r="E204" s="57">
        <f t="shared" si="35"/>
        <v>46022</v>
      </c>
      <c r="F204" s="58">
        <v>21</v>
      </c>
      <c r="G204" s="59">
        <f t="shared" si="36"/>
        <v>344</v>
      </c>
      <c r="H204" s="59">
        <v>5</v>
      </c>
      <c r="I204" s="59">
        <f t="shared" si="32"/>
        <v>155</v>
      </c>
      <c r="J204" s="59">
        <f t="shared" si="33"/>
        <v>26</v>
      </c>
      <c r="K204" s="59" t="s">
        <v>867</v>
      </c>
      <c r="L204" s="60">
        <v>-2.3349229999999999</v>
      </c>
      <c r="M204" s="60">
        <v>29.905601999999998</v>
      </c>
      <c r="N204" s="70" t="s">
        <v>563</v>
      </c>
      <c r="O204" s="70" t="s">
        <v>589</v>
      </c>
      <c r="P204" s="70" t="s">
        <v>595</v>
      </c>
      <c r="Q204" s="70" t="s">
        <v>313</v>
      </c>
      <c r="R204" s="63">
        <v>275</v>
      </c>
      <c r="S204" s="63">
        <v>1000</v>
      </c>
      <c r="T204" s="83">
        <f t="shared" si="31"/>
        <v>344000</v>
      </c>
      <c r="U204" s="63">
        <v>275</v>
      </c>
      <c r="V204" s="58">
        <v>1000</v>
      </c>
      <c r="W204" s="61">
        <f t="shared" si="37"/>
        <v>155000</v>
      </c>
    </row>
    <row r="205" spans="1:23" s="62" customFormat="1" ht="22.15" customHeight="1" x14ac:dyDescent="0.15">
      <c r="A205" s="55" t="s">
        <v>272</v>
      </c>
      <c r="B205" s="70" t="s">
        <v>596</v>
      </c>
      <c r="C205" s="70" t="s">
        <v>896</v>
      </c>
      <c r="D205" s="57">
        <f t="shared" si="34"/>
        <v>45498</v>
      </c>
      <c r="E205" s="57">
        <f t="shared" si="35"/>
        <v>46022</v>
      </c>
      <c r="F205" s="58">
        <v>9</v>
      </c>
      <c r="G205" s="59">
        <f t="shared" si="36"/>
        <v>356</v>
      </c>
      <c r="H205" s="59">
        <v>0</v>
      </c>
      <c r="I205" s="59">
        <f t="shared" si="32"/>
        <v>160</v>
      </c>
      <c r="J205" s="59">
        <f t="shared" si="33"/>
        <v>9</v>
      </c>
      <c r="K205" s="59" t="s">
        <v>867</v>
      </c>
      <c r="L205" s="60">
        <v>-2.370098</v>
      </c>
      <c r="M205" s="60">
        <v>29.886465000000001</v>
      </c>
      <c r="N205" s="70" t="s">
        <v>563</v>
      </c>
      <c r="O205" s="70" t="s">
        <v>589</v>
      </c>
      <c r="P205" s="70" t="s">
        <v>597</v>
      </c>
      <c r="Q205" s="70" t="s">
        <v>598</v>
      </c>
      <c r="R205" s="63">
        <v>437</v>
      </c>
      <c r="S205" s="63">
        <v>1000</v>
      </c>
      <c r="T205" s="83">
        <f t="shared" si="31"/>
        <v>356000</v>
      </c>
      <c r="U205" s="63">
        <v>416</v>
      </c>
      <c r="V205" s="58">
        <v>1000</v>
      </c>
      <c r="W205" s="61">
        <f t="shared" si="37"/>
        <v>160000</v>
      </c>
    </row>
    <row r="206" spans="1:23" s="62" customFormat="1" ht="22.15" customHeight="1" x14ac:dyDescent="0.15">
      <c r="A206" s="55" t="s">
        <v>272</v>
      </c>
      <c r="B206" s="70" t="s">
        <v>599</v>
      </c>
      <c r="C206" s="70" t="s">
        <v>896</v>
      </c>
      <c r="D206" s="57">
        <f t="shared" si="34"/>
        <v>45498</v>
      </c>
      <c r="E206" s="57">
        <f t="shared" si="35"/>
        <v>46022</v>
      </c>
      <c r="F206" s="58">
        <v>15</v>
      </c>
      <c r="G206" s="59">
        <f t="shared" si="36"/>
        <v>350</v>
      </c>
      <c r="H206" s="59">
        <v>9</v>
      </c>
      <c r="I206" s="59">
        <f t="shared" si="32"/>
        <v>151</v>
      </c>
      <c r="J206" s="59">
        <f t="shared" si="33"/>
        <v>24</v>
      </c>
      <c r="K206" s="59" t="s">
        <v>867</v>
      </c>
      <c r="L206" s="60">
        <v>-2.3808850000000001</v>
      </c>
      <c r="M206" s="60">
        <v>29.683440000000001</v>
      </c>
      <c r="N206" s="70" t="s">
        <v>563</v>
      </c>
      <c r="O206" s="70" t="s">
        <v>589</v>
      </c>
      <c r="P206" s="70" t="s">
        <v>597</v>
      </c>
      <c r="Q206" s="70" t="s">
        <v>600</v>
      </c>
      <c r="R206" s="63">
        <v>225</v>
      </c>
      <c r="S206" s="63">
        <v>968</v>
      </c>
      <c r="T206" s="83">
        <f t="shared" si="31"/>
        <v>338800</v>
      </c>
      <c r="U206" s="63">
        <v>230</v>
      </c>
      <c r="V206" s="63">
        <v>989</v>
      </c>
      <c r="W206" s="61">
        <f t="shared" si="37"/>
        <v>149339</v>
      </c>
    </row>
    <row r="207" spans="1:23" s="62" customFormat="1" ht="22.15" customHeight="1" x14ac:dyDescent="0.15">
      <c r="A207" s="55" t="s">
        <v>272</v>
      </c>
      <c r="B207" s="70" t="s">
        <v>601</v>
      </c>
      <c r="C207" s="70" t="s">
        <v>883</v>
      </c>
      <c r="D207" s="57">
        <f t="shared" si="34"/>
        <v>45498</v>
      </c>
      <c r="E207" s="57">
        <f t="shared" si="35"/>
        <v>46022</v>
      </c>
      <c r="F207" s="58">
        <v>15</v>
      </c>
      <c r="G207" s="59">
        <f t="shared" si="36"/>
        <v>350</v>
      </c>
      <c r="H207" s="59">
        <v>14</v>
      </c>
      <c r="I207" s="59">
        <f t="shared" si="32"/>
        <v>146</v>
      </c>
      <c r="J207" s="59">
        <f t="shared" si="33"/>
        <v>29</v>
      </c>
      <c r="K207" s="59" t="s">
        <v>867</v>
      </c>
      <c r="L207" s="58">
        <v>-2.5600887000000001</v>
      </c>
      <c r="M207" s="60">
        <v>29.715998599999999</v>
      </c>
      <c r="N207" s="70" t="s">
        <v>563</v>
      </c>
      <c r="O207" s="70" t="s">
        <v>589</v>
      </c>
      <c r="P207" s="70" t="s">
        <v>597</v>
      </c>
      <c r="Q207" s="70" t="s">
        <v>602</v>
      </c>
      <c r="R207" s="63">
        <v>270</v>
      </c>
      <c r="S207" s="63">
        <v>1000</v>
      </c>
      <c r="T207" s="83">
        <f t="shared" si="31"/>
        <v>350000</v>
      </c>
      <c r="U207" s="63">
        <v>258</v>
      </c>
      <c r="V207" s="58">
        <v>1000</v>
      </c>
      <c r="W207" s="61">
        <f t="shared" si="37"/>
        <v>146000</v>
      </c>
    </row>
    <row r="208" spans="1:23" s="62" customFormat="1" ht="22.15" customHeight="1" x14ac:dyDescent="0.15">
      <c r="A208" s="55" t="s">
        <v>272</v>
      </c>
      <c r="B208" s="70" t="s">
        <v>603</v>
      </c>
      <c r="C208" s="70" t="s">
        <v>917</v>
      </c>
      <c r="D208" s="57">
        <f t="shared" si="34"/>
        <v>45498</v>
      </c>
      <c r="E208" s="57">
        <f t="shared" si="35"/>
        <v>46022</v>
      </c>
      <c r="F208" s="58">
        <v>20</v>
      </c>
      <c r="G208" s="59">
        <f t="shared" si="36"/>
        <v>345</v>
      </c>
      <c r="H208" s="59">
        <v>0</v>
      </c>
      <c r="I208" s="59">
        <f t="shared" si="32"/>
        <v>160</v>
      </c>
      <c r="J208" s="59">
        <f t="shared" si="33"/>
        <v>20</v>
      </c>
      <c r="K208" s="59" t="s">
        <v>867</v>
      </c>
      <c r="L208" s="60">
        <v>-2.3870159000000002</v>
      </c>
      <c r="M208" s="60">
        <v>29.8521699</v>
      </c>
      <c r="N208" s="70" t="s">
        <v>563</v>
      </c>
      <c r="O208" s="70" t="s">
        <v>589</v>
      </c>
      <c r="P208" s="70" t="s">
        <v>597</v>
      </c>
      <c r="Q208" s="70" t="s">
        <v>604</v>
      </c>
      <c r="R208" s="63">
        <v>188</v>
      </c>
      <c r="S208" s="63">
        <v>808</v>
      </c>
      <c r="T208" s="83">
        <f t="shared" si="31"/>
        <v>278760</v>
      </c>
      <c r="U208" s="63">
        <v>192</v>
      </c>
      <c r="V208" s="63">
        <v>825</v>
      </c>
      <c r="W208" s="61">
        <f t="shared" si="37"/>
        <v>132000</v>
      </c>
    </row>
    <row r="209" spans="1:23" s="62" customFormat="1" ht="22.15" customHeight="1" x14ac:dyDescent="0.15">
      <c r="A209" s="55" t="s">
        <v>272</v>
      </c>
      <c r="B209" s="70" t="s">
        <v>605</v>
      </c>
      <c r="C209" s="70" t="s">
        <v>917</v>
      </c>
      <c r="D209" s="57">
        <f t="shared" si="34"/>
        <v>45498</v>
      </c>
      <c r="E209" s="57">
        <f t="shared" si="35"/>
        <v>46022</v>
      </c>
      <c r="F209" s="58">
        <v>0</v>
      </c>
      <c r="G209" s="59">
        <f t="shared" si="36"/>
        <v>365</v>
      </c>
      <c r="H209" s="59">
        <v>4</v>
      </c>
      <c r="I209" s="59">
        <f t="shared" si="32"/>
        <v>156</v>
      </c>
      <c r="J209" s="59">
        <f t="shared" si="33"/>
        <v>4</v>
      </c>
      <c r="K209" s="59" t="s">
        <v>867</v>
      </c>
      <c r="L209" s="60">
        <v>-2.4114420000000001</v>
      </c>
      <c r="M209" s="60">
        <v>29.856007000000002</v>
      </c>
      <c r="N209" s="70" t="s">
        <v>563</v>
      </c>
      <c r="O209" s="70" t="s">
        <v>589</v>
      </c>
      <c r="P209" s="70" t="s">
        <v>597</v>
      </c>
      <c r="Q209" s="70" t="s">
        <v>606</v>
      </c>
      <c r="R209" s="63">
        <v>189</v>
      </c>
      <c r="S209" s="63">
        <v>813</v>
      </c>
      <c r="T209" s="83">
        <f t="shared" si="31"/>
        <v>296745</v>
      </c>
      <c r="U209" s="63">
        <v>194</v>
      </c>
      <c r="V209" s="63">
        <v>834</v>
      </c>
      <c r="W209" s="61">
        <f t="shared" si="37"/>
        <v>130104</v>
      </c>
    </row>
    <row r="210" spans="1:23" s="62" customFormat="1" ht="22.15" customHeight="1" x14ac:dyDescent="0.15">
      <c r="A210" s="55" t="s">
        <v>272</v>
      </c>
      <c r="B210" s="70" t="s">
        <v>607</v>
      </c>
      <c r="C210" s="70" t="s">
        <v>883</v>
      </c>
      <c r="D210" s="57">
        <f t="shared" si="34"/>
        <v>45498</v>
      </c>
      <c r="E210" s="57">
        <f t="shared" si="35"/>
        <v>46022</v>
      </c>
      <c r="F210" s="58">
        <v>13</v>
      </c>
      <c r="G210" s="59">
        <f t="shared" si="36"/>
        <v>352</v>
      </c>
      <c r="H210" s="59">
        <v>0</v>
      </c>
      <c r="I210" s="59">
        <f t="shared" si="32"/>
        <v>160</v>
      </c>
      <c r="J210" s="59">
        <f t="shared" si="33"/>
        <v>13</v>
      </c>
      <c r="K210" s="59" t="s">
        <v>867</v>
      </c>
      <c r="L210" s="60">
        <v>-2.3882479999999999</v>
      </c>
      <c r="M210" s="60">
        <v>29.778611999999999</v>
      </c>
      <c r="N210" s="70" t="s">
        <v>563</v>
      </c>
      <c r="O210" s="70" t="s">
        <v>608</v>
      </c>
      <c r="P210" s="70" t="s">
        <v>609</v>
      </c>
      <c r="Q210" s="70" t="s">
        <v>610</v>
      </c>
      <c r="R210" s="63">
        <v>255</v>
      </c>
      <c r="S210" s="63">
        <v>1000</v>
      </c>
      <c r="T210" s="83">
        <f t="shared" si="31"/>
        <v>352000</v>
      </c>
      <c r="U210" s="63">
        <v>253</v>
      </c>
      <c r="V210" s="58">
        <v>1000</v>
      </c>
      <c r="W210" s="61">
        <f t="shared" si="37"/>
        <v>160000</v>
      </c>
    </row>
    <row r="211" spans="1:23" s="62" customFormat="1" ht="22.15" customHeight="1" x14ac:dyDescent="0.15">
      <c r="A211" s="55" t="s">
        <v>272</v>
      </c>
      <c r="B211" s="70" t="s">
        <v>611</v>
      </c>
      <c r="C211" s="70" t="s">
        <v>917</v>
      </c>
      <c r="D211" s="57">
        <f t="shared" si="34"/>
        <v>45498</v>
      </c>
      <c r="E211" s="57">
        <f t="shared" si="35"/>
        <v>46022</v>
      </c>
      <c r="F211" s="58">
        <v>14</v>
      </c>
      <c r="G211" s="59">
        <f t="shared" si="36"/>
        <v>351</v>
      </c>
      <c r="H211" s="59">
        <v>9</v>
      </c>
      <c r="I211" s="59">
        <f t="shared" si="32"/>
        <v>151</v>
      </c>
      <c r="J211" s="59">
        <f t="shared" si="33"/>
        <v>23</v>
      </c>
      <c r="K211" s="59" t="s">
        <v>867</v>
      </c>
      <c r="L211" s="60">
        <v>-2.5319099999999999</v>
      </c>
      <c r="M211" s="60">
        <v>29.767092999999999</v>
      </c>
      <c r="N211" s="70" t="s">
        <v>563</v>
      </c>
      <c r="O211" s="70" t="s">
        <v>608</v>
      </c>
      <c r="P211" s="70" t="s">
        <v>609</v>
      </c>
      <c r="Q211" s="70" t="s">
        <v>612</v>
      </c>
      <c r="R211" s="63">
        <v>400</v>
      </c>
      <c r="S211" s="63">
        <v>1000</v>
      </c>
      <c r="T211" s="83">
        <f t="shared" si="31"/>
        <v>351000</v>
      </c>
      <c r="U211" s="63">
        <v>384</v>
      </c>
      <c r="V211" s="58">
        <v>1000</v>
      </c>
      <c r="W211" s="61">
        <f t="shared" si="37"/>
        <v>151000</v>
      </c>
    </row>
    <row r="212" spans="1:23" s="62" customFormat="1" ht="22.15" customHeight="1" x14ac:dyDescent="0.15">
      <c r="A212" s="55" t="s">
        <v>272</v>
      </c>
      <c r="B212" s="70" t="s">
        <v>613</v>
      </c>
      <c r="C212" s="70" t="s">
        <v>896</v>
      </c>
      <c r="D212" s="57">
        <f t="shared" si="34"/>
        <v>45498</v>
      </c>
      <c r="E212" s="57">
        <f t="shared" si="35"/>
        <v>46022</v>
      </c>
      <c r="F212" s="58">
        <v>7</v>
      </c>
      <c r="G212" s="59">
        <f t="shared" si="36"/>
        <v>358</v>
      </c>
      <c r="H212" s="59">
        <v>0</v>
      </c>
      <c r="I212" s="59">
        <f t="shared" si="32"/>
        <v>160</v>
      </c>
      <c r="J212" s="59">
        <f t="shared" si="33"/>
        <v>7</v>
      </c>
      <c r="K212" s="59" t="s">
        <v>867</v>
      </c>
      <c r="L212" s="60">
        <v>-2.374231</v>
      </c>
      <c r="M212" s="60">
        <v>29.879892999999999</v>
      </c>
      <c r="N212" s="70" t="s">
        <v>563</v>
      </c>
      <c r="O212" s="70" t="s">
        <v>608</v>
      </c>
      <c r="P212" s="70" t="s">
        <v>614</v>
      </c>
      <c r="Q212" s="70" t="s">
        <v>615</v>
      </c>
      <c r="R212" s="63">
        <v>290</v>
      </c>
      <c r="S212" s="63">
        <v>1000</v>
      </c>
      <c r="T212" s="83">
        <f t="shared" si="31"/>
        <v>358000</v>
      </c>
      <c r="U212" s="63">
        <v>278</v>
      </c>
      <c r="V212" s="58">
        <v>1000</v>
      </c>
      <c r="W212" s="61">
        <f t="shared" si="37"/>
        <v>160000</v>
      </c>
    </row>
    <row r="213" spans="1:23" s="62" customFormat="1" ht="22.15" customHeight="1" x14ac:dyDescent="0.15">
      <c r="A213" s="55" t="s">
        <v>272</v>
      </c>
      <c r="B213" s="70" t="s">
        <v>616</v>
      </c>
      <c r="C213" s="70" t="s">
        <v>918</v>
      </c>
      <c r="D213" s="57">
        <f t="shared" si="34"/>
        <v>45498</v>
      </c>
      <c r="E213" s="57">
        <f t="shared" si="35"/>
        <v>46022</v>
      </c>
      <c r="F213" s="58">
        <v>18</v>
      </c>
      <c r="G213" s="59">
        <f t="shared" si="36"/>
        <v>347</v>
      </c>
      <c r="H213" s="59">
        <v>7</v>
      </c>
      <c r="I213" s="59">
        <f t="shared" si="32"/>
        <v>153</v>
      </c>
      <c r="J213" s="59">
        <f t="shared" si="33"/>
        <v>25</v>
      </c>
      <c r="K213" s="59" t="s">
        <v>867</v>
      </c>
      <c r="L213" s="60">
        <v>-2.3279139999999998</v>
      </c>
      <c r="M213" s="60">
        <v>29.842041999999999</v>
      </c>
      <c r="N213" s="70" t="s">
        <v>563</v>
      </c>
      <c r="O213" s="70" t="s">
        <v>608</v>
      </c>
      <c r="P213" s="70" t="s">
        <v>204</v>
      </c>
      <c r="Q213" s="70" t="s">
        <v>617</v>
      </c>
      <c r="R213" s="63">
        <v>299</v>
      </c>
      <c r="S213" s="63">
        <v>1000</v>
      </c>
      <c r="T213" s="83">
        <f t="shared" si="31"/>
        <v>347000</v>
      </c>
      <c r="U213" s="63">
        <v>293</v>
      </c>
      <c r="V213" s="58">
        <v>1000</v>
      </c>
      <c r="W213" s="61">
        <f t="shared" si="37"/>
        <v>153000</v>
      </c>
    </row>
    <row r="214" spans="1:23" s="62" customFormat="1" ht="22.15" customHeight="1" x14ac:dyDescent="0.15">
      <c r="A214" s="55" t="s">
        <v>272</v>
      </c>
      <c r="B214" s="70" t="s">
        <v>618</v>
      </c>
      <c r="C214" s="70" t="s">
        <v>897</v>
      </c>
      <c r="D214" s="57">
        <f t="shared" si="34"/>
        <v>45498</v>
      </c>
      <c r="E214" s="57">
        <f t="shared" si="35"/>
        <v>46022</v>
      </c>
      <c r="F214" s="58">
        <v>15</v>
      </c>
      <c r="G214" s="59">
        <f t="shared" si="36"/>
        <v>350</v>
      </c>
      <c r="H214" s="59">
        <v>7</v>
      </c>
      <c r="I214" s="59">
        <f t="shared" si="32"/>
        <v>153</v>
      </c>
      <c r="J214" s="59">
        <f t="shared" si="33"/>
        <v>22</v>
      </c>
      <c r="K214" s="59" t="s">
        <v>867</v>
      </c>
      <c r="L214" s="60">
        <v>-2.3395549999999998</v>
      </c>
      <c r="M214" s="60">
        <v>29.786935</v>
      </c>
      <c r="N214" s="70" t="s">
        <v>563</v>
      </c>
      <c r="O214" s="70" t="s">
        <v>608</v>
      </c>
      <c r="P214" s="70" t="s">
        <v>619</v>
      </c>
      <c r="Q214" s="70" t="s">
        <v>620</v>
      </c>
      <c r="R214" s="63">
        <v>270</v>
      </c>
      <c r="S214" s="63">
        <v>1000</v>
      </c>
      <c r="T214" s="83">
        <f t="shared" si="31"/>
        <v>350000</v>
      </c>
      <c r="U214" s="63">
        <v>266</v>
      </c>
      <c r="V214" s="58">
        <v>1000</v>
      </c>
      <c r="W214" s="61">
        <f t="shared" si="37"/>
        <v>153000</v>
      </c>
    </row>
    <row r="215" spans="1:23" s="62" customFormat="1" ht="22.15" customHeight="1" x14ac:dyDescent="0.15">
      <c r="A215" s="55" t="s">
        <v>272</v>
      </c>
      <c r="B215" s="70" t="s">
        <v>621</v>
      </c>
      <c r="C215" s="70" t="s">
        <v>907</v>
      </c>
      <c r="D215" s="57">
        <f t="shared" si="34"/>
        <v>45498</v>
      </c>
      <c r="E215" s="57">
        <f t="shared" si="35"/>
        <v>46022</v>
      </c>
      <c r="F215" s="58">
        <v>0</v>
      </c>
      <c r="G215" s="59">
        <f t="shared" si="36"/>
        <v>365</v>
      </c>
      <c r="H215" s="59">
        <v>0</v>
      </c>
      <c r="I215" s="59">
        <f t="shared" si="32"/>
        <v>160</v>
      </c>
      <c r="J215" s="59">
        <f t="shared" si="33"/>
        <v>0</v>
      </c>
      <c r="K215" s="59" t="s">
        <v>867</v>
      </c>
      <c r="L215" s="60">
        <v>-2.4535209</v>
      </c>
      <c r="M215" s="60">
        <v>29.849384300000001</v>
      </c>
      <c r="N215" s="70" t="s">
        <v>563</v>
      </c>
      <c r="O215" s="70" t="s">
        <v>608</v>
      </c>
      <c r="P215" s="70" t="s">
        <v>622</v>
      </c>
      <c r="Q215" s="70" t="s">
        <v>623</v>
      </c>
      <c r="R215" s="63">
        <v>259</v>
      </c>
      <c r="S215" s="63">
        <v>1000</v>
      </c>
      <c r="T215" s="83">
        <f t="shared" si="31"/>
        <v>365000</v>
      </c>
      <c r="U215" s="63">
        <v>266</v>
      </c>
      <c r="V215" s="58">
        <v>1000</v>
      </c>
      <c r="W215" s="61">
        <f t="shared" si="37"/>
        <v>160000</v>
      </c>
    </row>
    <row r="216" spans="1:23" s="62" customFormat="1" ht="22.15" customHeight="1" x14ac:dyDescent="0.15">
      <c r="A216" s="55" t="s">
        <v>272</v>
      </c>
      <c r="B216" s="70" t="s">
        <v>624</v>
      </c>
      <c r="C216" s="70" t="s">
        <v>917</v>
      </c>
      <c r="D216" s="57">
        <f t="shared" si="34"/>
        <v>45498</v>
      </c>
      <c r="E216" s="57">
        <f t="shared" si="35"/>
        <v>46022</v>
      </c>
      <c r="F216" s="58">
        <v>0</v>
      </c>
      <c r="G216" s="59">
        <f t="shared" si="36"/>
        <v>365</v>
      </c>
      <c r="H216" s="59">
        <v>0</v>
      </c>
      <c r="I216" s="59">
        <f t="shared" si="32"/>
        <v>160</v>
      </c>
      <c r="J216" s="59">
        <f t="shared" si="33"/>
        <v>0</v>
      </c>
      <c r="K216" s="59" t="s">
        <v>867</v>
      </c>
      <c r="L216" s="60">
        <v>-2.4900519999999999</v>
      </c>
      <c r="M216" s="60">
        <v>29.871576000000001</v>
      </c>
      <c r="N216" s="70" t="s">
        <v>563</v>
      </c>
      <c r="O216" s="70" t="s">
        <v>1003</v>
      </c>
      <c r="P216" s="70" t="s">
        <v>1002</v>
      </c>
      <c r="Q216" s="70" t="s">
        <v>1001</v>
      </c>
      <c r="R216" s="63">
        <v>267</v>
      </c>
      <c r="S216" s="63">
        <v>1000</v>
      </c>
      <c r="T216" s="83">
        <f t="shared" si="31"/>
        <v>365000</v>
      </c>
      <c r="U216" s="63">
        <v>258</v>
      </c>
      <c r="V216" s="58">
        <v>1000</v>
      </c>
      <c r="W216" s="61">
        <f t="shared" si="37"/>
        <v>160000</v>
      </c>
    </row>
    <row r="217" spans="1:23" s="62" customFormat="1" ht="22.15" customHeight="1" x14ac:dyDescent="0.15">
      <c r="A217" s="55" t="s">
        <v>272</v>
      </c>
      <c r="B217" s="70" t="s">
        <v>626</v>
      </c>
      <c r="C217" s="70" t="s">
        <v>917</v>
      </c>
      <c r="D217" s="57">
        <f t="shared" si="34"/>
        <v>45498</v>
      </c>
      <c r="E217" s="57">
        <f t="shared" si="35"/>
        <v>46022</v>
      </c>
      <c r="F217" s="58">
        <v>9</v>
      </c>
      <c r="G217" s="59">
        <f t="shared" si="36"/>
        <v>356</v>
      </c>
      <c r="H217" s="59">
        <v>8</v>
      </c>
      <c r="I217" s="59">
        <f t="shared" si="32"/>
        <v>152</v>
      </c>
      <c r="J217" s="59">
        <f t="shared" si="33"/>
        <v>17</v>
      </c>
      <c r="K217" s="59" t="s">
        <v>867</v>
      </c>
      <c r="L217" s="60">
        <v>-2.372099</v>
      </c>
      <c r="M217" s="60">
        <v>29.878878</v>
      </c>
      <c r="N217" s="70" t="s">
        <v>563</v>
      </c>
      <c r="O217" s="70" t="s">
        <v>625</v>
      </c>
      <c r="P217" s="70" t="s">
        <v>627</v>
      </c>
      <c r="Q217" s="70" t="s">
        <v>628</v>
      </c>
      <c r="R217" s="63">
        <v>155</v>
      </c>
      <c r="S217" s="63">
        <v>667</v>
      </c>
      <c r="T217" s="83">
        <f t="shared" si="31"/>
        <v>237452</v>
      </c>
      <c r="U217" s="63">
        <v>163</v>
      </c>
      <c r="V217" s="63">
        <v>701</v>
      </c>
      <c r="W217" s="61">
        <f t="shared" si="37"/>
        <v>106552</v>
      </c>
    </row>
    <row r="218" spans="1:23" s="62" customFormat="1" ht="22.15" customHeight="1" x14ac:dyDescent="0.15">
      <c r="A218" s="55" t="s">
        <v>272</v>
      </c>
      <c r="B218" s="70" t="s">
        <v>629</v>
      </c>
      <c r="C218" s="70" t="s">
        <v>907</v>
      </c>
      <c r="D218" s="57">
        <f t="shared" si="34"/>
        <v>45498</v>
      </c>
      <c r="E218" s="57">
        <f t="shared" si="35"/>
        <v>46022</v>
      </c>
      <c r="F218" s="58">
        <v>0</v>
      </c>
      <c r="G218" s="59">
        <f t="shared" si="36"/>
        <v>365</v>
      </c>
      <c r="H218" s="59">
        <v>7</v>
      </c>
      <c r="I218" s="59">
        <f t="shared" si="32"/>
        <v>153</v>
      </c>
      <c r="J218" s="59">
        <f t="shared" si="33"/>
        <v>7</v>
      </c>
      <c r="K218" s="59" t="s">
        <v>867</v>
      </c>
      <c r="L218" s="60">
        <v>-2.463616</v>
      </c>
      <c r="M218" s="60">
        <v>29.824921</v>
      </c>
      <c r="N218" s="70" t="s">
        <v>563</v>
      </c>
      <c r="O218" s="70" t="s">
        <v>625</v>
      </c>
      <c r="P218" s="70" t="s">
        <v>627</v>
      </c>
      <c r="Q218" s="70" t="s">
        <v>630</v>
      </c>
      <c r="R218" s="63">
        <v>148</v>
      </c>
      <c r="S218" s="63">
        <v>636</v>
      </c>
      <c r="T218" s="83">
        <f t="shared" si="31"/>
        <v>232140</v>
      </c>
      <c r="U218" s="63">
        <v>150</v>
      </c>
      <c r="V218" s="63">
        <v>644</v>
      </c>
      <c r="W218" s="61">
        <f t="shared" si="37"/>
        <v>98532</v>
      </c>
    </row>
    <row r="219" spans="1:23" s="62" customFormat="1" ht="22.15" customHeight="1" x14ac:dyDescent="0.15">
      <c r="A219" s="55" t="s">
        <v>272</v>
      </c>
      <c r="B219" s="70" t="s">
        <v>631</v>
      </c>
      <c r="C219" s="70" t="s">
        <v>908</v>
      </c>
      <c r="D219" s="57">
        <f t="shared" si="34"/>
        <v>45498</v>
      </c>
      <c r="E219" s="57">
        <f t="shared" si="35"/>
        <v>46022</v>
      </c>
      <c r="F219" s="58">
        <v>1</v>
      </c>
      <c r="G219" s="59">
        <f t="shared" si="36"/>
        <v>364</v>
      </c>
      <c r="H219" s="59">
        <v>0</v>
      </c>
      <c r="I219" s="59">
        <f t="shared" si="32"/>
        <v>160</v>
      </c>
      <c r="J219" s="59">
        <f t="shared" si="33"/>
        <v>1</v>
      </c>
      <c r="K219" s="59" t="s">
        <v>867</v>
      </c>
      <c r="L219" s="60">
        <v>-2.2502157</v>
      </c>
      <c r="M219" s="60">
        <v>29.597622999999999</v>
      </c>
      <c r="N219" s="70" t="s">
        <v>632</v>
      </c>
      <c r="O219" s="70" t="s">
        <v>633</v>
      </c>
      <c r="P219" s="70" t="s">
        <v>634</v>
      </c>
      <c r="Q219" s="70" t="s">
        <v>635</v>
      </c>
      <c r="R219" s="63">
        <v>142</v>
      </c>
      <c r="S219" s="63">
        <v>611</v>
      </c>
      <c r="T219" s="83">
        <f t="shared" si="31"/>
        <v>222404</v>
      </c>
      <c r="U219" s="63">
        <v>142</v>
      </c>
      <c r="V219" s="63">
        <v>611</v>
      </c>
      <c r="W219" s="61">
        <f t="shared" si="37"/>
        <v>97760</v>
      </c>
    </row>
    <row r="220" spans="1:23" s="62" customFormat="1" ht="22.15" customHeight="1" x14ac:dyDescent="0.15">
      <c r="A220" s="55" t="s">
        <v>272</v>
      </c>
      <c r="B220" s="70" t="s">
        <v>636</v>
      </c>
      <c r="C220" s="70" t="s">
        <v>908</v>
      </c>
      <c r="D220" s="57">
        <f t="shared" si="34"/>
        <v>45498</v>
      </c>
      <c r="E220" s="57">
        <f t="shared" si="35"/>
        <v>46022</v>
      </c>
      <c r="F220" s="58">
        <v>0</v>
      </c>
      <c r="G220" s="59">
        <f t="shared" si="36"/>
        <v>365</v>
      </c>
      <c r="H220" s="59">
        <v>0</v>
      </c>
      <c r="I220" s="59">
        <f t="shared" si="32"/>
        <v>160</v>
      </c>
      <c r="J220" s="59">
        <f t="shared" si="33"/>
        <v>0</v>
      </c>
      <c r="K220" s="59" t="s">
        <v>867</v>
      </c>
      <c r="L220" s="60">
        <v>-2.5026980000000001</v>
      </c>
      <c r="M220" s="60">
        <v>29.596705</v>
      </c>
      <c r="N220" s="70" t="s">
        <v>632</v>
      </c>
      <c r="O220" s="70" t="s">
        <v>633</v>
      </c>
      <c r="P220" s="70" t="s">
        <v>634</v>
      </c>
      <c r="Q220" s="70" t="s">
        <v>637</v>
      </c>
      <c r="R220" s="63">
        <v>134</v>
      </c>
      <c r="S220" s="63">
        <v>576</v>
      </c>
      <c r="T220" s="83">
        <f t="shared" si="31"/>
        <v>210240</v>
      </c>
      <c r="U220" s="63">
        <v>138</v>
      </c>
      <c r="V220" s="63">
        <v>593</v>
      </c>
      <c r="W220" s="61">
        <f t="shared" si="37"/>
        <v>94880</v>
      </c>
    </row>
    <row r="221" spans="1:23" s="62" customFormat="1" ht="22.15" customHeight="1" x14ac:dyDescent="0.15">
      <c r="A221" s="55" t="s">
        <v>272</v>
      </c>
      <c r="B221" s="70" t="s">
        <v>638</v>
      </c>
      <c r="C221" s="70" t="s">
        <v>908</v>
      </c>
      <c r="D221" s="57">
        <f t="shared" si="34"/>
        <v>45498</v>
      </c>
      <c r="E221" s="57">
        <f t="shared" si="35"/>
        <v>46022</v>
      </c>
      <c r="F221" s="58">
        <v>15</v>
      </c>
      <c r="G221" s="59">
        <f t="shared" si="36"/>
        <v>350</v>
      </c>
      <c r="H221" s="59">
        <v>5</v>
      </c>
      <c r="I221" s="59">
        <f t="shared" si="32"/>
        <v>155</v>
      </c>
      <c r="J221" s="59">
        <f t="shared" si="33"/>
        <v>20</v>
      </c>
      <c r="K221" s="59" t="s">
        <v>867</v>
      </c>
      <c r="L221" s="60">
        <v>-2.5031979999999998</v>
      </c>
      <c r="M221" s="60">
        <v>29.589065000000002</v>
      </c>
      <c r="N221" s="70" t="s">
        <v>632</v>
      </c>
      <c r="O221" s="70" t="s">
        <v>633</v>
      </c>
      <c r="P221" s="70" t="s">
        <v>634</v>
      </c>
      <c r="Q221" s="70" t="s">
        <v>639</v>
      </c>
      <c r="R221" s="63">
        <v>140</v>
      </c>
      <c r="S221" s="63">
        <v>602</v>
      </c>
      <c r="T221" s="83">
        <f t="shared" si="31"/>
        <v>210700</v>
      </c>
      <c r="U221" s="63">
        <v>140</v>
      </c>
      <c r="V221" s="63">
        <v>602</v>
      </c>
      <c r="W221" s="61">
        <f t="shared" si="37"/>
        <v>93310</v>
      </c>
    </row>
    <row r="222" spans="1:23" s="62" customFormat="1" ht="22.15" customHeight="1" x14ac:dyDescent="0.15">
      <c r="A222" s="55" t="s">
        <v>272</v>
      </c>
      <c r="B222" s="70" t="s">
        <v>640</v>
      </c>
      <c r="C222" s="70" t="s">
        <v>908</v>
      </c>
      <c r="D222" s="57">
        <f t="shared" si="34"/>
        <v>45498</v>
      </c>
      <c r="E222" s="57">
        <f t="shared" si="35"/>
        <v>46022</v>
      </c>
      <c r="F222" s="58">
        <v>8</v>
      </c>
      <c r="G222" s="59">
        <f t="shared" si="36"/>
        <v>357</v>
      </c>
      <c r="H222" s="59">
        <v>7</v>
      </c>
      <c r="I222" s="59">
        <f t="shared" si="32"/>
        <v>153</v>
      </c>
      <c r="J222" s="59">
        <f t="shared" si="33"/>
        <v>15</v>
      </c>
      <c r="K222" s="59" t="s">
        <v>867</v>
      </c>
      <c r="L222" s="60">
        <v>-2.4747349999999999</v>
      </c>
      <c r="M222" s="60">
        <v>29.478314999999998</v>
      </c>
      <c r="N222" s="70" t="s">
        <v>632</v>
      </c>
      <c r="O222" s="70" t="s">
        <v>589</v>
      </c>
      <c r="P222" s="70" t="s">
        <v>641</v>
      </c>
      <c r="Q222" s="70" t="s">
        <v>642</v>
      </c>
      <c r="R222" s="63">
        <v>259</v>
      </c>
      <c r="S222" s="63">
        <v>1000</v>
      </c>
      <c r="T222" s="83">
        <f t="shared" si="31"/>
        <v>357000</v>
      </c>
      <c r="U222" s="63">
        <v>254</v>
      </c>
      <c r="V222" s="58">
        <v>1000</v>
      </c>
      <c r="W222" s="61">
        <f t="shared" si="37"/>
        <v>153000</v>
      </c>
    </row>
    <row r="223" spans="1:23" s="62" customFormat="1" ht="22.15" customHeight="1" x14ac:dyDescent="0.15">
      <c r="A223" s="55" t="s">
        <v>272</v>
      </c>
      <c r="B223" s="70" t="s">
        <v>643</v>
      </c>
      <c r="C223" s="111">
        <v>44551</v>
      </c>
      <c r="D223" s="57">
        <f t="shared" si="34"/>
        <v>45498</v>
      </c>
      <c r="E223" s="57">
        <f t="shared" si="35"/>
        <v>46022</v>
      </c>
      <c r="F223" s="58">
        <v>0</v>
      </c>
      <c r="G223" s="59">
        <f t="shared" si="36"/>
        <v>365</v>
      </c>
      <c r="H223" s="59">
        <v>6</v>
      </c>
      <c r="I223" s="59">
        <f t="shared" si="32"/>
        <v>154</v>
      </c>
      <c r="J223" s="59">
        <f t="shared" si="33"/>
        <v>6</v>
      </c>
      <c r="K223" s="59" t="s">
        <v>867</v>
      </c>
      <c r="L223" s="60">
        <v>-2.4751850000000002</v>
      </c>
      <c r="M223" s="60">
        <v>29.506246999999998</v>
      </c>
      <c r="N223" s="70" t="s">
        <v>632</v>
      </c>
      <c r="O223" s="70" t="s">
        <v>589</v>
      </c>
      <c r="P223" s="70" t="s">
        <v>641</v>
      </c>
      <c r="Q223" s="70" t="s">
        <v>644</v>
      </c>
      <c r="R223" s="63">
        <v>257</v>
      </c>
      <c r="S223" s="63">
        <v>1000</v>
      </c>
      <c r="T223" s="83">
        <f t="shared" si="31"/>
        <v>365000</v>
      </c>
      <c r="U223" s="63">
        <v>249</v>
      </c>
      <c r="V223" s="58">
        <v>1000</v>
      </c>
      <c r="W223" s="61">
        <f t="shared" si="37"/>
        <v>154000</v>
      </c>
    </row>
    <row r="224" spans="1:23" s="62" customFormat="1" ht="22.15" customHeight="1" x14ac:dyDescent="0.15">
      <c r="A224" s="64" t="s">
        <v>272</v>
      </c>
      <c r="B224" s="65"/>
      <c r="C224" s="65"/>
      <c r="D224" s="65"/>
      <c r="E224" s="65"/>
      <c r="F224" s="65"/>
      <c r="G224" s="65"/>
      <c r="H224" s="65"/>
      <c r="I224" s="65"/>
      <c r="J224" s="65"/>
      <c r="K224" s="66"/>
      <c r="L224" s="67"/>
      <c r="M224" s="67"/>
      <c r="N224" s="65"/>
      <c r="O224" s="65"/>
      <c r="P224" s="65"/>
      <c r="Q224" s="71" t="s">
        <v>729</v>
      </c>
      <c r="R224" s="72">
        <f>SUM(R182:R223)</f>
        <v>9014</v>
      </c>
      <c r="S224" s="72">
        <f t="shared" ref="S224:W224" si="38">SUM(S182:S223)</f>
        <v>34353</v>
      </c>
      <c r="T224" s="72">
        <f t="shared" si="38"/>
        <v>12183883</v>
      </c>
      <c r="U224" s="72">
        <f>SUM(U182:U223)</f>
        <v>8953</v>
      </c>
      <c r="V224" s="72">
        <f t="shared" si="38"/>
        <v>34618</v>
      </c>
      <c r="W224" s="72">
        <f t="shared" si="38"/>
        <v>5408490</v>
      </c>
    </row>
    <row r="225" spans="1:23" s="62" customFormat="1" ht="22.15" customHeight="1" x14ac:dyDescent="0.15">
      <c r="A225" s="55" t="s">
        <v>728</v>
      </c>
      <c r="B225" s="70" t="s">
        <v>645</v>
      </c>
      <c r="C225" s="70" t="s">
        <v>927</v>
      </c>
      <c r="D225" s="57">
        <f>D223</f>
        <v>45498</v>
      </c>
      <c r="E225" s="57">
        <f>E223</f>
        <v>46022</v>
      </c>
      <c r="F225" s="58">
        <v>12</v>
      </c>
      <c r="G225" s="59">
        <f t="shared" si="36"/>
        <v>353</v>
      </c>
      <c r="H225" s="59">
        <v>0</v>
      </c>
      <c r="I225" s="59">
        <f>160-H225</f>
        <v>160</v>
      </c>
      <c r="J225" s="59">
        <f>F225+H225</f>
        <v>12</v>
      </c>
      <c r="K225" s="59" t="s">
        <v>867</v>
      </c>
      <c r="L225" s="60">
        <v>-2.2404000000000002</v>
      </c>
      <c r="M225" s="60">
        <v>29.778386999999999</v>
      </c>
      <c r="N225" s="70" t="s">
        <v>215</v>
      </c>
      <c r="O225" s="70" t="s">
        <v>215</v>
      </c>
      <c r="P225" s="70" t="s">
        <v>646</v>
      </c>
      <c r="Q225" s="70" t="s">
        <v>647</v>
      </c>
      <c r="R225" s="63">
        <v>105</v>
      </c>
      <c r="S225" s="63">
        <v>452</v>
      </c>
      <c r="T225" s="83">
        <f t="shared" ref="T225:T265" si="39">G225*S225</f>
        <v>159556</v>
      </c>
      <c r="U225" s="63">
        <v>103</v>
      </c>
      <c r="V225" s="63">
        <v>444</v>
      </c>
      <c r="W225" s="61">
        <f t="shared" si="37"/>
        <v>71040</v>
      </c>
    </row>
    <row r="226" spans="1:23" s="62" customFormat="1" ht="22.15" customHeight="1" x14ac:dyDescent="0.15">
      <c r="A226" s="55" t="s">
        <v>728</v>
      </c>
      <c r="B226" s="70" t="s">
        <v>648</v>
      </c>
      <c r="C226" s="70" t="s">
        <v>929</v>
      </c>
      <c r="D226" s="57">
        <f>D225</f>
        <v>45498</v>
      </c>
      <c r="E226" s="57">
        <f>E225</f>
        <v>46022</v>
      </c>
      <c r="F226" s="58">
        <v>8</v>
      </c>
      <c r="G226" s="59">
        <f t="shared" si="36"/>
        <v>357</v>
      </c>
      <c r="H226" s="59">
        <v>0</v>
      </c>
      <c r="I226" s="59">
        <f t="shared" ref="I226:I265" si="40">160-H226</f>
        <v>160</v>
      </c>
      <c r="J226" s="59">
        <f t="shared" ref="J226:J265" si="41">F226+H226</f>
        <v>8</v>
      </c>
      <c r="K226" s="59" t="s">
        <v>867</v>
      </c>
      <c r="L226" s="60">
        <v>-2.2558389999999999</v>
      </c>
      <c r="M226" s="60">
        <v>29.782028</v>
      </c>
      <c r="N226" s="70" t="s">
        <v>215</v>
      </c>
      <c r="O226" s="70" t="s">
        <v>215</v>
      </c>
      <c r="P226" s="70" t="s">
        <v>646</v>
      </c>
      <c r="Q226" s="70" t="s">
        <v>649</v>
      </c>
      <c r="R226" s="63">
        <v>158</v>
      </c>
      <c r="S226" s="63">
        <v>679</v>
      </c>
      <c r="T226" s="83">
        <f t="shared" si="39"/>
        <v>242403</v>
      </c>
      <c r="U226" s="63">
        <v>160</v>
      </c>
      <c r="V226" s="63">
        <v>687</v>
      </c>
      <c r="W226" s="61">
        <f t="shared" si="37"/>
        <v>109920</v>
      </c>
    </row>
    <row r="227" spans="1:23" s="62" customFormat="1" ht="22.15" customHeight="1" x14ac:dyDescent="0.15">
      <c r="A227" s="55" t="s">
        <v>727</v>
      </c>
      <c r="B227" s="70" t="s">
        <v>650</v>
      </c>
      <c r="C227" s="70" t="s">
        <v>929</v>
      </c>
      <c r="D227" s="57">
        <f t="shared" ref="D227:D265" si="42">D226</f>
        <v>45498</v>
      </c>
      <c r="E227" s="57">
        <f t="shared" ref="E227:E265" si="43">E226</f>
        <v>46022</v>
      </c>
      <c r="F227" s="58">
        <v>8</v>
      </c>
      <c r="G227" s="59">
        <f t="shared" si="36"/>
        <v>357</v>
      </c>
      <c r="H227" s="59">
        <v>0</v>
      </c>
      <c r="I227" s="59">
        <f t="shared" si="40"/>
        <v>160</v>
      </c>
      <c r="J227" s="59">
        <f t="shared" si="41"/>
        <v>8</v>
      </c>
      <c r="K227" s="59" t="s">
        <v>867</v>
      </c>
      <c r="L227" s="60">
        <v>-2.2463519999999999</v>
      </c>
      <c r="M227" s="60">
        <v>29.777383</v>
      </c>
      <c r="N227" s="70" t="s">
        <v>215</v>
      </c>
      <c r="O227" s="70" t="s">
        <v>215</v>
      </c>
      <c r="P227" s="70" t="s">
        <v>646</v>
      </c>
      <c r="Q227" s="70" t="s">
        <v>651</v>
      </c>
      <c r="R227" s="63">
        <v>80</v>
      </c>
      <c r="S227" s="63">
        <v>344</v>
      </c>
      <c r="T227" s="83">
        <f t="shared" si="39"/>
        <v>122808</v>
      </c>
      <c r="U227" s="63">
        <v>83</v>
      </c>
      <c r="V227" s="63">
        <v>357</v>
      </c>
      <c r="W227" s="61">
        <f t="shared" si="37"/>
        <v>57120</v>
      </c>
    </row>
    <row r="228" spans="1:23" s="62" customFormat="1" ht="22.15" customHeight="1" x14ac:dyDescent="0.15">
      <c r="A228" s="55" t="s">
        <v>727</v>
      </c>
      <c r="B228" s="70" t="s">
        <v>652</v>
      </c>
      <c r="C228" s="70" t="s">
        <v>929</v>
      </c>
      <c r="D228" s="57">
        <f t="shared" si="42"/>
        <v>45498</v>
      </c>
      <c r="E228" s="57">
        <f t="shared" si="43"/>
        <v>46022</v>
      </c>
      <c r="F228" s="58">
        <v>0</v>
      </c>
      <c r="G228" s="59">
        <f t="shared" si="36"/>
        <v>365</v>
      </c>
      <c r="H228" s="59">
        <v>0</v>
      </c>
      <c r="I228" s="59">
        <f t="shared" si="40"/>
        <v>160</v>
      </c>
      <c r="J228" s="59">
        <f t="shared" si="41"/>
        <v>0</v>
      </c>
      <c r="K228" s="59" t="s">
        <v>867</v>
      </c>
      <c r="L228" s="60">
        <v>-2.2498550000000002</v>
      </c>
      <c r="M228" s="60">
        <v>29.276906799999999</v>
      </c>
      <c r="N228" s="70" t="s">
        <v>215</v>
      </c>
      <c r="O228" s="70" t="s">
        <v>215</v>
      </c>
      <c r="P228" s="70" t="s">
        <v>646</v>
      </c>
      <c r="Q228" s="70" t="s">
        <v>653</v>
      </c>
      <c r="R228" s="63">
        <v>208</v>
      </c>
      <c r="S228" s="63">
        <v>894</v>
      </c>
      <c r="T228" s="83">
        <f t="shared" si="39"/>
        <v>326310</v>
      </c>
      <c r="U228" s="63">
        <v>218</v>
      </c>
      <c r="V228" s="63">
        <v>936</v>
      </c>
      <c r="W228" s="61">
        <f t="shared" si="37"/>
        <v>149760</v>
      </c>
    </row>
    <row r="229" spans="1:23" s="62" customFormat="1" ht="22.15" customHeight="1" x14ac:dyDescent="0.15">
      <c r="A229" s="55" t="s">
        <v>727</v>
      </c>
      <c r="B229" s="70" t="s">
        <v>654</v>
      </c>
      <c r="C229" s="70" t="s">
        <v>929</v>
      </c>
      <c r="D229" s="57">
        <f t="shared" si="42"/>
        <v>45498</v>
      </c>
      <c r="E229" s="57">
        <f t="shared" si="43"/>
        <v>46022</v>
      </c>
      <c r="F229" s="58">
        <v>0</v>
      </c>
      <c r="G229" s="59">
        <f t="shared" si="36"/>
        <v>365</v>
      </c>
      <c r="H229" s="59">
        <v>0</v>
      </c>
      <c r="I229" s="59">
        <f t="shared" si="40"/>
        <v>160</v>
      </c>
      <c r="J229" s="59">
        <f t="shared" si="41"/>
        <v>0</v>
      </c>
      <c r="K229" s="59" t="s">
        <v>867</v>
      </c>
      <c r="L229" s="60">
        <v>-2.2369819999999998</v>
      </c>
      <c r="M229" s="60">
        <v>29.785001999999999</v>
      </c>
      <c r="N229" s="70" t="s">
        <v>215</v>
      </c>
      <c r="O229" s="70" t="s">
        <v>215</v>
      </c>
      <c r="P229" s="70" t="s">
        <v>646</v>
      </c>
      <c r="Q229" s="70" t="s">
        <v>655</v>
      </c>
      <c r="R229" s="63">
        <v>264</v>
      </c>
      <c r="S229" s="63">
        <v>1000</v>
      </c>
      <c r="T229" s="83">
        <f t="shared" si="39"/>
        <v>365000</v>
      </c>
      <c r="U229" s="63">
        <v>252</v>
      </c>
      <c r="V229" s="58">
        <v>1000</v>
      </c>
      <c r="W229" s="61">
        <f t="shared" si="37"/>
        <v>160000</v>
      </c>
    </row>
    <row r="230" spans="1:23" s="62" customFormat="1" ht="22.15" customHeight="1" x14ac:dyDescent="0.15">
      <c r="A230" s="55" t="s">
        <v>727</v>
      </c>
      <c r="B230" s="70" t="s">
        <v>656</v>
      </c>
      <c r="C230" s="70" t="s">
        <v>929</v>
      </c>
      <c r="D230" s="57">
        <f t="shared" si="42"/>
        <v>45498</v>
      </c>
      <c r="E230" s="57">
        <f t="shared" si="43"/>
        <v>46022</v>
      </c>
      <c r="F230" s="58">
        <v>0</v>
      </c>
      <c r="G230" s="59">
        <f t="shared" si="36"/>
        <v>365</v>
      </c>
      <c r="H230" s="59">
        <v>7</v>
      </c>
      <c r="I230" s="59">
        <f t="shared" si="40"/>
        <v>153</v>
      </c>
      <c r="J230" s="59">
        <f t="shared" si="41"/>
        <v>7</v>
      </c>
      <c r="K230" s="59" t="s">
        <v>867</v>
      </c>
      <c r="L230" s="60">
        <v>-2.2399650000000002</v>
      </c>
      <c r="M230" s="60">
        <v>29.777111999999999</v>
      </c>
      <c r="N230" s="70" t="s">
        <v>215</v>
      </c>
      <c r="O230" s="70" t="s">
        <v>215</v>
      </c>
      <c r="P230" s="70" t="s">
        <v>646</v>
      </c>
      <c r="Q230" s="70" t="s">
        <v>657</v>
      </c>
      <c r="R230" s="63">
        <v>200</v>
      </c>
      <c r="S230" s="63">
        <v>860</v>
      </c>
      <c r="T230" s="83">
        <f t="shared" si="39"/>
        <v>313900</v>
      </c>
      <c r="U230" s="63">
        <v>200</v>
      </c>
      <c r="V230" s="63">
        <v>860</v>
      </c>
      <c r="W230" s="61">
        <f t="shared" si="37"/>
        <v>131580</v>
      </c>
    </row>
    <row r="231" spans="1:23" s="62" customFormat="1" ht="22.15" customHeight="1" x14ac:dyDescent="0.15">
      <c r="A231" s="55" t="s">
        <v>727</v>
      </c>
      <c r="B231" s="70" t="s">
        <v>658</v>
      </c>
      <c r="C231" s="70" t="s">
        <v>928</v>
      </c>
      <c r="D231" s="57">
        <f t="shared" si="42"/>
        <v>45498</v>
      </c>
      <c r="E231" s="57">
        <f t="shared" si="43"/>
        <v>46022</v>
      </c>
      <c r="F231" s="58">
        <v>7</v>
      </c>
      <c r="G231" s="59">
        <f t="shared" si="36"/>
        <v>358</v>
      </c>
      <c r="H231" s="59">
        <v>7</v>
      </c>
      <c r="I231" s="59">
        <f t="shared" si="40"/>
        <v>153</v>
      </c>
      <c r="J231" s="59">
        <f t="shared" si="41"/>
        <v>14</v>
      </c>
      <c r="K231" s="59" t="s">
        <v>867</v>
      </c>
      <c r="L231" s="60">
        <v>-2.2450030000000001</v>
      </c>
      <c r="M231" s="60">
        <v>29.798227000000001</v>
      </c>
      <c r="N231" s="70" t="s">
        <v>215</v>
      </c>
      <c r="O231" s="70" t="s">
        <v>215</v>
      </c>
      <c r="P231" s="70" t="s">
        <v>646</v>
      </c>
      <c r="Q231" s="70" t="s">
        <v>659</v>
      </c>
      <c r="R231" s="63">
        <v>180</v>
      </c>
      <c r="S231" s="63">
        <v>774</v>
      </c>
      <c r="T231" s="83">
        <f t="shared" si="39"/>
        <v>277092</v>
      </c>
      <c r="U231" s="63">
        <v>185</v>
      </c>
      <c r="V231" s="63">
        <v>795</v>
      </c>
      <c r="W231" s="61">
        <f t="shared" si="37"/>
        <v>121635</v>
      </c>
    </row>
    <row r="232" spans="1:23" s="62" customFormat="1" ht="22.15" customHeight="1" x14ac:dyDescent="0.15">
      <c r="A232" s="55" t="s">
        <v>727</v>
      </c>
      <c r="B232" s="70" t="s">
        <v>660</v>
      </c>
      <c r="C232" s="70" t="s">
        <v>928</v>
      </c>
      <c r="D232" s="57">
        <f t="shared" si="42"/>
        <v>45498</v>
      </c>
      <c r="E232" s="57">
        <f t="shared" si="43"/>
        <v>46022</v>
      </c>
      <c r="F232" s="58">
        <v>8</v>
      </c>
      <c r="G232" s="59">
        <f t="shared" si="36"/>
        <v>357</v>
      </c>
      <c r="H232" s="59">
        <v>9</v>
      </c>
      <c r="I232" s="59">
        <f t="shared" si="40"/>
        <v>151</v>
      </c>
      <c r="J232" s="59">
        <f t="shared" si="41"/>
        <v>17</v>
      </c>
      <c r="K232" s="59" t="s">
        <v>867</v>
      </c>
      <c r="L232" s="60">
        <v>-2.2495020000000001</v>
      </c>
      <c r="M232" s="60">
        <v>29.785017</v>
      </c>
      <c r="N232" s="70" t="s">
        <v>215</v>
      </c>
      <c r="O232" s="70" t="s">
        <v>215</v>
      </c>
      <c r="P232" s="70" t="s">
        <v>646</v>
      </c>
      <c r="Q232" s="70" t="s">
        <v>661</v>
      </c>
      <c r="R232" s="63">
        <v>263</v>
      </c>
      <c r="S232" s="63">
        <v>1000</v>
      </c>
      <c r="T232" s="83">
        <f t="shared" si="39"/>
        <v>357000</v>
      </c>
      <c r="U232" s="63">
        <v>254</v>
      </c>
      <c r="V232" s="58">
        <v>1000</v>
      </c>
      <c r="W232" s="61">
        <f t="shared" si="37"/>
        <v>151000</v>
      </c>
    </row>
    <row r="233" spans="1:23" s="62" customFormat="1" ht="22.15" customHeight="1" x14ac:dyDescent="0.15">
      <c r="A233" s="55" t="s">
        <v>727</v>
      </c>
      <c r="B233" s="70" t="s">
        <v>662</v>
      </c>
      <c r="C233" s="70" t="s">
        <v>929</v>
      </c>
      <c r="D233" s="57">
        <f t="shared" si="42"/>
        <v>45498</v>
      </c>
      <c r="E233" s="57">
        <f t="shared" si="43"/>
        <v>46022</v>
      </c>
      <c r="F233" s="58">
        <v>0</v>
      </c>
      <c r="G233" s="59">
        <f t="shared" si="36"/>
        <v>365</v>
      </c>
      <c r="H233" s="59">
        <v>6</v>
      </c>
      <c r="I233" s="59">
        <f t="shared" si="40"/>
        <v>154</v>
      </c>
      <c r="J233" s="59">
        <f t="shared" si="41"/>
        <v>6</v>
      </c>
      <c r="K233" s="59" t="s">
        <v>867</v>
      </c>
      <c r="L233" s="60">
        <v>-2.2204449999999998</v>
      </c>
      <c r="M233" s="60">
        <v>29.755030000000001</v>
      </c>
      <c r="N233" s="70" t="s">
        <v>215</v>
      </c>
      <c r="O233" s="70" t="s">
        <v>215</v>
      </c>
      <c r="P233" s="70" t="s">
        <v>559</v>
      </c>
      <c r="Q233" s="70" t="s">
        <v>663</v>
      </c>
      <c r="R233" s="63">
        <v>135</v>
      </c>
      <c r="S233" s="63">
        <v>581</v>
      </c>
      <c r="T233" s="83">
        <f t="shared" si="39"/>
        <v>212065</v>
      </c>
      <c r="U233" s="63">
        <v>140</v>
      </c>
      <c r="V233" s="63">
        <v>602</v>
      </c>
      <c r="W233" s="61">
        <f t="shared" si="37"/>
        <v>92708</v>
      </c>
    </row>
    <row r="234" spans="1:23" s="62" customFormat="1" ht="22.15" customHeight="1" x14ac:dyDescent="0.15">
      <c r="A234" s="55" t="s">
        <v>727</v>
      </c>
      <c r="B234" s="70" t="s">
        <v>664</v>
      </c>
      <c r="C234" s="70" t="s">
        <v>925</v>
      </c>
      <c r="D234" s="57">
        <f t="shared" si="42"/>
        <v>45498</v>
      </c>
      <c r="E234" s="57">
        <f t="shared" si="43"/>
        <v>46022</v>
      </c>
      <c r="F234" s="58">
        <v>8</v>
      </c>
      <c r="G234" s="59">
        <f t="shared" si="36"/>
        <v>357</v>
      </c>
      <c r="H234" s="59">
        <v>0</v>
      </c>
      <c r="I234" s="59">
        <f t="shared" si="40"/>
        <v>160</v>
      </c>
      <c r="J234" s="59">
        <f t="shared" si="41"/>
        <v>8</v>
      </c>
      <c r="K234" s="59" t="s">
        <v>867</v>
      </c>
      <c r="L234" s="60">
        <v>-2.2171630000000002</v>
      </c>
      <c r="M234" s="60">
        <v>29.740675</v>
      </c>
      <c r="N234" s="70" t="s">
        <v>215</v>
      </c>
      <c r="O234" s="70" t="s">
        <v>215</v>
      </c>
      <c r="P234" s="70" t="s">
        <v>559</v>
      </c>
      <c r="Q234" s="70" t="s">
        <v>665</v>
      </c>
      <c r="R234" s="63">
        <v>238</v>
      </c>
      <c r="S234" s="63">
        <v>1000</v>
      </c>
      <c r="T234" s="83">
        <f t="shared" si="39"/>
        <v>357000</v>
      </c>
      <c r="U234" s="63">
        <v>238</v>
      </c>
      <c r="V234" s="58">
        <v>1000</v>
      </c>
      <c r="W234" s="61">
        <f t="shared" si="37"/>
        <v>160000</v>
      </c>
    </row>
    <row r="235" spans="1:23" s="62" customFormat="1" ht="22.15" customHeight="1" x14ac:dyDescent="0.15">
      <c r="A235" s="55" t="s">
        <v>727</v>
      </c>
      <c r="B235" s="70" t="s">
        <v>666</v>
      </c>
      <c r="C235" s="70" t="s">
        <v>928</v>
      </c>
      <c r="D235" s="57">
        <f t="shared" si="42"/>
        <v>45498</v>
      </c>
      <c r="E235" s="57">
        <f t="shared" si="43"/>
        <v>46022</v>
      </c>
      <c r="F235" s="58">
        <v>14</v>
      </c>
      <c r="G235" s="59">
        <f t="shared" si="36"/>
        <v>351</v>
      </c>
      <c r="H235" s="59">
        <v>0</v>
      </c>
      <c r="I235" s="59">
        <f t="shared" si="40"/>
        <v>160</v>
      </c>
      <c r="J235" s="59">
        <f t="shared" si="41"/>
        <v>14</v>
      </c>
      <c r="K235" s="59" t="s">
        <v>867</v>
      </c>
      <c r="L235" s="60">
        <v>-2.2205080000000001</v>
      </c>
      <c r="M235" s="60">
        <v>29.777742</v>
      </c>
      <c r="N235" s="70" t="s">
        <v>215</v>
      </c>
      <c r="O235" s="70" t="s">
        <v>215</v>
      </c>
      <c r="P235" s="70" t="s">
        <v>513</v>
      </c>
      <c r="Q235" s="70" t="s">
        <v>667</v>
      </c>
      <c r="R235" s="63">
        <v>279</v>
      </c>
      <c r="S235" s="63">
        <v>1000</v>
      </c>
      <c r="T235" s="83">
        <f t="shared" si="39"/>
        <v>351000</v>
      </c>
      <c r="U235" s="63">
        <v>268</v>
      </c>
      <c r="V235" s="58">
        <v>1000</v>
      </c>
      <c r="W235" s="61">
        <f t="shared" si="37"/>
        <v>160000</v>
      </c>
    </row>
    <row r="236" spans="1:23" s="62" customFormat="1" ht="22.15" customHeight="1" x14ac:dyDescent="0.15">
      <c r="A236" s="55" t="s">
        <v>727</v>
      </c>
      <c r="B236" s="70" t="s">
        <v>668</v>
      </c>
      <c r="C236" s="70" t="s">
        <v>929</v>
      </c>
      <c r="D236" s="57">
        <f t="shared" si="42"/>
        <v>45498</v>
      </c>
      <c r="E236" s="57">
        <f t="shared" si="43"/>
        <v>46022</v>
      </c>
      <c r="F236" s="58">
        <v>6</v>
      </c>
      <c r="G236" s="59">
        <f t="shared" si="36"/>
        <v>359</v>
      </c>
      <c r="H236" s="59">
        <v>0</v>
      </c>
      <c r="I236" s="59">
        <f t="shared" si="40"/>
        <v>160</v>
      </c>
      <c r="J236" s="59">
        <f t="shared" si="41"/>
        <v>6</v>
      </c>
      <c r="K236" s="59" t="s">
        <v>867</v>
      </c>
      <c r="L236" s="60">
        <v>-2.2373020000000001</v>
      </c>
      <c r="M236" s="60">
        <v>29.779315</v>
      </c>
      <c r="N236" s="70" t="s">
        <v>215</v>
      </c>
      <c r="O236" s="70" t="s">
        <v>215</v>
      </c>
      <c r="P236" s="70" t="s">
        <v>646</v>
      </c>
      <c r="Q236" s="70" t="s">
        <v>669</v>
      </c>
      <c r="R236" s="63">
        <v>178</v>
      </c>
      <c r="S236" s="63">
        <v>765</v>
      </c>
      <c r="T236" s="83">
        <f t="shared" si="39"/>
        <v>274635</v>
      </c>
      <c r="U236" s="63">
        <v>180</v>
      </c>
      <c r="V236" s="63">
        <v>774</v>
      </c>
      <c r="W236" s="61">
        <f t="shared" si="37"/>
        <v>123840</v>
      </c>
    </row>
    <row r="237" spans="1:23" s="62" customFormat="1" ht="22.15" customHeight="1" x14ac:dyDescent="0.15">
      <c r="A237" s="55" t="s">
        <v>727</v>
      </c>
      <c r="B237" s="70" t="s">
        <v>670</v>
      </c>
      <c r="C237" s="70" t="s">
        <v>928</v>
      </c>
      <c r="D237" s="57">
        <f t="shared" si="42"/>
        <v>45498</v>
      </c>
      <c r="E237" s="57">
        <f t="shared" si="43"/>
        <v>46022</v>
      </c>
      <c r="F237" s="58">
        <v>9</v>
      </c>
      <c r="G237" s="59">
        <f t="shared" si="36"/>
        <v>356</v>
      </c>
      <c r="H237" s="59">
        <v>0</v>
      </c>
      <c r="I237" s="59">
        <f t="shared" si="40"/>
        <v>160</v>
      </c>
      <c r="J237" s="59">
        <f t="shared" si="41"/>
        <v>9</v>
      </c>
      <c r="K237" s="59" t="s">
        <v>867</v>
      </c>
      <c r="L237" s="60">
        <v>-2.2137769999999999</v>
      </c>
      <c r="M237" s="60">
        <v>29.830608000000002</v>
      </c>
      <c r="N237" s="70" t="s">
        <v>215</v>
      </c>
      <c r="O237" s="70" t="s">
        <v>215</v>
      </c>
      <c r="P237" s="70" t="s">
        <v>671</v>
      </c>
      <c r="Q237" s="70" t="s">
        <v>258</v>
      </c>
      <c r="R237" s="63">
        <v>188</v>
      </c>
      <c r="S237" s="63">
        <v>808</v>
      </c>
      <c r="T237" s="83">
        <f t="shared" si="39"/>
        <v>287648</v>
      </c>
      <c r="U237" s="63">
        <v>191</v>
      </c>
      <c r="V237" s="63">
        <v>821</v>
      </c>
      <c r="W237" s="61">
        <f t="shared" si="37"/>
        <v>131360</v>
      </c>
    </row>
    <row r="238" spans="1:23" s="62" customFormat="1" ht="22.15" customHeight="1" x14ac:dyDescent="0.15">
      <c r="A238" s="55" t="s">
        <v>727</v>
      </c>
      <c r="B238" s="70" t="s">
        <v>672</v>
      </c>
      <c r="C238" s="70" t="s">
        <v>944</v>
      </c>
      <c r="D238" s="57">
        <f t="shared" si="42"/>
        <v>45498</v>
      </c>
      <c r="E238" s="57">
        <f t="shared" si="43"/>
        <v>46022</v>
      </c>
      <c r="F238" s="58">
        <v>7</v>
      </c>
      <c r="G238" s="59">
        <f t="shared" si="36"/>
        <v>358</v>
      </c>
      <c r="H238" s="59">
        <v>0</v>
      </c>
      <c r="I238" s="59">
        <f t="shared" si="40"/>
        <v>160</v>
      </c>
      <c r="J238" s="59">
        <f t="shared" si="41"/>
        <v>7</v>
      </c>
      <c r="K238" s="59" t="s">
        <v>867</v>
      </c>
      <c r="L238" s="60">
        <v>-2.2312419999999999</v>
      </c>
      <c r="M238" s="60">
        <v>29.833642999999999</v>
      </c>
      <c r="N238" s="70" t="s">
        <v>215</v>
      </c>
      <c r="O238" s="70" t="s">
        <v>215</v>
      </c>
      <c r="P238" s="70" t="s">
        <v>671</v>
      </c>
      <c r="Q238" s="70" t="s">
        <v>673</v>
      </c>
      <c r="R238" s="63">
        <v>250</v>
      </c>
      <c r="S238" s="63">
        <v>1000</v>
      </c>
      <c r="T238" s="83">
        <f t="shared" si="39"/>
        <v>358000</v>
      </c>
      <c r="U238" s="63">
        <v>246</v>
      </c>
      <c r="V238" s="58">
        <v>1000</v>
      </c>
      <c r="W238" s="61">
        <f t="shared" si="37"/>
        <v>160000</v>
      </c>
    </row>
    <row r="239" spans="1:23" s="62" customFormat="1" ht="22.15" customHeight="1" x14ac:dyDescent="0.15">
      <c r="A239" s="55" t="s">
        <v>727</v>
      </c>
      <c r="B239" s="70" t="s">
        <v>674</v>
      </c>
      <c r="C239" s="70" t="s">
        <v>950</v>
      </c>
      <c r="D239" s="57">
        <f t="shared" si="42"/>
        <v>45498</v>
      </c>
      <c r="E239" s="57">
        <f t="shared" si="43"/>
        <v>46022</v>
      </c>
      <c r="F239" s="58">
        <v>16</v>
      </c>
      <c r="G239" s="59">
        <f t="shared" si="36"/>
        <v>349</v>
      </c>
      <c r="H239" s="59">
        <v>0</v>
      </c>
      <c r="I239" s="59">
        <f t="shared" si="40"/>
        <v>160</v>
      </c>
      <c r="J239" s="59">
        <f t="shared" si="41"/>
        <v>16</v>
      </c>
      <c r="K239" s="59" t="s">
        <v>867</v>
      </c>
      <c r="L239" s="60">
        <v>-2.208793</v>
      </c>
      <c r="M239" s="60">
        <v>29.839368</v>
      </c>
      <c r="N239" s="70" t="s">
        <v>215</v>
      </c>
      <c r="O239" s="70" t="s">
        <v>215</v>
      </c>
      <c r="P239" s="70" t="s">
        <v>671</v>
      </c>
      <c r="Q239" s="70" t="s">
        <v>675</v>
      </c>
      <c r="R239" s="63">
        <v>278</v>
      </c>
      <c r="S239" s="63">
        <v>1000</v>
      </c>
      <c r="T239" s="83">
        <f t="shared" si="39"/>
        <v>349000</v>
      </c>
      <c r="U239" s="63">
        <v>274</v>
      </c>
      <c r="V239" s="58">
        <v>1000</v>
      </c>
      <c r="W239" s="61">
        <f t="shared" si="37"/>
        <v>160000</v>
      </c>
    </row>
    <row r="240" spans="1:23" s="62" customFormat="1" ht="22.15" customHeight="1" x14ac:dyDescent="0.15">
      <c r="A240" s="55" t="s">
        <v>727</v>
      </c>
      <c r="B240" s="70" t="s">
        <v>676</v>
      </c>
      <c r="C240" s="70" t="s">
        <v>928</v>
      </c>
      <c r="D240" s="57">
        <f t="shared" si="42"/>
        <v>45498</v>
      </c>
      <c r="E240" s="57">
        <f t="shared" si="43"/>
        <v>46022</v>
      </c>
      <c r="F240" s="58">
        <v>7</v>
      </c>
      <c r="G240" s="59">
        <f t="shared" si="36"/>
        <v>358</v>
      </c>
      <c r="H240" s="59">
        <v>8</v>
      </c>
      <c r="I240" s="59">
        <f t="shared" si="40"/>
        <v>152</v>
      </c>
      <c r="J240" s="59">
        <f t="shared" si="41"/>
        <v>15</v>
      </c>
      <c r="K240" s="59" t="s">
        <v>867</v>
      </c>
      <c r="L240" s="60">
        <v>-2.2054879999999999</v>
      </c>
      <c r="M240" s="60">
        <v>29.81024</v>
      </c>
      <c r="N240" s="70" t="s">
        <v>215</v>
      </c>
      <c r="O240" s="70" t="s">
        <v>215</v>
      </c>
      <c r="P240" s="70" t="s">
        <v>677</v>
      </c>
      <c r="Q240" s="70" t="s">
        <v>220</v>
      </c>
      <c r="R240" s="63">
        <v>227</v>
      </c>
      <c r="S240" s="63">
        <v>976</v>
      </c>
      <c r="T240" s="83">
        <f t="shared" si="39"/>
        <v>349408</v>
      </c>
      <c r="U240" s="63">
        <v>230</v>
      </c>
      <c r="V240" s="63">
        <v>989</v>
      </c>
      <c r="W240" s="61">
        <f t="shared" si="37"/>
        <v>150328</v>
      </c>
    </row>
    <row r="241" spans="1:23" s="62" customFormat="1" ht="22.15" customHeight="1" x14ac:dyDescent="0.15">
      <c r="A241" s="55" t="s">
        <v>727</v>
      </c>
      <c r="B241" s="70" t="s">
        <v>678</v>
      </c>
      <c r="C241" s="70" t="s">
        <v>951</v>
      </c>
      <c r="D241" s="57">
        <f t="shared" si="42"/>
        <v>45498</v>
      </c>
      <c r="E241" s="57">
        <f t="shared" si="43"/>
        <v>46022</v>
      </c>
      <c r="F241" s="58">
        <v>5</v>
      </c>
      <c r="G241" s="59">
        <f t="shared" si="36"/>
        <v>360</v>
      </c>
      <c r="H241" s="59">
        <v>0</v>
      </c>
      <c r="I241" s="59">
        <f t="shared" si="40"/>
        <v>160</v>
      </c>
      <c r="J241" s="59">
        <f t="shared" si="41"/>
        <v>5</v>
      </c>
      <c r="K241" s="59" t="s">
        <v>867</v>
      </c>
      <c r="L241" s="60">
        <v>-2.221168</v>
      </c>
      <c r="M241" s="60">
        <v>29.806798000000001</v>
      </c>
      <c r="N241" s="70" t="s">
        <v>215</v>
      </c>
      <c r="O241" s="70" t="s">
        <v>215</v>
      </c>
      <c r="P241" s="70" t="s">
        <v>513</v>
      </c>
      <c r="Q241" s="70" t="s">
        <v>679</v>
      </c>
      <c r="R241" s="63">
        <v>217</v>
      </c>
      <c r="S241" s="63">
        <v>933</v>
      </c>
      <c r="T241" s="83">
        <f t="shared" si="39"/>
        <v>335880</v>
      </c>
      <c r="U241" s="63">
        <v>227</v>
      </c>
      <c r="V241" s="63">
        <v>976</v>
      </c>
      <c r="W241" s="61">
        <f t="shared" si="37"/>
        <v>156160</v>
      </c>
    </row>
    <row r="242" spans="1:23" s="62" customFormat="1" ht="22.15" customHeight="1" x14ac:dyDescent="0.15">
      <c r="A242" s="55" t="s">
        <v>727</v>
      </c>
      <c r="B242" s="70" t="s">
        <v>680</v>
      </c>
      <c r="C242" s="70" t="s">
        <v>952</v>
      </c>
      <c r="D242" s="57">
        <f t="shared" si="42"/>
        <v>45498</v>
      </c>
      <c r="E242" s="57">
        <f t="shared" si="43"/>
        <v>46022</v>
      </c>
      <c r="F242" s="58">
        <v>6</v>
      </c>
      <c r="G242" s="59">
        <f t="shared" si="36"/>
        <v>359</v>
      </c>
      <c r="H242" s="59">
        <v>0</v>
      </c>
      <c r="I242" s="59">
        <f t="shared" si="40"/>
        <v>160</v>
      </c>
      <c r="J242" s="59">
        <f t="shared" si="41"/>
        <v>6</v>
      </c>
      <c r="K242" s="59" t="s">
        <v>867</v>
      </c>
      <c r="L242" s="60">
        <v>-2.2624330000000001</v>
      </c>
      <c r="M242" s="60">
        <v>29.811748000000001</v>
      </c>
      <c r="N242" s="70" t="s">
        <v>215</v>
      </c>
      <c r="O242" s="70" t="s">
        <v>215</v>
      </c>
      <c r="P242" s="70" t="s">
        <v>646</v>
      </c>
      <c r="Q242" s="70" t="s">
        <v>681</v>
      </c>
      <c r="R242" s="63">
        <v>120</v>
      </c>
      <c r="S242" s="63">
        <v>516</v>
      </c>
      <c r="T242" s="83">
        <f t="shared" si="39"/>
        <v>185244</v>
      </c>
      <c r="U242" s="63">
        <v>115</v>
      </c>
      <c r="V242" s="63">
        <v>494</v>
      </c>
      <c r="W242" s="61">
        <f t="shared" si="37"/>
        <v>79040</v>
      </c>
    </row>
    <row r="243" spans="1:23" s="62" customFormat="1" ht="22.15" customHeight="1" x14ac:dyDescent="0.15">
      <c r="A243" s="55" t="s">
        <v>727</v>
      </c>
      <c r="B243" s="70" t="s">
        <v>682</v>
      </c>
      <c r="C243" s="70" t="s">
        <v>953</v>
      </c>
      <c r="D243" s="57">
        <f t="shared" si="42"/>
        <v>45498</v>
      </c>
      <c r="E243" s="57">
        <f t="shared" si="43"/>
        <v>46022</v>
      </c>
      <c r="F243" s="58">
        <v>8</v>
      </c>
      <c r="G243" s="59">
        <f t="shared" si="36"/>
        <v>357</v>
      </c>
      <c r="H243" s="59">
        <v>9</v>
      </c>
      <c r="I243" s="59">
        <f t="shared" si="40"/>
        <v>151</v>
      </c>
      <c r="J243" s="59">
        <f t="shared" si="41"/>
        <v>17</v>
      </c>
      <c r="K243" s="59" t="s">
        <v>867</v>
      </c>
      <c r="L243" s="60">
        <v>-2.2121520000000001</v>
      </c>
      <c r="M243" s="60">
        <v>29.770868</v>
      </c>
      <c r="N243" s="70" t="s">
        <v>215</v>
      </c>
      <c r="O243" s="70" t="s">
        <v>215</v>
      </c>
      <c r="P243" s="70" t="s">
        <v>559</v>
      </c>
      <c r="Q243" s="70" t="s">
        <v>683</v>
      </c>
      <c r="R243" s="63">
        <v>199</v>
      </c>
      <c r="S243" s="63">
        <v>856</v>
      </c>
      <c r="T243" s="83">
        <f t="shared" si="39"/>
        <v>305592</v>
      </c>
      <c r="U243" s="63">
        <v>201</v>
      </c>
      <c r="V243" s="63">
        <v>865</v>
      </c>
      <c r="W243" s="61">
        <f t="shared" si="37"/>
        <v>130615</v>
      </c>
    </row>
    <row r="244" spans="1:23" s="62" customFormat="1" ht="22.15" customHeight="1" x14ac:dyDescent="0.15">
      <c r="A244" s="55" t="s">
        <v>727</v>
      </c>
      <c r="B244" s="70" t="s">
        <v>684</v>
      </c>
      <c r="C244" s="70" t="s">
        <v>954</v>
      </c>
      <c r="D244" s="57">
        <f t="shared" si="42"/>
        <v>45498</v>
      </c>
      <c r="E244" s="57">
        <f t="shared" si="43"/>
        <v>46022</v>
      </c>
      <c r="F244" s="58">
        <v>0</v>
      </c>
      <c r="G244" s="59">
        <f t="shared" si="36"/>
        <v>365</v>
      </c>
      <c r="H244" s="59">
        <v>9</v>
      </c>
      <c r="I244" s="59">
        <f t="shared" si="40"/>
        <v>151</v>
      </c>
      <c r="J244" s="59">
        <f t="shared" si="41"/>
        <v>9</v>
      </c>
      <c r="K244" s="59" t="s">
        <v>867</v>
      </c>
      <c r="L244" s="60">
        <v>-2.2170679999999998</v>
      </c>
      <c r="M244" s="60">
        <v>29.768066999999999</v>
      </c>
      <c r="N244" s="70" t="s">
        <v>215</v>
      </c>
      <c r="O244" s="70" t="s">
        <v>215</v>
      </c>
      <c r="P244" s="70" t="s">
        <v>559</v>
      </c>
      <c r="Q244" s="70" t="s">
        <v>685</v>
      </c>
      <c r="R244" s="63">
        <v>286</v>
      </c>
      <c r="S244" s="63">
        <v>1000</v>
      </c>
      <c r="T244" s="83">
        <f t="shared" si="39"/>
        <v>365000</v>
      </c>
      <c r="U244" s="63">
        <v>273</v>
      </c>
      <c r="V244" s="58">
        <v>1000</v>
      </c>
      <c r="W244" s="61">
        <f t="shared" si="37"/>
        <v>151000</v>
      </c>
    </row>
    <row r="245" spans="1:23" s="62" customFormat="1" ht="22.15" customHeight="1" x14ac:dyDescent="0.15">
      <c r="A245" s="55" t="s">
        <v>727</v>
      </c>
      <c r="B245" s="70" t="s">
        <v>686</v>
      </c>
      <c r="C245" s="70" t="s">
        <v>955</v>
      </c>
      <c r="D245" s="57">
        <f t="shared" si="42"/>
        <v>45498</v>
      </c>
      <c r="E245" s="57">
        <f t="shared" si="43"/>
        <v>46022</v>
      </c>
      <c r="F245" s="58">
        <v>0</v>
      </c>
      <c r="G245" s="59">
        <f t="shared" si="36"/>
        <v>365</v>
      </c>
      <c r="H245" s="59">
        <v>7</v>
      </c>
      <c r="I245" s="59">
        <f t="shared" si="40"/>
        <v>153</v>
      </c>
      <c r="J245" s="59">
        <f t="shared" si="41"/>
        <v>7</v>
      </c>
      <c r="K245" s="59" t="s">
        <v>867</v>
      </c>
      <c r="L245" s="60">
        <v>-2.2191519999999998</v>
      </c>
      <c r="M245" s="60">
        <v>29.790972</v>
      </c>
      <c r="N245" s="70" t="s">
        <v>215</v>
      </c>
      <c r="O245" s="70" t="s">
        <v>215</v>
      </c>
      <c r="P245" s="70" t="s">
        <v>513</v>
      </c>
      <c r="Q245" s="70" t="s">
        <v>687</v>
      </c>
      <c r="R245" s="63">
        <v>235</v>
      </c>
      <c r="S245" s="63">
        <v>1000</v>
      </c>
      <c r="T245" s="83">
        <f t="shared" si="39"/>
        <v>365000</v>
      </c>
      <c r="U245" s="63">
        <v>235</v>
      </c>
      <c r="V245" s="58">
        <v>1000</v>
      </c>
      <c r="W245" s="61">
        <f t="shared" si="37"/>
        <v>153000</v>
      </c>
    </row>
    <row r="246" spans="1:23" s="62" customFormat="1" ht="22.15" customHeight="1" x14ac:dyDescent="0.15">
      <c r="A246" s="55" t="s">
        <v>727</v>
      </c>
      <c r="B246" s="70" t="s">
        <v>688</v>
      </c>
      <c r="C246" s="70" t="s">
        <v>932</v>
      </c>
      <c r="D246" s="57">
        <f t="shared" si="42"/>
        <v>45498</v>
      </c>
      <c r="E246" s="57">
        <f t="shared" si="43"/>
        <v>46022</v>
      </c>
      <c r="F246" s="58">
        <v>8</v>
      </c>
      <c r="G246" s="59">
        <f t="shared" si="36"/>
        <v>357</v>
      </c>
      <c r="H246" s="59">
        <v>7</v>
      </c>
      <c r="I246" s="59">
        <f t="shared" si="40"/>
        <v>153</v>
      </c>
      <c r="J246" s="59">
        <f t="shared" si="41"/>
        <v>15</v>
      </c>
      <c r="K246" s="59" t="s">
        <v>867</v>
      </c>
      <c r="L246" s="60">
        <v>-2.2247439999999998</v>
      </c>
      <c r="M246" s="60">
        <v>29.793147000000001</v>
      </c>
      <c r="N246" s="70" t="s">
        <v>215</v>
      </c>
      <c r="O246" s="70" t="s">
        <v>215</v>
      </c>
      <c r="P246" s="70" t="s">
        <v>513</v>
      </c>
      <c r="Q246" s="70" t="s">
        <v>513</v>
      </c>
      <c r="R246" s="63">
        <v>268</v>
      </c>
      <c r="S246" s="63">
        <v>1000</v>
      </c>
      <c r="T246" s="83">
        <f t="shared" si="39"/>
        <v>357000</v>
      </c>
      <c r="U246" s="63">
        <v>264</v>
      </c>
      <c r="V246" s="58">
        <v>1000</v>
      </c>
      <c r="W246" s="61">
        <f t="shared" si="37"/>
        <v>153000</v>
      </c>
    </row>
    <row r="247" spans="1:23" s="62" customFormat="1" ht="22.15" customHeight="1" x14ac:dyDescent="0.15">
      <c r="A247" s="55" t="s">
        <v>727</v>
      </c>
      <c r="B247" s="70" t="s">
        <v>689</v>
      </c>
      <c r="C247" s="70" t="s">
        <v>955</v>
      </c>
      <c r="D247" s="57">
        <f t="shared" si="42"/>
        <v>45498</v>
      </c>
      <c r="E247" s="57">
        <f t="shared" si="43"/>
        <v>46022</v>
      </c>
      <c r="F247" s="58">
        <v>10</v>
      </c>
      <c r="G247" s="59">
        <f t="shared" si="36"/>
        <v>355</v>
      </c>
      <c r="H247" s="59">
        <v>0</v>
      </c>
      <c r="I247" s="59">
        <f t="shared" si="40"/>
        <v>160</v>
      </c>
      <c r="J247" s="59">
        <f t="shared" si="41"/>
        <v>10</v>
      </c>
      <c r="K247" s="59" t="s">
        <v>867</v>
      </c>
      <c r="L247" s="60">
        <v>-2.2185169999999999</v>
      </c>
      <c r="M247" s="60">
        <v>29.782592999999999</v>
      </c>
      <c r="N247" s="70" t="s">
        <v>215</v>
      </c>
      <c r="O247" s="70" t="s">
        <v>215</v>
      </c>
      <c r="P247" s="70" t="s">
        <v>513</v>
      </c>
      <c r="Q247" s="70" t="s">
        <v>579</v>
      </c>
      <c r="R247" s="63">
        <v>190</v>
      </c>
      <c r="S247" s="63">
        <v>817</v>
      </c>
      <c r="T247" s="83">
        <f t="shared" si="39"/>
        <v>290035</v>
      </c>
      <c r="U247" s="63">
        <v>202</v>
      </c>
      <c r="V247" s="63">
        <v>869</v>
      </c>
      <c r="W247" s="61">
        <f t="shared" si="37"/>
        <v>139040</v>
      </c>
    </row>
    <row r="248" spans="1:23" s="62" customFormat="1" ht="22.15" customHeight="1" x14ac:dyDescent="0.15">
      <c r="A248" s="55" t="s">
        <v>727</v>
      </c>
      <c r="B248" s="70" t="s">
        <v>690</v>
      </c>
      <c r="C248" s="70" t="s">
        <v>956</v>
      </c>
      <c r="D248" s="57">
        <f t="shared" si="42"/>
        <v>45498</v>
      </c>
      <c r="E248" s="57">
        <f t="shared" si="43"/>
        <v>46022</v>
      </c>
      <c r="F248" s="58">
        <v>0</v>
      </c>
      <c r="G248" s="59">
        <f t="shared" si="36"/>
        <v>365</v>
      </c>
      <c r="H248" s="59">
        <v>13</v>
      </c>
      <c r="I248" s="59">
        <f t="shared" si="40"/>
        <v>147</v>
      </c>
      <c r="J248" s="59">
        <f t="shared" si="41"/>
        <v>13</v>
      </c>
      <c r="K248" s="59" t="s">
        <v>867</v>
      </c>
      <c r="L248" s="60">
        <v>-2.226572</v>
      </c>
      <c r="M248" s="60">
        <v>29.819382000000001</v>
      </c>
      <c r="N248" s="70" t="s">
        <v>215</v>
      </c>
      <c r="O248" s="70" t="s">
        <v>215</v>
      </c>
      <c r="P248" s="70" t="s">
        <v>691</v>
      </c>
      <c r="Q248" s="70" t="s">
        <v>692</v>
      </c>
      <c r="R248" s="63">
        <v>266</v>
      </c>
      <c r="S248" s="63">
        <v>1000</v>
      </c>
      <c r="T248" s="83">
        <f t="shared" si="39"/>
        <v>365000</v>
      </c>
      <c r="U248" s="63">
        <v>254</v>
      </c>
      <c r="V248" s="58">
        <v>1000</v>
      </c>
      <c r="W248" s="61">
        <f t="shared" si="37"/>
        <v>147000</v>
      </c>
    </row>
    <row r="249" spans="1:23" s="62" customFormat="1" ht="22.15" customHeight="1" x14ac:dyDescent="0.15">
      <c r="A249" s="55" t="s">
        <v>727</v>
      </c>
      <c r="B249" s="70" t="s">
        <v>693</v>
      </c>
      <c r="C249" s="70" t="s">
        <v>957</v>
      </c>
      <c r="D249" s="57">
        <f t="shared" si="42"/>
        <v>45498</v>
      </c>
      <c r="E249" s="57">
        <f t="shared" si="43"/>
        <v>46022</v>
      </c>
      <c r="F249" s="58">
        <v>6</v>
      </c>
      <c r="G249" s="59">
        <f t="shared" si="36"/>
        <v>359</v>
      </c>
      <c r="H249" s="59">
        <v>7</v>
      </c>
      <c r="I249" s="59">
        <f t="shared" si="40"/>
        <v>153</v>
      </c>
      <c r="J249" s="59">
        <f t="shared" si="41"/>
        <v>13</v>
      </c>
      <c r="K249" s="59" t="s">
        <v>867</v>
      </c>
      <c r="L249" s="60">
        <v>-2.2349450000000002</v>
      </c>
      <c r="M249" s="60">
        <v>29.64573</v>
      </c>
      <c r="N249" s="70" t="s">
        <v>215</v>
      </c>
      <c r="O249" s="70" t="s">
        <v>215</v>
      </c>
      <c r="P249" s="70" t="s">
        <v>646</v>
      </c>
      <c r="Q249" s="70" t="s">
        <v>694</v>
      </c>
      <c r="R249" s="63">
        <v>258</v>
      </c>
      <c r="S249" s="63">
        <v>1000</v>
      </c>
      <c r="T249" s="83">
        <f t="shared" si="39"/>
        <v>359000</v>
      </c>
      <c r="U249" s="63">
        <v>249</v>
      </c>
      <c r="V249" s="58">
        <v>1000</v>
      </c>
      <c r="W249" s="61">
        <f t="shared" si="37"/>
        <v>153000</v>
      </c>
    </row>
    <row r="250" spans="1:23" s="62" customFormat="1" ht="22.15" customHeight="1" x14ac:dyDescent="0.15">
      <c r="A250" s="55" t="s">
        <v>727</v>
      </c>
      <c r="B250" s="70" t="s">
        <v>695</v>
      </c>
      <c r="C250" s="111">
        <v>44604</v>
      </c>
      <c r="D250" s="57">
        <f t="shared" si="42"/>
        <v>45498</v>
      </c>
      <c r="E250" s="57">
        <f t="shared" si="43"/>
        <v>46022</v>
      </c>
      <c r="F250" s="58">
        <v>11</v>
      </c>
      <c r="G250" s="59">
        <f t="shared" si="36"/>
        <v>354</v>
      </c>
      <c r="H250" s="59">
        <v>0</v>
      </c>
      <c r="I250" s="59">
        <f t="shared" si="40"/>
        <v>160</v>
      </c>
      <c r="J250" s="59">
        <f t="shared" si="41"/>
        <v>11</v>
      </c>
      <c r="K250" s="59" t="s">
        <v>867</v>
      </c>
      <c r="L250" s="60">
        <v>-2.2251249999999998</v>
      </c>
      <c r="M250" s="60">
        <v>29.765142000000001</v>
      </c>
      <c r="N250" s="70" t="s">
        <v>215</v>
      </c>
      <c r="O250" s="70" t="s">
        <v>215</v>
      </c>
      <c r="P250" s="70" t="s">
        <v>646</v>
      </c>
      <c r="Q250" s="70" t="s">
        <v>696</v>
      </c>
      <c r="R250" s="63">
        <v>245</v>
      </c>
      <c r="S250" s="63">
        <v>1000</v>
      </c>
      <c r="T250" s="83">
        <f t="shared" si="39"/>
        <v>354000</v>
      </c>
      <c r="U250" s="63">
        <v>237</v>
      </c>
      <c r="V250" s="58">
        <v>1000</v>
      </c>
      <c r="W250" s="61">
        <f t="shared" si="37"/>
        <v>160000</v>
      </c>
    </row>
    <row r="251" spans="1:23" s="62" customFormat="1" ht="22.15" customHeight="1" x14ac:dyDescent="0.15">
      <c r="A251" s="55" t="s">
        <v>727</v>
      </c>
      <c r="B251" s="70" t="s">
        <v>697</v>
      </c>
      <c r="C251" s="70" t="s">
        <v>958</v>
      </c>
      <c r="D251" s="57">
        <f t="shared" si="42"/>
        <v>45498</v>
      </c>
      <c r="E251" s="57">
        <f t="shared" si="43"/>
        <v>46022</v>
      </c>
      <c r="F251" s="58">
        <v>0</v>
      </c>
      <c r="G251" s="59">
        <f t="shared" si="36"/>
        <v>365</v>
      </c>
      <c r="H251" s="59">
        <v>7</v>
      </c>
      <c r="I251" s="59">
        <f t="shared" si="40"/>
        <v>153</v>
      </c>
      <c r="J251" s="59">
        <f t="shared" si="41"/>
        <v>7</v>
      </c>
      <c r="K251" s="59" t="s">
        <v>867</v>
      </c>
      <c r="L251" s="60">
        <v>-2.2257920000000002</v>
      </c>
      <c r="M251" s="60">
        <v>29.815498000000002</v>
      </c>
      <c r="N251" s="70" t="s">
        <v>215</v>
      </c>
      <c r="O251" s="70" t="s">
        <v>215</v>
      </c>
      <c r="P251" s="70" t="s">
        <v>513</v>
      </c>
      <c r="Q251" s="70" t="s">
        <v>698</v>
      </c>
      <c r="R251" s="63">
        <v>69</v>
      </c>
      <c r="S251" s="63">
        <v>297</v>
      </c>
      <c r="T251" s="83">
        <f t="shared" si="39"/>
        <v>108405</v>
      </c>
      <c r="U251" s="63">
        <v>172</v>
      </c>
      <c r="V251" s="63">
        <v>740</v>
      </c>
      <c r="W251" s="61">
        <f t="shared" si="37"/>
        <v>113220</v>
      </c>
    </row>
    <row r="252" spans="1:23" s="62" customFormat="1" ht="22.15" customHeight="1" x14ac:dyDescent="0.15">
      <c r="A252" s="55" t="s">
        <v>727</v>
      </c>
      <c r="B252" s="70" t="s">
        <v>699</v>
      </c>
      <c r="C252" s="70" t="s">
        <v>959</v>
      </c>
      <c r="D252" s="57">
        <f t="shared" si="42"/>
        <v>45498</v>
      </c>
      <c r="E252" s="57">
        <f t="shared" si="43"/>
        <v>46022</v>
      </c>
      <c r="F252" s="58">
        <v>0</v>
      </c>
      <c r="G252" s="59">
        <f t="shared" si="36"/>
        <v>365</v>
      </c>
      <c r="H252" s="59">
        <v>0</v>
      </c>
      <c r="I252" s="59">
        <f t="shared" si="40"/>
        <v>160</v>
      </c>
      <c r="J252" s="59">
        <f t="shared" si="41"/>
        <v>0</v>
      </c>
      <c r="K252" s="59" t="s">
        <v>867</v>
      </c>
      <c r="L252" s="60">
        <v>-2.204475</v>
      </c>
      <c r="M252" s="60">
        <v>29.727772000000002</v>
      </c>
      <c r="N252" s="70" t="s">
        <v>215</v>
      </c>
      <c r="O252" s="70" t="s">
        <v>215</v>
      </c>
      <c r="P252" s="70" t="s">
        <v>559</v>
      </c>
      <c r="Q252" s="70" t="s">
        <v>700</v>
      </c>
      <c r="R252" s="63">
        <v>160</v>
      </c>
      <c r="S252" s="63">
        <v>688</v>
      </c>
      <c r="T252" s="83">
        <f t="shared" si="39"/>
        <v>251120</v>
      </c>
      <c r="U252" s="63">
        <v>160</v>
      </c>
      <c r="V252" s="63">
        <v>688</v>
      </c>
      <c r="W252" s="61">
        <f t="shared" si="37"/>
        <v>110080</v>
      </c>
    </row>
    <row r="253" spans="1:23" s="62" customFormat="1" ht="22.15" customHeight="1" x14ac:dyDescent="0.15">
      <c r="A253" s="55" t="s">
        <v>727</v>
      </c>
      <c r="B253" s="70" t="s">
        <v>701</v>
      </c>
      <c r="C253" s="70" t="s">
        <v>949</v>
      </c>
      <c r="D253" s="57">
        <f t="shared" si="42"/>
        <v>45498</v>
      </c>
      <c r="E253" s="57">
        <f t="shared" si="43"/>
        <v>46022</v>
      </c>
      <c r="F253" s="58">
        <v>10</v>
      </c>
      <c r="G253" s="59">
        <f t="shared" si="36"/>
        <v>355</v>
      </c>
      <c r="H253" s="59">
        <v>10</v>
      </c>
      <c r="I253" s="59">
        <f t="shared" si="40"/>
        <v>150</v>
      </c>
      <c r="J253" s="59">
        <f t="shared" si="41"/>
        <v>20</v>
      </c>
      <c r="K253" s="59" t="s">
        <v>867</v>
      </c>
      <c r="L253" s="60">
        <v>-2.2232229999999999</v>
      </c>
      <c r="M253" s="60">
        <v>29.746701999999999</v>
      </c>
      <c r="N253" s="70" t="s">
        <v>215</v>
      </c>
      <c r="O253" s="70" t="s">
        <v>215</v>
      </c>
      <c r="P253" s="70" t="s">
        <v>559</v>
      </c>
      <c r="Q253" s="70" t="s">
        <v>702</v>
      </c>
      <c r="R253" s="63">
        <v>178</v>
      </c>
      <c r="S253" s="63">
        <v>765</v>
      </c>
      <c r="T253" s="83">
        <f t="shared" si="39"/>
        <v>271575</v>
      </c>
      <c r="U253" s="63">
        <v>180</v>
      </c>
      <c r="V253" s="63">
        <v>774</v>
      </c>
      <c r="W253" s="61">
        <f t="shared" si="37"/>
        <v>116100</v>
      </c>
    </row>
    <row r="254" spans="1:23" s="62" customFormat="1" ht="22.15" customHeight="1" x14ac:dyDescent="0.15">
      <c r="A254" s="55" t="s">
        <v>727</v>
      </c>
      <c r="B254" s="70" t="s">
        <v>703</v>
      </c>
      <c r="C254" s="70" t="s">
        <v>960</v>
      </c>
      <c r="D254" s="57">
        <f t="shared" si="42"/>
        <v>45498</v>
      </c>
      <c r="E254" s="57">
        <f t="shared" si="43"/>
        <v>46022</v>
      </c>
      <c r="F254" s="58">
        <v>6</v>
      </c>
      <c r="G254" s="59">
        <f t="shared" si="36"/>
        <v>359</v>
      </c>
      <c r="H254" s="59">
        <v>0</v>
      </c>
      <c r="I254" s="59">
        <f t="shared" si="40"/>
        <v>160</v>
      </c>
      <c r="J254" s="59">
        <f t="shared" si="41"/>
        <v>6</v>
      </c>
      <c r="K254" s="59" t="s">
        <v>867</v>
      </c>
      <c r="L254" s="60">
        <v>-2.1991930000000002</v>
      </c>
      <c r="M254" s="60">
        <v>29.773309999999999</v>
      </c>
      <c r="N254" s="70" t="s">
        <v>215</v>
      </c>
      <c r="O254" s="70" t="s">
        <v>215</v>
      </c>
      <c r="P254" s="70" t="s">
        <v>559</v>
      </c>
      <c r="Q254" s="70" t="s">
        <v>704</v>
      </c>
      <c r="R254" s="63">
        <v>156</v>
      </c>
      <c r="S254" s="63">
        <v>671</v>
      </c>
      <c r="T254" s="83">
        <f t="shared" si="39"/>
        <v>240889</v>
      </c>
      <c r="U254" s="63">
        <v>156</v>
      </c>
      <c r="V254" s="63">
        <v>671</v>
      </c>
      <c r="W254" s="61">
        <f t="shared" si="37"/>
        <v>107360</v>
      </c>
    </row>
    <row r="255" spans="1:23" s="62" customFormat="1" ht="22.15" customHeight="1" x14ac:dyDescent="0.15">
      <c r="A255" s="55" t="s">
        <v>727</v>
      </c>
      <c r="B255" s="70" t="s">
        <v>705</v>
      </c>
      <c r="C255" s="70" t="s">
        <v>961</v>
      </c>
      <c r="D255" s="57">
        <f t="shared" si="42"/>
        <v>45498</v>
      </c>
      <c r="E255" s="57">
        <f t="shared" si="43"/>
        <v>46022</v>
      </c>
      <c r="F255" s="58">
        <v>7</v>
      </c>
      <c r="G255" s="59">
        <f t="shared" si="36"/>
        <v>358</v>
      </c>
      <c r="H255" s="59">
        <v>0</v>
      </c>
      <c r="I255" s="59">
        <f t="shared" si="40"/>
        <v>160</v>
      </c>
      <c r="J255" s="59">
        <f t="shared" si="41"/>
        <v>7</v>
      </c>
      <c r="K255" s="59" t="s">
        <v>867</v>
      </c>
      <c r="L255" s="60">
        <v>-2.1866349999999999</v>
      </c>
      <c r="M255" s="60">
        <v>29.746165000000001</v>
      </c>
      <c r="N255" s="70" t="s">
        <v>215</v>
      </c>
      <c r="O255" s="70" t="s">
        <v>215</v>
      </c>
      <c r="P255" s="70" t="s">
        <v>559</v>
      </c>
      <c r="Q255" s="70" t="s">
        <v>706</v>
      </c>
      <c r="R255" s="63">
        <v>234</v>
      </c>
      <c r="S255" s="63">
        <v>1000</v>
      </c>
      <c r="T255" s="83">
        <f t="shared" si="39"/>
        <v>358000</v>
      </c>
      <c r="U255" s="63">
        <v>229</v>
      </c>
      <c r="V255" s="63">
        <v>984</v>
      </c>
      <c r="W255" s="61">
        <f t="shared" si="37"/>
        <v>157440</v>
      </c>
    </row>
    <row r="256" spans="1:23" s="62" customFormat="1" ht="22.15" customHeight="1" x14ac:dyDescent="0.15">
      <c r="A256" s="55" t="s">
        <v>727</v>
      </c>
      <c r="B256" s="70" t="s">
        <v>707</v>
      </c>
      <c r="C256" s="70" t="s">
        <v>962</v>
      </c>
      <c r="D256" s="57">
        <f t="shared" si="42"/>
        <v>45498</v>
      </c>
      <c r="E256" s="57">
        <f t="shared" si="43"/>
        <v>46022</v>
      </c>
      <c r="F256" s="58">
        <v>0</v>
      </c>
      <c r="G256" s="59">
        <f t="shared" si="36"/>
        <v>365</v>
      </c>
      <c r="H256" s="59">
        <v>10</v>
      </c>
      <c r="I256" s="59">
        <f t="shared" si="40"/>
        <v>150</v>
      </c>
      <c r="J256" s="59">
        <f t="shared" si="41"/>
        <v>10</v>
      </c>
      <c r="K256" s="59" t="s">
        <v>867</v>
      </c>
      <c r="L256" s="60">
        <v>-2.2091029999999998</v>
      </c>
      <c r="M256" s="60">
        <v>29.750064999999999</v>
      </c>
      <c r="N256" s="70" t="s">
        <v>215</v>
      </c>
      <c r="O256" s="70" t="s">
        <v>215</v>
      </c>
      <c r="P256" s="70" t="s">
        <v>559</v>
      </c>
      <c r="Q256" s="70" t="s">
        <v>708</v>
      </c>
      <c r="R256" s="63">
        <v>161</v>
      </c>
      <c r="S256" s="63">
        <v>692</v>
      </c>
      <c r="T256" s="83">
        <f t="shared" si="39"/>
        <v>252580</v>
      </c>
      <c r="U256" s="63">
        <v>163</v>
      </c>
      <c r="V256" s="63">
        <v>701</v>
      </c>
      <c r="W256" s="61">
        <f t="shared" si="37"/>
        <v>105150</v>
      </c>
    </row>
    <row r="257" spans="1:23" s="62" customFormat="1" ht="22.15" customHeight="1" x14ac:dyDescent="0.15">
      <c r="A257" s="55" t="s">
        <v>727</v>
      </c>
      <c r="B257" s="70" t="s">
        <v>709</v>
      </c>
      <c r="C257" s="70" t="s">
        <v>963</v>
      </c>
      <c r="D257" s="57">
        <f t="shared" si="42"/>
        <v>45498</v>
      </c>
      <c r="E257" s="57">
        <f t="shared" si="43"/>
        <v>46022</v>
      </c>
      <c r="F257" s="58">
        <v>9</v>
      </c>
      <c r="G257" s="59">
        <f t="shared" si="36"/>
        <v>356</v>
      </c>
      <c r="H257" s="59">
        <v>5</v>
      </c>
      <c r="I257" s="59">
        <f t="shared" si="40"/>
        <v>155</v>
      </c>
      <c r="J257" s="59">
        <f t="shared" si="41"/>
        <v>14</v>
      </c>
      <c r="K257" s="59" t="s">
        <v>867</v>
      </c>
      <c r="L257" s="60">
        <v>-2.2216667000000001</v>
      </c>
      <c r="M257" s="60">
        <v>29.826111099999999</v>
      </c>
      <c r="N257" s="70" t="s">
        <v>215</v>
      </c>
      <c r="O257" s="70" t="s">
        <v>215</v>
      </c>
      <c r="P257" s="70" t="s">
        <v>671</v>
      </c>
      <c r="Q257" s="70" t="s">
        <v>341</v>
      </c>
      <c r="R257" s="63">
        <v>102</v>
      </c>
      <c r="S257" s="63">
        <v>439</v>
      </c>
      <c r="T257" s="83">
        <f t="shared" si="39"/>
        <v>156284</v>
      </c>
      <c r="U257" s="63">
        <v>100</v>
      </c>
      <c r="V257" s="63">
        <v>430</v>
      </c>
      <c r="W257" s="61">
        <f t="shared" si="37"/>
        <v>66650</v>
      </c>
    </row>
    <row r="258" spans="1:23" s="62" customFormat="1" ht="22.15" customHeight="1" x14ac:dyDescent="0.15">
      <c r="A258" s="55" t="s">
        <v>727</v>
      </c>
      <c r="B258" s="70" t="s">
        <v>710</v>
      </c>
      <c r="C258" s="70" t="s">
        <v>937</v>
      </c>
      <c r="D258" s="57">
        <f t="shared" si="42"/>
        <v>45498</v>
      </c>
      <c r="E258" s="57">
        <f t="shared" si="43"/>
        <v>46022</v>
      </c>
      <c r="F258" s="58">
        <v>0</v>
      </c>
      <c r="G258" s="59">
        <f t="shared" si="36"/>
        <v>365</v>
      </c>
      <c r="H258" s="59">
        <v>0</v>
      </c>
      <c r="I258" s="59">
        <f t="shared" si="40"/>
        <v>160</v>
      </c>
      <c r="J258" s="59">
        <f t="shared" si="41"/>
        <v>0</v>
      </c>
      <c r="K258" s="59" t="s">
        <v>867</v>
      </c>
      <c r="L258" s="60">
        <v>-2.2135609999999999</v>
      </c>
      <c r="M258" s="60">
        <v>29.74597</v>
      </c>
      <c r="N258" s="70" t="s">
        <v>215</v>
      </c>
      <c r="O258" s="70" t="s">
        <v>215</v>
      </c>
      <c r="P258" s="70" t="s">
        <v>559</v>
      </c>
      <c r="Q258" s="70" t="s">
        <v>711</v>
      </c>
      <c r="R258" s="63">
        <v>139</v>
      </c>
      <c r="S258" s="63">
        <v>598</v>
      </c>
      <c r="T258" s="83">
        <f t="shared" si="39"/>
        <v>218270</v>
      </c>
      <c r="U258" s="63">
        <v>142</v>
      </c>
      <c r="V258" s="63">
        <v>611</v>
      </c>
      <c r="W258" s="61">
        <f t="shared" si="37"/>
        <v>97760</v>
      </c>
    </row>
    <row r="259" spans="1:23" s="62" customFormat="1" ht="22.15" customHeight="1" x14ac:dyDescent="0.15">
      <c r="A259" s="55" t="s">
        <v>727</v>
      </c>
      <c r="B259" s="70" t="s">
        <v>712</v>
      </c>
      <c r="C259" s="70" t="s">
        <v>937</v>
      </c>
      <c r="D259" s="57">
        <f t="shared" si="42"/>
        <v>45498</v>
      </c>
      <c r="E259" s="57">
        <f t="shared" si="43"/>
        <v>46022</v>
      </c>
      <c r="F259" s="58">
        <v>8</v>
      </c>
      <c r="G259" s="59">
        <f t="shared" si="36"/>
        <v>357</v>
      </c>
      <c r="H259" s="59">
        <v>6</v>
      </c>
      <c r="I259" s="59">
        <f t="shared" si="40"/>
        <v>154</v>
      </c>
      <c r="J259" s="59">
        <f t="shared" si="41"/>
        <v>14</v>
      </c>
      <c r="K259" s="59" t="s">
        <v>867</v>
      </c>
      <c r="L259" s="60">
        <v>-2.2359300000000002</v>
      </c>
      <c r="M259" s="60">
        <v>29.798736999999999</v>
      </c>
      <c r="N259" s="70" t="s">
        <v>215</v>
      </c>
      <c r="O259" s="70" t="s">
        <v>215</v>
      </c>
      <c r="P259" s="70" t="s">
        <v>691</v>
      </c>
      <c r="Q259" s="70" t="s">
        <v>713</v>
      </c>
      <c r="R259" s="63">
        <v>155</v>
      </c>
      <c r="S259" s="63">
        <v>667</v>
      </c>
      <c r="T259" s="83">
        <f t="shared" si="39"/>
        <v>238119</v>
      </c>
      <c r="U259" s="63">
        <v>150</v>
      </c>
      <c r="V259" s="63">
        <v>645</v>
      </c>
      <c r="W259" s="61">
        <f t="shared" si="37"/>
        <v>99330</v>
      </c>
    </row>
    <row r="260" spans="1:23" s="62" customFormat="1" ht="22.15" customHeight="1" x14ac:dyDescent="0.15">
      <c r="A260" s="55" t="s">
        <v>727</v>
      </c>
      <c r="B260" s="70" t="s">
        <v>714</v>
      </c>
      <c r="C260" s="70" t="s">
        <v>937</v>
      </c>
      <c r="D260" s="57">
        <f t="shared" si="42"/>
        <v>45498</v>
      </c>
      <c r="E260" s="57">
        <f t="shared" si="43"/>
        <v>46022</v>
      </c>
      <c r="F260" s="58">
        <v>0</v>
      </c>
      <c r="G260" s="59">
        <f t="shared" si="36"/>
        <v>365</v>
      </c>
      <c r="H260" s="59">
        <v>8</v>
      </c>
      <c r="I260" s="59">
        <f t="shared" si="40"/>
        <v>152</v>
      </c>
      <c r="J260" s="59">
        <f t="shared" si="41"/>
        <v>8</v>
      </c>
      <c r="K260" s="59" t="s">
        <v>867</v>
      </c>
      <c r="L260" s="60">
        <v>-2.2305100000000002</v>
      </c>
      <c r="M260" s="60">
        <v>29.780784000000001</v>
      </c>
      <c r="N260" s="70" t="s">
        <v>215</v>
      </c>
      <c r="O260" s="70" t="s">
        <v>215</v>
      </c>
      <c r="P260" s="70" t="s">
        <v>559</v>
      </c>
      <c r="Q260" s="70" t="s">
        <v>715</v>
      </c>
      <c r="R260" s="63">
        <v>125</v>
      </c>
      <c r="S260" s="63">
        <v>538</v>
      </c>
      <c r="T260" s="83">
        <f t="shared" si="39"/>
        <v>196370</v>
      </c>
      <c r="U260" s="63">
        <v>127</v>
      </c>
      <c r="V260" s="63">
        <v>547</v>
      </c>
      <c r="W260" s="61">
        <f t="shared" si="37"/>
        <v>83144</v>
      </c>
    </row>
    <row r="261" spans="1:23" s="62" customFormat="1" ht="22.15" customHeight="1" x14ac:dyDescent="0.15">
      <c r="A261" s="55" t="s">
        <v>727</v>
      </c>
      <c r="B261" s="70" t="s">
        <v>717</v>
      </c>
      <c r="C261" s="70" t="s">
        <v>964</v>
      </c>
      <c r="D261" s="57">
        <f t="shared" si="42"/>
        <v>45498</v>
      </c>
      <c r="E261" s="57">
        <f t="shared" si="43"/>
        <v>46022</v>
      </c>
      <c r="F261" s="58">
        <v>0</v>
      </c>
      <c r="G261" s="59">
        <f t="shared" si="36"/>
        <v>365</v>
      </c>
      <c r="H261" s="59">
        <v>7</v>
      </c>
      <c r="I261" s="59">
        <f t="shared" si="40"/>
        <v>153</v>
      </c>
      <c r="J261" s="59">
        <f t="shared" si="41"/>
        <v>7</v>
      </c>
      <c r="K261" s="59" t="s">
        <v>867</v>
      </c>
      <c r="L261" s="60">
        <v>-2.195443</v>
      </c>
      <c r="M261" s="60">
        <v>29.828621999999999</v>
      </c>
      <c r="N261" s="70" t="s">
        <v>215</v>
      </c>
      <c r="O261" s="70" t="s">
        <v>215</v>
      </c>
      <c r="P261" s="70" t="s">
        <v>677</v>
      </c>
      <c r="Q261" s="70" t="s">
        <v>653</v>
      </c>
      <c r="R261" s="63">
        <v>201</v>
      </c>
      <c r="S261" s="63">
        <v>864</v>
      </c>
      <c r="T261" s="83">
        <f t="shared" si="39"/>
        <v>315360</v>
      </c>
      <c r="U261" s="63">
        <v>227</v>
      </c>
      <c r="V261" s="63">
        <v>976</v>
      </c>
      <c r="W261" s="61">
        <f t="shared" si="37"/>
        <v>149328</v>
      </c>
    </row>
    <row r="262" spans="1:23" s="62" customFormat="1" ht="22.15" customHeight="1" x14ac:dyDescent="0.15">
      <c r="A262" s="55" t="s">
        <v>727</v>
      </c>
      <c r="B262" s="70" t="s">
        <v>718</v>
      </c>
      <c r="C262" s="70" t="s">
        <v>937</v>
      </c>
      <c r="D262" s="57">
        <f t="shared" si="42"/>
        <v>45498</v>
      </c>
      <c r="E262" s="57">
        <f t="shared" si="43"/>
        <v>46022</v>
      </c>
      <c r="F262" s="58">
        <v>7</v>
      </c>
      <c r="G262" s="59">
        <f t="shared" si="36"/>
        <v>358</v>
      </c>
      <c r="H262" s="59">
        <v>7</v>
      </c>
      <c r="I262" s="59">
        <f t="shared" si="40"/>
        <v>153</v>
      </c>
      <c r="J262" s="59">
        <f t="shared" si="41"/>
        <v>14</v>
      </c>
      <c r="K262" s="59" t="s">
        <v>867</v>
      </c>
      <c r="L262" s="60">
        <v>-2.2361111</v>
      </c>
      <c r="M262" s="60">
        <v>29.819444000000001</v>
      </c>
      <c r="N262" s="70" t="s">
        <v>215</v>
      </c>
      <c r="O262" s="70" t="s">
        <v>215</v>
      </c>
      <c r="P262" s="70" t="s">
        <v>691</v>
      </c>
      <c r="Q262" s="70" t="s">
        <v>719</v>
      </c>
      <c r="R262" s="63">
        <v>199</v>
      </c>
      <c r="S262" s="63">
        <v>856</v>
      </c>
      <c r="T262" s="83">
        <f t="shared" si="39"/>
        <v>306448</v>
      </c>
      <c r="U262" s="63">
        <v>200</v>
      </c>
      <c r="V262" s="63">
        <v>860</v>
      </c>
      <c r="W262" s="61">
        <f t="shared" si="37"/>
        <v>131580</v>
      </c>
    </row>
    <row r="263" spans="1:23" s="62" customFormat="1" ht="22.15" customHeight="1" x14ac:dyDescent="0.15">
      <c r="A263" s="55" t="s">
        <v>727</v>
      </c>
      <c r="B263" s="70" t="s">
        <v>720</v>
      </c>
      <c r="C263" s="70" t="s">
        <v>964</v>
      </c>
      <c r="D263" s="57">
        <f t="shared" si="42"/>
        <v>45498</v>
      </c>
      <c r="E263" s="57">
        <f t="shared" si="43"/>
        <v>46022</v>
      </c>
      <c r="F263" s="58">
        <v>14</v>
      </c>
      <c r="G263" s="59">
        <f t="shared" si="36"/>
        <v>351</v>
      </c>
      <c r="H263" s="59">
        <v>6</v>
      </c>
      <c r="I263" s="59">
        <f t="shared" si="40"/>
        <v>154</v>
      </c>
      <c r="J263" s="59">
        <f t="shared" si="41"/>
        <v>20</v>
      </c>
      <c r="K263" s="59" t="s">
        <v>867</v>
      </c>
      <c r="L263" s="60">
        <v>-2.2087447999999998</v>
      </c>
      <c r="M263" s="60">
        <v>29.8331275</v>
      </c>
      <c r="N263" s="70" t="s">
        <v>215</v>
      </c>
      <c r="O263" s="70" t="s">
        <v>215</v>
      </c>
      <c r="P263" s="70" t="s">
        <v>677</v>
      </c>
      <c r="Q263" s="70" t="s">
        <v>721</v>
      </c>
      <c r="R263" s="63">
        <v>249</v>
      </c>
      <c r="S263" s="63">
        <v>1000</v>
      </c>
      <c r="T263" s="83">
        <f t="shared" si="39"/>
        <v>351000</v>
      </c>
      <c r="U263" s="63">
        <v>246</v>
      </c>
      <c r="V263" s="58">
        <v>1000</v>
      </c>
      <c r="W263" s="61">
        <f t="shared" si="37"/>
        <v>154000</v>
      </c>
    </row>
    <row r="264" spans="1:23" s="62" customFormat="1" ht="22.15" customHeight="1" x14ac:dyDescent="0.15">
      <c r="A264" s="55" t="s">
        <v>727</v>
      </c>
      <c r="B264" s="70" t="s">
        <v>722</v>
      </c>
      <c r="C264" s="70" t="s">
        <v>937</v>
      </c>
      <c r="D264" s="57">
        <f t="shared" si="42"/>
        <v>45498</v>
      </c>
      <c r="E264" s="57">
        <f t="shared" si="43"/>
        <v>46022</v>
      </c>
      <c r="F264" s="58">
        <v>8</v>
      </c>
      <c r="G264" s="59">
        <f t="shared" si="36"/>
        <v>357</v>
      </c>
      <c r="H264" s="59">
        <v>0</v>
      </c>
      <c r="I264" s="59">
        <f t="shared" si="40"/>
        <v>160</v>
      </c>
      <c r="J264" s="59">
        <f t="shared" si="41"/>
        <v>8</v>
      </c>
      <c r="K264" s="59" t="s">
        <v>867</v>
      </c>
      <c r="L264" s="60">
        <v>-2.2066620000000001</v>
      </c>
      <c r="M264" s="60">
        <v>29.825089999999999</v>
      </c>
      <c r="N264" s="70" t="s">
        <v>215</v>
      </c>
      <c r="O264" s="70" t="s">
        <v>215</v>
      </c>
      <c r="P264" s="70" t="s">
        <v>677</v>
      </c>
      <c r="Q264" s="70" t="s">
        <v>227</v>
      </c>
      <c r="R264" s="63">
        <v>201</v>
      </c>
      <c r="S264" s="63">
        <v>864</v>
      </c>
      <c r="T264" s="83">
        <f t="shared" si="39"/>
        <v>308448</v>
      </c>
      <c r="U264" s="63">
        <v>196</v>
      </c>
      <c r="V264" s="63">
        <v>842</v>
      </c>
      <c r="W264" s="61">
        <f t="shared" si="37"/>
        <v>134720</v>
      </c>
    </row>
    <row r="265" spans="1:23" s="62" customFormat="1" ht="22.15" customHeight="1" x14ac:dyDescent="0.15">
      <c r="A265" s="55" t="s">
        <v>727</v>
      </c>
      <c r="B265" s="70" t="s">
        <v>512</v>
      </c>
      <c r="C265" s="70" t="s">
        <v>958</v>
      </c>
      <c r="D265" s="57">
        <f t="shared" si="42"/>
        <v>45498</v>
      </c>
      <c r="E265" s="57">
        <f t="shared" si="43"/>
        <v>46022</v>
      </c>
      <c r="F265" s="58">
        <v>8</v>
      </c>
      <c r="G265" s="59">
        <f t="shared" si="36"/>
        <v>357</v>
      </c>
      <c r="H265" s="59">
        <v>0</v>
      </c>
      <c r="I265" s="59">
        <f t="shared" si="40"/>
        <v>160</v>
      </c>
      <c r="J265" s="59">
        <f t="shared" si="41"/>
        <v>8</v>
      </c>
      <c r="K265" s="59" t="s">
        <v>867</v>
      </c>
      <c r="L265" s="60">
        <v>-2.2220194000000002</v>
      </c>
      <c r="M265" s="60">
        <v>29.821395599999999</v>
      </c>
      <c r="N265" s="70" t="s">
        <v>215</v>
      </c>
      <c r="O265" s="70" t="s">
        <v>215</v>
      </c>
      <c r="P265" s="70" t="s">
        <v>513</v>
      </c>
      <c r="Q265" s="70" t="s">
        <v>514</v>
      </c>
      <c r="R265" s="63">
        <v>137</v>
      </c>
      <c r="S265" s="63">
        <v>589</v>
      </c>
      <c r="T265" s="83">
        <f t="shared" si="39"/>
        <v>210273</v>
      </c>
      <c r="U265" s="63">
        <v>138</v>
      </c>
      <c r="V265" s="63">
        <v>593</v>
      </c>
      <c r="W265" s="61">
        <f t="shared" si="37"/>
        <v>94880</v>
      </c>
    </row>
    <row r="266" spans="1:23" s="62" customFormat="1" ht="22.15" customHeight="1" x14ac:dyDescent="0.15">
      <c r="A266" s="64" t="s">
        <v>727</v>
      </c>
      <c r="B266" s="65"/>
      <c r="C266" s="65"/>
      <c r="D266" s="73"/>
      <c r="E266" s="71"/>
      <c r="F266" s="71"/>
      <c r="G266" s="71"/>
      <c r="H266" s="71"/>
      <c r="I266" s="71"/>
      <c r="J266" s="71"/>
      <c r="K266" s="64"/>
      <c r="L266" s="64"/>
      <c r="M266" s="65"/>
      <c r="N266" s="65"/>
      <c r="O266" s="65"/>
      <c r="P266" s="65"/>
      <c r="Q266" s="71" t="s">
        <v>729</v>
      </c>
      <c r="R266" s="72">
        <f>SUM(R225:R265)</f>
        <v>7981</v>
      </c>
      <c r="S266" s="72">
        <f>SUM(S225:S265)</f>
        <v>32783</v>
      </c>
      <c r="T266" s="72">
        <f>SUM(T225:T265)</f>
        <v>11767717</v>
      </c>
      <c r="U266" s="72">
        <f>SUM(U225:U265)</f>
        <v>8065</v>
      </c>
      <c r="V266" s="72">
        <f t="shared" ref="V266:W266" si="44">SUM(V225:V265)</f>
        <v>33531</v>
      </c>
      <c r="W266" s="72">
        <f t="shared" si="44"/>
        <v>5232888</v>
      </c>
    </row>
    <row r="267" spans="1:23" s="76" customFormat="1" ht="22.15" customHeight="1" x14ac:dyDescent="0.15">
      <c r="A267" s="74"/>
      <c r="B267" s="75"/>
      <c r="C267" s="75"/>
      <c r="D267" s="75"/>
      <c r="E267" s="79"/>
      <c r="F267" s="79"/>
      <c r="G267" s="79"/>
      <c r="H267" s="79"/>
      <c r="I267" s="79"/>
      <c r="J267" s="79"/>
      <c r="K267" s="74"/>
      <c r="L267" s="74"/>
      <c r="M267" s="75"/>
      <c r="N267" s="75"/>
      <c r="O267" s="75"/>
      <c r="P267" s="75"/>
      <c r="Q267" s="71" t="s">
        <v>739</v>
      </c>
      <c r="R267" s="72">
        <f>SUM(R52,R95,R134,R181,R224,R266)</f>
        <v>50219</v>
      </c>
      <c r="S267" s="72">
        <f>SUM(S52,S95,S134,S181,S224,S266)</f>
        <v>201289</v>
      </c>
      <c r="T267" s="72">
        <f>SUM(T52,T95,T134,T181,T224,T266)</f>
        <v>71904217</v>
      </c>
      <c r="U267" s="72">
        <f>SUM(U52,U95,U134,U181,U224,U266)</f>
        <v>50526</v>
      </c>
      <c r="V267" s="72">
        <f>SUM(V52,V95,V134,V181,V224,V266)</f>
        <v>204242</v>
      </c>
      <c r="W267" s="72">
        <f t="shared" ref="W267" si="45">SUM(W52,W95,W134,W181,W224,W266)</f>
        <v>31800098</v>
      </c>
    </row>
    <row r="268" spans="1:23" x14ac:dyDescent="0.15">
      <c r="J268" s="130"/>
    </row>
    <row r="269" spans="1:23" x14ac:dyDescent="0.15">
      <c r="H269" s="130"/>
      <c r="I269" s="130"/>
    </row>
  </sheetData>
  <autoFilter ref="A9:W267" xr:uid="{00000000-0001-0000-0000-000000000000}">
    <filterColumn colId="11" showButton="0"/>
  </autoFilter>
  <mergeCells count="11">
    <mergeCell ref="B1:N1"/>
    <mergeCell ref="L9:M9"/>
    <mergeCell ref="B3:E3"/>
    <mergeCell ref="B5:E5"/>
    <mergeCell ref="F3:N3"/>
    <mergeCell ref="F5:N5"/>
    <mergeCell ref="F4:N4"/>
    <mergeCell ref="B4:E4"/>
    <mergeCell ref="B6:E6"/>
    <mergeCell ref="F6:N6"/>
    <mergeCell ref="B2:N2"/>
  </mergeCells>
  <phoneticPr fontId="7" type="noConversion"/>
  <pageMargins left="0.7" right="0.7" top="0.75" bottom="0.75" header="0.3" footer="0.3"/>
  <pageSetup paperSize="9" orientation="portrait" r:id="rId1"/>
  <ignoredErrors>
    <ignoredError sqref="F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9"/>
  <sheetViews>
    <sheetView topLeftCell="A107" zoomScale="85" zoomScaleNormal="85" workbookViewId="0">
      <selection activeCell="D125" sqref="D125"/>
    </sheetView>
  </sheetViews>
  <sheetFormatPr defaultColWidth="8.75" defaultRowHeight="15" x14ac:dyDescent="0.25"/>
  <cols>
    <col min="1" max="1" width="23.5" style="5" customWidth="1"/>
    <col min="2" max="2" width="20.625" style="5" customWidth="1"/>
    <col min="3" max="3" width="51.875" style="5" customWidth="1"/>
    <col min="4" max="4" width="26.875" style="5" customWidth="1"/>
    <col min="5" max="5" width="22.625" style="5" customWidth="1"/>
    <col min="6" max="6" width="19.125" style="20" customWidth="1"/>
    <col min="7" max="7" width="34.375" style="5" customWidth="1"/>
    <col min="8" max="8" width="21.625" style="5" customWidth="1"/>
    <col min="9" max="16384" width="8.75" style="5"/>
  </cols>
  <sheetData>
    <row r="1" spans="1:7" ht="28.15" customHeight="1" x14ac:dyDescent="0.25">
      <c r="A1" s="86" t="s">
        <v>131</v>
      </c>
      <c r="B1" s="86"/>
    </row>
    <row r="2" spans="1:7" ht="32.25" customHeight="1" x14ac:dyDescent="0.25">
      <c r="A2" s="26" t="s">
        <v>115</v>
      </c>
      <c r="B2" s="26"/>
      <c r="C2" s="4"/>
      <c r="E2" s="5" t="s">
        <v>758</v>
      </c>
      <c r="F2" s="118">
        <v>45863</v>
      </c>
    </row>
    <row r="3" spans="1:7" x14ac:dyDescent="0.25">
      <c r="A3" s="6"/>
      <c r="E3" s="5" t="s">
        <v>759</v>
      </c>
      <c r="F3" s="118">
        <v>46022</v>
      </c>
    </row>
    <row r="4" spans="1:7" ht="20.25" customHeight="1" x14ac:dyDescent="0.25">
      <c r="A4" s="7" t="s">
        <v>17</v>
      </c>
      <c r="B4" s="7"/>
      <c r="C4" s="8"/>
      <c r="D4" s="8"/>
      <c r="E4" s="8" t="s">
        <v>976</v>
      </c>
      <c r="F4" s="21">
        <f>F3-F2+1</f>
        <v>160</v>
      </c>
      <c r="G4" s="9"/>
    </row>
    <row r="5" spans="1:7" ht="20.25" customHeight="1" x14ac:dyDescent="0.25">
      <c r="A5" s="7"/>
      <c r="B5" s="7"/>
      <c r="C5" s="8"/>
      <c r="D5" s="8"/>
      <c r="E5" s="8"/>
      <c r="F5" s="21"/>
      <c r="G5" s="9"/>
    </row>
    <row r="6" spans="1:7" ht="17.25" customHeight="1" x14ac:dyDescent="0.25">
      <c r="A6" s="10"/>
      <c r="B6" s="10"/>
      <c r="C6" s="115" t="s">
        <v>969</v>
      </c>
      <c r="D6" s="116" t="s">
        <v>970</v>
      </c>
      <c r="E6" s="117" t="s">
        <v>971</v>
      </c>
      <c r="F6" s="21"/>
      <c r="G6" s="9"/>
    </row>
    <row r="7" spans="1:7" ht="26.65" customHeight="1" x14ac:dyDescent="0.25">
      <c r="A7" s="160" t="s">
        <v>11</v>
      </c>
      <c r="B7" s="161"/>
      <c r="C7" s="42" t="s">
        <v>14</v>
      </c>
      <c r="D7" s="42" t="s">
        <v>8</v>
      </c>
      <c r="E7" s="42" t="s">
        <v>8</v>
      </c>
      <c r="F7" s="43" t="s">
        <v>15</v>
      </c>
      <c r="G7" s="44" t="s">
        <v>16</v>
      </c>
    </row>
    <row r="8" spans="1:7" ht="22.15" customHeight="1" x14ac:dyDescent="0.25">
      <c r="A8" s="162" t="s">
        <v>18</v>
      </c>
      <c r="B8" s="11" t="s">
        <v>732</v>
      </c>
      <c r="C8" s="148" t="s">
        <v>12</v>
      </c>
      <c r="D8" s="95">
        <f t="shared" ref="D8:D13" si="0">(1-$D$15)*(1-$D$16)*D17*$D$24*($D$25+$D$26)</f>
        <v>31580.603970726002</v>
      </c>
      <c r="E8" s="95">
        <f>(1-$E$15)*(1-$E$16)*E17*$E$24*($E$25+$E$26)</f>
        <v>14723.190374320802</v>
      </c>
      <c r="F8" s="156" t="s">
        <v>22</v>
      </c>
      <c r="G8" s="156" t="s">
        <v>23</v>
      </c>
    </row>
    <row r="9" spans="1:7" ht="22.15" customHeight="1" x14ac:dyDescent="0.25">
      <c r="A9" s="163"/>
      <c r="B9" s="11" t="s">
        <v>733</v>
      </c>
      <c r="C9" s="149"/>
      <c r="D9" s="95">
        <f t="shared" si="0"/>
        <v>29172.826146738003</v>
      </c>
      <c r="E9" s="95">
        <f t="shared" ref="E9:E14" si="1">(1-$E$15)*(1-$E$16)*E18*$E$24*($E$25+$E$26)</f>
        <v>13680.820914669599</v>
      </c>
      <c r="F9" s="157"/>
      <c r="G9" s="157"/>
    </row>
    <row r="10" spans="1:7" ht="22.15" customHeight="1" x14ac:dyDescent="0.25">
      <c r="A10" s="163"/>
      <c r="B10" s="11" t="s">
        <v>734</v>
      </c>
      <c r="C10" s="149"/>
      <c r="D10" s="95">
        <f t="shared" si="0"/>
        <v>29845.808463732006</v>
      </c>
      <c r="E10" s="95">
        <f t="shared" si="1"/>
        <v>13873.346335594801</v>
      </c>
      <c r="F10" s="157"/>
      <c r="G10" s="157"/>
    </row>
    <row r="11" spans="1:7" ht="22.15" customHeight="1" x14ac:dyDescent="0.25">
      <c r="A11" s="163"/>
      <c r="B11" s="11" t="s">
        <v>735</v>
      </c>
      <c r="C11" s="149"/>
      <c r="D11" s="95">
        <f t="shared" si="0"/>
        <v>32091.655938366002</v>
      </c>
      <c r="E11" s="95">
        <f t="shared" si="1"/>
        <v>14880.6139231908</v>
      </c>
      <c r="F11" s="157"/>
      <c r="G11" s="157"/>
    </row>
    <row r="12" spans="1:7" ht="22.15" customHeight="1" x14ac:dyDescent="0.25">
      <c r="A12" s="163"/>
      <c r="B12" s="11" t="s">
        <v>736</v>
      </c>
      <c r="C12" s="149"/>
      <c r="D12" s="95">
        <f t="shared" si="0"/>
        <v>31173.512469438003</v>
      </c>
      <c r="E12" s="95">
        <f t="shared" si="1"/>
        <v>14610.445127892001</v>
      </c>
      <c r="F12" s="157"/>
      <c r="G12" s="157"/>
    </row>
    <row r="13" spans="1:7" ht="22.15" customHeight="1" x14ac:dyDescent="0.25">
      <c r="A13" s="163"/>
      <c r="B13" s="11" t="s">
        <v>737</v>
      </c>
      <c r="C13" s="149"/>
      <c r="D13" s="95">
        <f t="shared" si="0"/>
        <v>30108.715968162003</v>
      </c>
      <c r="E13" s="95">
        <f t="shared" si="1"/>
        <v>14136.075500630399</v>
      </c>
      <c r="F13" s="157"/>
      <c r="G13" s="157"/>
    </row>
    <row r="14" spans="1:7" ht="22.15" customHeight="1" x14ac:dyDescent="0.25">
      <c r="A14" s="164"/>
      <c r="B14" s="11" t="s">
        <v>740</v>
      </c>
      <c r="C14" s="150"/>
      <c r="D14" s="95">
        <f>SUM(D8:D13)</f>
        <v>183973.12295716201</v>
      </c>
      <c r="E14" s="95">
        <f t="shared" si="1"/>
        <v>85904.492176298401</v>
      </c>
      <c r="F14" s="158"/>
      <c r="G14" s="158"/>
    </row>
    <row r="15" spans="1:7" ht="66" customHeight="1" x14ac:dyDescent="0.25">
      <c r="A15" s="154" t="s">
        <v>19</v>
      </c>
      <c r="B15" s="155"/>
      <c r="C15" s="13" t="s">
        <v>121</v>
      </c>
      <c r="D15" s="11">
        <v>0</v>
      </c>
      <c r="E15" s="11">
        <v>0</v>
      </c>
      <c r="F15" s="14" t="s">
        <v>123</v>
      </c>
      <c r="G15" s="14" t="s">
        <v>24</v>
      </c>
    </row>
    <row r="16" spans="1:7" ht="33.75" customHeight="1" x14ac:dyDescent="0.25">
      <c r="A16" s="154" t="s">
        <v>20</v>
      </c>
      <c r="B16" s="155"/>
      <c r="C16" s="13" t="s">
        <v>9</v>
      </c>
      <c r="D16" s="11">
        <v>8.3000000000000001E-3</v>
      </c>
      <c r="E16" s="11">
        <v>8.3000000000000001E-3</v>
      </c>
      <c r="F16" s="14" t="s">
        <v>123</v>
      </c>
      <c r="G16" s="14" t="s">
        <v>24</v>
      </c>
    </row>
    <row r="17" spans="1:7" ht="22.15" customHeight="1" x14ac:dyDescent="0.25">
      <c r="A17" s="162" t="s">
        <v>738</v>
      </c>
      <c r="B17" s="11" t="s">
        <v>732</v>
      </c>
      <c r="C17" s="148" t="s">
        <v>13</v>
      </c>
      <c r="D17" s="15">
        <f>'Basic data'!T52</f>
        <v>12342991</v>
      </c>
      <c r="E17" s="15">
        <f>'Basic data'!W52</f>
        <v>5450226</v>
      </c>
      <c r="F17" s="156" t="s">
        <v>25</v>
      </c>
      <c r="G17" s="156" t="s">
        <v>23</v>
      </c>
    </row>
    <row r="18" spans="1:7" ht="22.15" customHeight="1" x14ac:dyDescent="0.25">
      <c r="A18" s="163"/>
      <c r="B18" s="11" t="s">
        <v>733</v>
      </c>
      <c r="C18" s="149"/>
      <c r="D18" s="15">
        <f>'Basic data'!T95</f>
        <v>11401933</v>
      </c>
      <c r="E18" s="15">
        <f>'Basic data'!W95</f>
        <v>5064362</v>
      </c>
      <c r="F18" s="157"/>
      <c r="G18" s="157"/>
    </row>
    <row r="19" spans="1:7" ht="22.15" customHeight="1" x14ac:dyDescent="0.25">
      <c r="A19" s="163"/>
      <c r="B19" s="11" t="s">
        <v>734</v>
      </c>
      <c r="C19" s="149"/>
      <c r="D19" s="15">
        <f>'Basic data'!T134</f>
        <v>11664962</v>
      </c>
      <c r="E19" s="15">
        <f>'Basic data'!W134</f>
        <v>5135631</v>
      </c>
      <c r="F19" s="157"/>
      <c r="G19" s="157"/>
    </row>
    <row r="20" spans="1:7" ht="22.15" customHeight="1" x14ac:dyDescent="0.25">
      <c r="A20" s="163"/>
      <c r="B20" s="11" t="s">
        <v>735</v>
      </c>
      <c r="C20" s="149"/>
      <c r="D20" s="15">
        <f>'Basic data'!T181</f>
        <v>12542731</v>
      </c>
      <c r="E20" s="15">
        <f>'Basic data'!W181</f>
        <v>5508501</v>
      </c>
      <c r="F20" s="157"/>
      <c r="G20" s="157"/>
    </row>
    <row r="21" spans="1:7" ht="22.15" customHeight="1" x14ac:dyDescent="0.25">
      <c r="A21" s="163"/>
      <c r="B21" s="11" t="s">
        <v>736</v>
      </c>
      <c r="C21" s="149"/>
      <c r="D21" s="15">
        <f>'Basic data'!T224</f>
        <v>12183883</v>
      </c>
      <c r="E21" s="15">
        <f>'Basic data'!W224</f>
        <v>5408490</v>
      </c>
      <c r="F21" s="157"/>
      <c r="G21" s="157"/>
    </row>
    <row r="22" spans="1:7" ht="22.15" customHeight="1" x14ac:dyDescent="0.25">
      <c r="A22" s="163"/>
      <c r="B22" s="11" t="s">
        <v>737</v>
      </c>
      <c r="C22" s="149"/>
      <c r="D22" s="15">
        <f>'Basic data'!T266</f>
        <v>11767717</v>
      </c>
      <c r="E22" s="15">
        <f>'Basic data'!W266</f>
        <v>5232888</v>
      </c>
      <c r="F22" s="157"/>
      <c r="G22" s="157"/>
    </row>
    <row r="23" spans="1:7" ht="22.15" customHeight="1" x14ac:dyDescent="0.25">
      <c r="A23" s="164"/>
      <c r="B23" s="11" t="s">
        <v>740</v>
      </c>
      <c r="C23" s="150"/>
      <c r="D23" s="15">
        <f>SUM(D17:D22)</f>
        <v>71904217</v>
      </c>
      <c r="E23" s="15">
        <f>SUM(E17:E22)</f>
        <v>31800098</v>
      </c>
      <c r="F23" s="158"/>
      <c r="G23" s="158"/>
    </row>
    <row r="24" spans="1:7" ht="53.25" customHeight="1" x14ac:dyDescent="0.25">
      <c r="A24" s="154" t="s">
        <v>21</v>
      </c>
      <c r="B24" s="155"/>
      <c r="C24" s="13" t="s">
        <v>10</v>
      </c>
      <c r="D24" s="11">
        <v>4.0000000000000002E-4</v>
      </c>
      <c r="E24" s="11">
        <v>4.0000000000000002E-4</v>
      </c>
      <c r="F24" s="14" t="s">
        <v>26</v>
      </c>
      <c r="G24" s="16" t="s">
        <v>27</v>
      </c>
    </row>
    <row r="25" spans="1:7" ht="48.75" customHeight="1" x14ac:dyDescent="0.25">
      <c r="A25" s="159" t="s">
        <v>28</v>
      </c>
      <c r="B25" s="159"/>
      <c r="C25" s="13" t="s">
        <v>972</v>
      </c>
      <c r="D25" s="11">
        <v>6.45</v>
      </c>
      <c r="E25" s="11">
        <v>6.81</v>
      </c>
      <c r="F25" s="14" t="s">
        <v>29</v>
      </c>
      <c r="G25" s="16" t="s">
        <v>974</v>
      </c>
    </row>
    <row r="26" spans="1:7" ht="31.5" x14ac:dyDescent="0.25">
      <c r="A26" s="159" t="s">
        <v>30</v>
      </c>
      <c r="B26" s="159"/>
      <c r="C26" s="13" t="s">
        <v>973</v>
      </c>
      <c r="D26" s="11">
        <v>0</v>
      </c>
      <c r="E26" s="11">
        <v>0</v>
      </c>
      <c r="F26" s="14" t="s">
        <v>29</v>
      </c>
      <c r="G26" s="16" t="s">
        <v>974</v>
      </c>
    </row>
    <row r="27" spans="1:7" ht="15.75" x14ac:dyDescent="0.25">
      <c r="A27" s="32"/>
      <c r="B27" s="32"/>
      <c r="C27" s="33"/>
      <c r="D27" s="32"/>
      <c r="E27" s="32"/>
      <c r="F27" s="31"/>
      <c r="G27" s="34"/>
    </row>
    <row r="28" spans="1:7" x14ac:dyDescent="0.25">
      <c r="A28" s="6"/>
    </row>
    <row r="29" spans="1:7" ht="15.75" x14ac:dyDescent="0.25">
      <c r="A29" s="26" t="s">
        <v>34</v>
      </c>
      <c r="B29" s="26"/>
      <c r="C29" s="4"/>
    </row>
    <row r="30" spans="1:7" x14ac:dyDescent="0.25">
      <c r="A30" s="6"/>
    </row>
    <row r="31" spans="1:7" ht="16.5" x14ac:dyDescent="0.25">
      <c r="A31" s="7" t="s">
        <v>107</v>
      </c>
      <c r="B31" s="7"/>
      <c r="C31" s="8"/>
      <c r="D31" s="8"/>
      <c r="E31" s="8"/>
      <c r="F31" s="21"/>
      <c r="G31" s="9"/>
    </row>
    <row r="32" spans="1:7" ht="15.75" x14ac:dyDescent="0.25">
      <c r="A32" s="10"/>
      <c r="B32" s="10"/>
      <c r="C32" s="115" t="s">
        <v>969</v>
      </c>
      <c r="D32" s="116" t="s">
        <v>970</v>
      </c>
      <c r="E32" s="117" t="s">
        <v>971</v>
      </c>
      <c r="F32" s="21"/>
      <c r="G32" s="9"/>
    </row>
    <row r="33" spans="1:7" ht="26.65" customHeight="1" x14ac:dyDescent="0.25">
      <c r="A33" s="160" t="s">
        <v>11</v>
      </c>
      <c r="B33" s="161"/>
      <c r="C33" s="42" t="s">
        <v>14</v>
      </c>
      <c r="D33" s="42" t="s">
        <v>8</v>
      </c>
      <c r="E33" s="42" t="s">
        <v>8</v>
      </c>
      <c r="F33" s="43" t="s">
        <v>15</v>
      </c>
      <c r="G33" s="44" t="s">
        <v>16</v>
      </c>
    </row>
    <row r="34" spans="1:7" ht="22.15" customHeight="1" x14ac:dyDescent="0.25">
      <c r="A34" s="151" t="s">
        <v>73</v>
      </c>
      <c r="B34" s="11" t="s">
        <v>732</v>
      </c>
      <c r="C34" s="148" t="s">
        <v>31</v>
      </c>
      <c r="D34" s="28">
        <f t="shared" ref="D34:D39" si="2">(1-$D$40)*D41*$D$48*($D$49+$D$50)</f>
        <v>0</v>
      </c>
      <c r="E34" s="28">
        <f t="shared" ref="E34:E39" si="3">(1-$E$40)*E41*$E$48*($E$49+$E$50)</f>
        <v>0</v>
      </c>
      <c r="F34" s="156" t="s">
        <v>22</v>
      </c>
      <c r="G34" s="156" t="s">
        <v>23</v>
      </c>
    </row>
    <row r="35" spans="1:7" ht="22.15" customHeight="1" x14ac:dyDescent="0.25">
      <c r="A35" s="152"/>
      <c r="B35" s="11" t="s">
        <v>733</v>
      </c>
      <c r="C35" s="149"/>
      <c r="D35" s="28">
        <f t="shared" si="2"/>
        <v>0</v>
      </c>
      <c r="E35" s="28">
        <f t="shared" si="3"/>
        <v>0</v>
      </c>
      <c r="F35" s="157"/>
      <c r="G35" s="157"/>
    </row>
    <row r="36" spans="1:7" ht="22.15" customHeight="1" x14ac:dyDescent="0.25">
      <c r="A36" s="152"/>
      <c r="B36" s="11" t="s">
        <v>734</v>
      </c>
      <c r="C36" s="149"/>
      <c r="D36" s="28">
        <f t="shared" si="2"/>
        <v>0</v>
      </c>
      <c r="E36" s="28">
        <f t="shared" si="3"/>
        <v>0</v>
      </c>
      <c r="F36" s="157"/>
      <c r="G36" s="157"/>
    </row>
    <row r="37" spans="1:7" ht="22.15" customHeight="1" x14ac:dyDescent="0.25">
      <c r="A37" s="152"/>
      <c r="B37" s="11" t="s">
        <v>735</v>
      </c>
      <c r="C37" s="149"/>
      <c r="D37" s="28">
        <f t="shared" si="2"/>
        <v>0</v>
      </c>
      <c r="E37" s="28">
        <f t="shared" si="3"/>
        <v>0</v>
      </c>
      <c r="F37" s="157"/>
      <c r="G37" s="157"/>
    </row>
    <row r="38" spans="1:7" ht="22.15" customHeight="1" x14ac:dyDescent="0.25">
      <c r="A38" s="152"/>
      <c r="B38" s="11" t="s">
        <v>736</v>
      </c>
      <c r="C38" s="149"/>
      <c r="D38" s="28">
        <f t="shared" si="2"/>
        <v>0</v>
      </c>
      <c r="E38" s="28">
        <f t="shared" si="3"/>
        <v>0</v>
      </c>
      <c r="F38" s="157"/>
      <c r="G38" s="157"/>
    </row>
    <row r="39" spans="1:7" ht="22.15" customHeight="1" x14ac:dyDescent="0.25">
      <c r="A39" s="153"/>
      <c r="B39" s="11" t="s">
        <v>737</v>
      </c>
      <c r="C39" s="150"/>
      <c r="D39" s="28">
        <f t="shared" si="2"/>
        <v>0</v>
      </c>
      <c r="E39" s="28">
        <f t="shared" si="3"/>
        <v>0</v>
      </c>
      <c r="F39" s="158"/>
      <c r="G39" s="158"/>
    </row>
    <row r="40" spans="1:7" ht="55.5" customHeight="1" x14ac:dyDescent="0.25">
      <c r="A40" s="154" t="s">
        <v>111</v>
      </c>
      <c r="B40" s="155"/>
      <c r="C40" s="13" t="s">
        <v>264</v>
      </c>
      <c r="D40" s="11">
        <f t="shared" ref="D40:E46" si="4">D16</f>
        <v>8.3000000000000001E-3</v>
      </c>
      <c r="E40" s="11">
        <f t="shared" si="4"/>
        <v>8.3000000000000001E-3</v>
      </c>
      <c r="F40" s="35" t="s">
        <v>122</v>
      </c>
      <c r="G40" s="14" t="s">
        <v>24</v>
      </c>
    </row>
    <row r="41" spans="1:7" ht="22.15" customHeight="1" x14ac:dyDescent="0.25">
      <c r="A41" s="151" t="s">
        <v>112</v>
      </c>
      <c r="B41" s="11" t="s">
        <v>732</v>
      </c>
      <c r="C41" s="148" t="s">
        <v>32</v>
      </c>
      <c r="D41" s="15">
        <f t="shared" si="4"/>
        <v>12342991</v>
      </c>
      <c r="E41" s="15">
        <f>E17</f>
        <v>5450226</v>
      </c>
      <c r="F41" s="156" t="s">
        <v>25</v>
      </c>
      <c r="G41" s="156" t="s">
        <v>116</v>
      </c>
    </row>
    <row r="42" spans="1:7" ht="22.15" customHeight="1" x14ac:dyDescent="0.25">
      <c r="A42" s="152"/>
      <c r="B42" s="11" t="s">
        <v>733</v>
      </c>
      <c r="C42" s="149"/>
      <c r="D42" s="15">
        <f t="shared" si="4"/>
        <v>11401933</v>
      </c>
      <c r="E42" s="15">
        <f t="shared" si="4"/>
        <v>5064362</v>
      </c>
      <c r="F42" s="157"/>
      <c r="G42" s="157"/>
    </row>
    <row r="43" spans="1:7" ht="22.15" customHeight="1" x14ac:dyDescent="0.25">
      <c r="A43" s="152"/>
      <c r="B43" s="11" t="s">
        <v>734</v>
      </c>
      <c r="C43" s="149"/>
      <c r="D43" s="15">
        <f t="shared" si="4"/>
        <v>11664962</v>
      </c>
      <c r="E43" s="15">
        <f t="shared" si="4"/>
        <v>5135631</v>
      </c>
      <c r="F43" s="157"/>
      <c r="G43" s="157"/>
    </row>
    <row r="44" spans="1:7" ht="22.15" customHeight="1" x14ac:dyDescent="0.25">
      <c r="A44" s="152"/>
      <c r="B44" s="11" t="s">
        <v>735</v>
      </c>
      <c r="C44" s="149"/>
      <c r="D44" s="15">
        <f t="shared" si="4"/>
        <v>12542731</v>
      </c>
      <c r="E44" s="15">
        <f t="shared" si="4"/>
        <v>5508501</v>
      </c>
      <c r="F44" s="157"/>
      <c r="G44" s="157"/>
    </row>
    <row r="45" spans="1:7" ht="22.15" customHeight="1" x14ac:dyDescent="0.25">
      <c r="A45" s="152"/>
      <c r="B45" s="11" t="s">
        <v>736</v>
      </c>
      <c r="C45" s="149"/>
      <c r="D45" s="15">
        <f t="shared" si="4"/>
        <v>12183883</v>
      </c>
      <c r="E45" s="15">
        <f t="shared" si="4"/>
        <v>5408490</v>
      </c>
      <c r="F45" s="157"/>
      <c r="G45" s="157"/>
    </row>
    <row r="46" spans="1:7" ht="22.15" customHeight="1" x14ac:dyDescent="0.25">
      <c r="A46" s="152"/>
      <c r="B46" s="11" t="s">
        <v>737</v>
      </c>
      <c r="C46" s="149"/>
      <c r="D46" s="15">
        <f t="shared" si="4"/>
        <v>11767717</v>
      </c>
      <c r="E46" s="15">
        <f t="shared" si="4"/>
        <v>5232888</v>
      </c>
      <c r="F46" s="157"/>
      <c r="G46" s="157"/>
    </row>
    <row r="47" spans="1:7" ht="22.15" customHeight="1" x14ac:dyDescent="0.25">
      <c r="A47" s="153"/>
      <c r="B47" s="11" t="s">
        <v>265</v>
      </c>
      <c r="C47" s="150"/>
      <c r="D47" s="15">
        <f>SUM(D41:D46)</f>
        <v>71904217</v>
      </c>
      <c r="E47" s="15">
        <f>SUM(E41:E46)</f>
        <v>31800098</v>
      </c>
      <c r="F47" s="158"/>
      <c r="G47" s="158"/>
    </row>
    <row r="48" spans="1:7" ht="47.25" x14ac:dyDescent="0.25">
      <c r="A48" s="11" t="s">
        <v>113</v>
      </c>
      <c r="B48" s="11"/>
      <c r="C48" s="13" t="s">
        <v>33</v>
      </c>
      <c r="D48" s="11">
        <v>4.0000000000000002E-4</v>
      </c>
      <c r="E48" s="11">
        <v>4.0000000000000002E-4</v>
      </c>
      <c r="F48" s="14" t="s">
        <v>26</v>
      </c>
      <c r="G48" s="16" t="s">
        <v>27</v>
      </c>
    </row>
    <row r="49" spans="1:7" ht="31.5" x14ac:dyDescent="0.25">
      <c r="A49" s="11" t="s">
        <v>108</v>
      </c>
      <c r="B49" s="11"/>
      <c r="C49" s="13" t="s">
        <v>973</v>
      </c>
      <c r="D49" s="11">
        <v>0</v>
      </c>
      <c r="E49" s="11">
        <v>0</v>
      </c>
      <c r="F49" s="14" t="s">
        <v>29</v>
      </c>
      <c r="G49" s="16" t="s">
        <v>974</v>
      </c>
    </row>
    <row r="50" spans="1:7" ht="31.5" x14ac:dyDescent="0.25">
      <c r="A50" s="11" t="s">
        <v>114</v>
      </c>
      <c r="B50" s="11"/>
      <c r="C50" s="13" t="s">
        <v>975</v>
      </c>
      <c r="D50" s="11">
        <v>0</v>
      </c>
      <c r="E50" s="11">
        <v>0</v>
      </c>
      <c r="F50" s="14" t="s">
        <v>29</v>
      </c>
      <c r="G50" s="16" t="s">
        <v>974</v>
      </c>
    </row>
    <row r="51" spans="1:7" x14ac:dyDescent="0.25">
      <c r="A51" s="6"/>
    </row>
    <row r="52" spans="1:7" ht="15.75" x14ac:dyDescent="0.25">
      <c r="A52" s="27" t="s">
        <v>2</v>
      </c>
      <c r="B52" s="40"/>
    </row>
    <row r="53" spans="1:7" x14ac:dyDescent="0.25">
      <c r="A53" s="6"/>
    </row>
    <row r="54" spans="1:7" ht="16.5" x14ac:dyDescent="0.25">
      <c r="A54" s="7" t="s">
        <v>109</v>
      </c>
      <c r="B54" s="7"/>
    </row>
    <row r="55" spans="1:7" ht="16.5" x14ac:dyDescent="0.25">
      <c r="A55" s="7" t="s">
        <v>62</v>
      </c>
      <c r="B55" s="7"/>
    </row>
    <row r="56" spans="1:7" ht="18.75" x14ac:dyDescent="0.25">
      <c r="A56" s="7" t="s">
        <v>743</v>
      </c>
      <c r="B56" s="7"/>
    </row>
    <row r="57" spans="1:7" ht="18.75" x14ac:dyDescent="0.25">
      <c r="A57" s="7" t="s">
        <v>67</v>
      </c>
      <c r="B57" s="7"/>
    </row>
    <row r="58" spans="1:7" ht="18.75" x14ac:dyDescent="0.25">
      <c r="A58" s="7" t="s">
        <v>63</v>
      </c>
      <c r="B58" s="7"/>
    </row>
    <row r="59" spans="1:7" ht="15.75" x14ac:dyDescent="0.25">
      <c r="A59" s="87"/>
      <c r="B59" s="87"/>
      <c r="C59" s="115" t="s">
        <v>969</v>
      </c>
      <c r="D59" s="116" t="s">
        <v>970</v>
      </c>
      <c r="E59" s="117" t="s">
        <v>971</v>
      </c>
    </row>
    <row r="60" spans="1:7" ht="20.65" customHeight="1" x14ac:dyDescent="0.25">
      <c r="A60" s="42" t="s">
        <v>11</v>
      </c>
      <c r="B60" s="42"/>
      <c r="C60" s="42" t="s">
        <v>14</v>
      </c>
      <c r="D60" s="42" t="s">
        <v>8</v>
      </c>
      <c r="E60" s="42" t="s">
        <v>8</v>
      </c>
      <c r="F60" s="43" t="s">
        <v>15</v>
      </c>
      <c r="G60" s="44" t="s">
        <v>16</v>
      </c>
    </row>
    <row r="61" spans="1:7" ht="17.649999999999999" customHeight="1" x14ac:dyDescent="0.25">
      <c r="A61" s="151" t="s">
        <v>880</v>
      </c>
      <c r="B61" s="11" t="s">
        <v>732</v>
      </c>
      <c r="C61" s="148" t="s">
        <v>35</v>
      </c>
      <c r="D61" s="15">
        <f t="shared" ref="D61:D66" si="5">ROUNDDOWN(D8*(($D$86*$D$92)+$D$82)*$D$94,0)</f>
        <v>58083</v>
      </c>
      <c r="E61" s="15">
        <f t="shared" ref="E61:E66" si="6">ROUNDDOWN(E8*(($E$86*$E$92)+$E$82)*$E$94,0)</f>
        <v>27079</v>
      </c>
      <c r="F61" s="156" t="s">
        <v>95</v>
      </c>
      <c r="G61" s="156" t="s">
        <v>23</v>
      </c>
    </row>
    <row r="62" spans="1:7" ht="15.75" x14ac:dyDescent="0.25">
      <c r="A62" s="152"/>
      <c r="B62" s="11" t="s">
        <v>733</v>
      </c>
      <c r="C62" s="149"/>
      <c r="D62" s="15">
        <f t="shared" si="5"/>
        <v>53655</v>
      </c>
      <c r="E62" s="15">
        <f t="shared" si="6"/>
        <v>25161</v>
      </c>
      <c r="F62" s="157"/>
      <c r="G62" s="157"/>
    </row>
    <row r="63" spans="1:7" ht="15.75" x14ac:dyDescent="0.25">
      <c r="A63" s="152"/>
      <c r="B63" s="11" t="s">
        <v>734</v>
      </c>
      <c r="C63" s="149"/>
      <c r="D63" s="15">
        <f t="shared" si="5"/>
        <v>54892</v>
      </c>
      <c r="E63" s="15">
        <f t="shared" si="6"/>
        <v>25516</v>
      </c>
      <c r="F63" s="157"/>
      <c r="G63" s="157"/>
    </row>
    <row r="64" spans="1:7" ht="15.75" x14ac:dyDescent="0.25">
      <c r="A64" s="152"/>
      <c r="B64" s="11" t="s">
        <v>735</v>
      </c>
      <c r="C64" s="149"/>
      <c r="D64" s="15">
        <f t="shared" si="5"/>
        <v>59023</v>
      </c>
      <c r="E64" s="15">
        <f t="shared" si="6"/>
        <v>27368</v>
      </c>
      <c r="F64" s="157"/>
      <c r="G64" s="157"/>
    </row>
    <row r="65" spans="1:7" ht="15.75" x14ac:dyDescent="0.25">
      <c r="A65" s="152"/>
      <c r="B65" s="11" t="s">
        <v>736</v>
      </c>
      <c r="C65" s="149"/>
      <c r="D65" s="15">
        <f t="shared" si="5"/>
        <v>57334</v>
      </c>
      <c r="E65" s="15">
        <f t="shared" si="6"/>
        <v>26871</v>
      </c>
      <c r="F65" s="157"/>
      <c r="G65" s="157"/>
    </row>
    <row r="66" spans="1:7" ht="15.75" x14ac:dyDescent="0.25">
      <c r="A66" s="152"/>
      <c r="B66" s="11" t="s">
        <v>737</v>
      </c>
      <c r="C66" s="149"/>
      <c r="D66" s="15">
        <f t="shared" si="5"/>
        <v>55376</v>
      </c>
      <c r="E66" s="15">
        <f t="shared" si="6"/>
        <v>25999</v>
      </c>
      <c r="F66" s="157"/>
      <c r="G66" s="157"/>
    </row>
    <row r="67" spans="1:7" ht="15.75" x14ac:dyDescent="0.25">
      <c r="A67" s="153"/>
      <c r="B67" s="11" t="s">
        <v>740</v>
      </c>
      <c r="C67" s="150"/>
      <c r="D67" s="15">
        <f>SUM(D61:D66)</f>
        <v>338363</v>
      </c>
      <c r="E67" s="15">
        <f>ROUNDDOWN(E14*(($E$86*$E$92)+$E$82)*$E$94,0)</f>
        <v>157996</v>
      </c>
      <c r="F67" s="158"/>
      <c r="G67" s="158"/>
    </row>
    <row r="68" spans="1:7" ht="17.649999999999999" customHeight="1" x14ac:dyDescent="0.25">
      <c r="A68" s="151" t="s">
        <v>68</v>
      </c>
      <c r="B68" s="11" t="s">
        <v>732</v>
      </c>
      <c r="C68" s="148" t="s">
        <v>36</v>
      </c>
      <c r="D68" s="15">
        <f t="shared" ref="D68:D73" si="7">ROUNDUP(D34*(($D$87*$D$93)+$D$83)*$D$95,0)</f>
        <v>0</v>
      </c>
      <c r="E68" s="15">
        <f t="shared" ref="E68:E74" si="8">ROUNDUP(E34*(($E$87*$E$93)+$E$83)*$E$95,0)</f>
        <v>0</v>
      </c>
      <c r="F68" s="156" t="s">
        <v>95</v>
      </c>
      <c r="G68" s="156" t="s">
        <v>23</v>
      </c>
    </row>
    <row r="69" spans="1:7" ht="15.75" x14ac:dyDescent="0.25">
      <c r="A69" s="152"/>
      <c r="B69" s="11" t="s">
        <v>733</v>
      </c>
      <c r="C69" s="149"/>
      <c r="D69" s="15">
        <f t="shared" si="7"/>
        <v>0</v>
      </c>
      <c r="E69" s="15">
        <f t="shared" si="8"/>
        <v>0</v>
      </c>
      <c r="F69" s="157"/>
      <c r="G69" s="157"/>
    </row>
    <row r="70" spans="1:7" ht="15.75" x14ac:dyDescent="0.25">
      <c r="A70" s="152"/>
      <c r="B70" s="11" t="s">
        <v>734</v>
      </c>
      <c r="C70" s="149"/>
      <c r="D70" s="15">
        <f t="shared" si="7"/>
        <v>0</v>
      </c>
      <c r="E70" s="15">
        <f t="shared" si="8"/>
        <v>0</v>
      </c>
      <c r="F70" s="157"/>
      <c r="G70" s="157"/>
    </row>
    <row r="71" spans="1:7" ht="15.75" x14ac:dyDescent="0.25">
      <c r="A71" s="152"/>
      <c r="B71" s="11" t="s">
        <v>735</v>
      </c>
      <c r="C71" s="149"/>
      <c r="D71" s="15">
        <f t="shared" si="7"/>
        <v>0</v>
      </c>
      <c r="E71" s="15">
        <f t="shared" si="8"/>
        <v>0</v>
      </c>
      <c r="F71" s="157"/>
      <c r="G71" s="157"/>
    </row>
    <row r="72" spans="1:7" ht="15.75" x14ac:dyDescent="0.25">
      <c r="A72" s="152"/>
      <c r="B72" s="11" t="s">
        <v>736</v>
      </c>
      <c r="C72" s="149"/>
      <c r="D72" s="15">
        <f t="shared" si="7"/>
        <v>0</v>
      </c>
      <c r="E72" s="15">
        <f t="shared" si="8"/>
        <v>0</v>
      </c>
      <c r="F72" s="157"/>
      <c r="G72" s="157"/>
    </row>
    <row r="73" spans="1:7" ht="15.75" x14ac:dyDescent="0.25">
      <c r="A73" s="152"/>
      <c r="B73" s="11" t="s">
        <v>737</v>
      </c>
      <c r="C73" s="149"/>
      <c r="D73" s="15">
        <f t="shared" si="7"/>
        <v>0</v>
      </c>
      <c r="E73" s="15">
        <f t="shared" si="8"/>
        <v>0</v>
      </c>
      <c r="F73" s="157"/>
      <c r="G73" s="157"/>
    </row>
    <row r="74" spans="1:7" ht="15.75" x14ac:dyDescent="0.25">
      <c r="A74" s="153"/>
      <c r="B74" s="11" t="s">
        <v>740</v>
      </c>
      <c r="C74" s="150"/>
      <c r="D74" s="15">
        <f>SUM(D68:D73)</f>
        <v>0</v>
      </c>
      <c r="E74" s="15">
        <f t="shared" si="8"/>
        <v>1</v>
      </c>
      <c r="F74" s="158"/>
      <c r="G74" s="158"/>
    </row>
    <row r="75" spans="1:7" ht="22.15" customHeight="1" x14ac:dyDescent="0.25">
      <c r="A75" s="151" t="s">
        <v>69</v>
      </c>
      <c r="B75" s="11" t="s">
        <v>732</v>
      </c>
      <c r="C75" s="148" t="s">
        <v>43</v>
      </c>
      <c r="D75" s="15">
        <f>(D61-D68)*$D$96-$D$97</f>
        <v>58083</v>
      </c>
      <c r="E75" s="15">
        <f>(E61-E68)*$E$96-$E$97</f>
        <v>27079</v>
      </c>
      <c r="F75" s="156" t="s">
        <v>95</v>
      </c>
      <c r="G75" s="156" t="s">
        <v>23</v>
      </c>
    </row>
    <row r="76" spans="1:7" ht="22.15" customHeight="1" x14ac:dyDescent="0.25">
      <c r="A76" s="152"/>
      <c r="B76" s="11" t="s">
        <v>733</v>
      </c>
      <c r="C76" s="149"/>
      <c r="D76" s="15">
        <f>(D62-D69)*$D$96-$D$97</f>
        <v>53655</v>
      </c>
      <c r="E76" s="15">
        <f t="shared" ref="E76:E80" si="9">(E62-E69)*$E$96-$E$97</f>
        <v>25161</v>
      </c>
      <c r="F76" s="157"/>
      <c r="G76" s="157"/>
    </row>
    <row r="77" spans="1:7" ht="22.15" customHeight="1" x14ac:dyDescent="0.25">
      <c r="A77" s="152"/>
      <c r="B77" s="11" t="s">
        <v>734</v>
      </c>
      <c r="C77" s="149"/>
      <c r="D77" s="15">
        <f t="shared" ref="D77:D80" si="10">(D63-D70)*$D$96-$D$97</f>
        <v>54892</v>
      </c>
      <c r="E77" s="15">
        <f t="shared" si="9"/>
        <v>25516</v>
      </c>
      <c r="F77" s="157"/>
      <c r="G77" s="157"/>
    </row>
    <row r="78" spans="1:7" ht="22.15" customHeight="1" x14ac:dyDescent="0.25">
      <c r="A78" s="152"/>
      <c r="B78" s="11" t="s">
        <v>735</v>
      </c>
      <c r="C78" s="149"/>
      <c r="D78" s="15">
        <f t="shared" si="10"/>
        <v>59023</v>
      </c>
      <c r="E78" s="15">
        <f t="shared" si="9"/>
        <v>27368</v>
      </c>
      <c r="F78" s="157"/>
      <c r="G78" s="157"/>
    </row>
    <row r="79" spans="1:7" ht="22.15" customHeight="1" x14ac:dyDescent="0.25">
      <c r="A79" s="152"/>
      <c r="B79" s="11" t="s">
        <v>736</v>
      </c>
      <c r="C79" s="149"/>
      <c r="D79" s="15">
        <f t="shared" si="10"/>
        <v>57334</v>
      </c>
      <c r="E79" s="15">
        <f t="shared" si="9"/>
        <v>26871</v>
      </c>
      <c r="F79" s="157"/>
      <c r="G79" s="157"/>
    </row>
    <row r="80" spans="1:7" ht="22.15" customHeight="1" x14ac:dyDescent="0.25">
      <c r="A80" s="152"/>
      <c r="B80" s="11" t="s">
        <v>737</v>
      </c>
      <c r="C80" s="149"/>
      <c r="D80" s="15">
        <f t="shared" si="10"/>
        <v>55376</v>
      </c>
      <c r="E80" s="15">
        <f t="shared" si="9"/>
        <v>25999</v>
      </c>
      <c r="F80" s="157"/>
      <c r="G80" s="157"/>
    </row>
    <row r="81" spans="1:7" ht="22.15" customHeight="1" x14ac:dyDescent="0.25">
      <c r="A81" s="153"/>
      <c r="B81" s="11" t="s">
        <v>740</v>
      </c>
      <c r="C81" s="150"/>
      <c r="D81" s="15">
        <f>SUM(D75:D80)</f>
        <v>338363</v>
      </c>
      <c r="E81" s="15">
        <f>SUM(E75:E80)</f>
        <v>157994</v>
      </c>
      <c r="F81" s="158"/>
      <c r="G81" s="158"/>
    </row>
    <row r="82" spans="1:7" ht="94.5" x14ac:dyDescent="0.25">
      <c r="A82" s="154" t="s">
        <v>71</v>
      </c>
      <c r="B82" s="155"/>
      <c r="C82" s="13" t="s">
        <v>64</v>
      </c>
      <c r="D82" s="11">
        <f>D88*D90+D89*D91</f>
        <v>9.4600000000000009</v>
      </c>
      <c r="E82" s="11">
        <f>E88*E90+E89*E91</f>
        <v>9.4600000000000009</v>
      </c>
      <c r="F82" s="14" t="s">
        <v>88</v>
      </c>
      <c r="G82" s="13" t="s">
        <v>44</v>
      </c>
    </row>
    <row r="83" spans="1:7" ht="94.5" x14ac:dyDescent="0.25">
      <c r="A83" s="154" t="s">
        <v>72</v>
      </c>
      <c r="B83" s="155"/>
      <c r="C83" s="13" t="s">
        <v>129</v>
      </c>
      <c r="D83" s="11">
        <f>D88*D90+D89*D91</f>
        <v>9.4600000000000009</v>
      </c>
      <c r="E83" s="11">
        <f>E88*E90+E89*E91</f>
        <v>9.4600000000000009</v>
      </c>
      <c r="F83" s="14" t="s">
        <v>88</v>
      </c>
      <c r="G83" s="13" t="s">
        <v>44</v>
      </c>
    </row>
    <row r="84" spans="1:7" ht="31.5" x14ac:dyDescent="0.25">
      <c r="A84" s="154" t="s">
        <v>110</v>
      </c>
      <c r="B84" s="155"/>
      <c r="C84" s="13" t="s">
        <v>37</v>
      </c>
      <c r="D84" s="19">
        <f>D14</f>
        <v>183973.12295716201</v>
      </c>
      <c r="E84" s="19">
        <f>E14</f>
        <v>85904.492176298401</v>
      </c>
      <c r="F84" s="14" t="s">
        <v>22</v>
      </c>
      <c r="G84" s="14" t="s">
        <v>23</v>
      </c>
    </row>
    <row r="85" spans="1:7" ht="31.5" x14ac:dyDescent="0.25">
      <c r="A85" s="154" t="s">
        <v>73</v>
      </c>
      <c r="B85" s="155"/>
      <c r="C85" s="13" t="s">
        <v>38</v>
      </c>
      <c r="D85" s="28">
        <f>SUM(D34:D39)</f>
        <v>0</v>
      </c>
      <c r="E85" s="28">
        <f>SUM(E34:E39)</f>
        <v>0</v>
      </c>
      <c r="F85" s="14" t="s">
        <v>22</v>
      </c>
      <c r="G85" s="14" t="s">
        <v>23</v>
      </c>
    </row>
    <row r="86" spans="1:7" ht="31.5" x14ac:dyDescent="0.25">
      <c r="A86" s="154" t="s">
        <v>74</v>
      </c>
      <c r="B86" s="155"/>
      <c r="C86" s="13" t="s">
        <v>47</v>
      </c>
      <c r="D86" s="11">
        <v>0.96819999999999995</v>
      </c>
      <c r="E86" s="11">
        <v>0.96819999999999995</v>
      </c>
      <c r="F86" s="14" t="s">
        <v>120</v>
      </c>
      <c r="G86" s="13" t="s">
        <v>130</v>
      </c>
    </row>
    <row r="87" spans="1:7" ht="31.5" x14ac:dyDescent="0.25">
      <c r="A87" s="154" t="s">
        <v>75</v>
      </c>
      <c r="B87" s="155"/>
      <c r="C87" s="13" t="s">
        <v>128</v>
      </c>
      <c r="D87" s="11">
        <v>0.96819999999999995</v>
      </c>
      <c r="E87" s="11">
        <v>0.96819999999999995</v>
      </c>
      <c r="F87" s="14" t="s">
        <v>120</v>
      </c>
      <c r="G87" s="13" t="s">
        <v>130</v>
      </c>
    </row>
    <row r="88" spans="1:7" ht="31.5" x14ac:dyDescent="0.25">
      <c r="A88" s="154" t="s">
        <v>76</v>
      </c>
      <c r="B88" s="155"/>
      <c r="C88" s="13" t="s">
        <v>875</v>
      </c>
      <c r="D88" s="11">
        <v>0.3</v>
      </c>
      <c r="E88" s="11">
        <v>0.3</v>
      </c>
      <c r="F88" s="14" t="s">
        <v>88</v>
      </c>
      <c r="G88" s="13" t="s">
        <v>87</v>
      </c>
    </row>
    <row r="89" spans="1:7" ht="31.5" x14ac:dyDescent="0.25">
      <c r="A89" s="154" t="s">
        <v>876</v>
      </c>
      <c r="B89" s="155"/>
      <c r="C89" s="13" t="s">
        <v>877</v>
      </c>
      <c r="D89" s="11">
        <v>4.0000000000000001E-3</v>
      </c>
      <c r="E89" s="11">
        <v>4.0000000000000001E-3</v>
      </c>
      <c r="F89" s="14" t="s">
        <v>88</v>
      </c>
      <c r="G89" s="13" t="s">
        <v>87</v>
      </c>
    </row>
    <row r="90" spans="1:7" ht="31.5" x14ac:dyDescent="0.25">
      <c r="A90" s="154" t="s">
        <v>77</v>
      </c>
      <c r="B90" s="155"/>
      <c r="C90" s="13" t="s">
        <v>84</v>
      </c>
      <c r="D90" s="11">
        <v>28</v>
      </c>
      <c r="E90" s="11">
        <v>28</v>
      </c>
      <c r="F90" s="14"/>
      <c r="G90" s="13" t="s">
        <v>85</v>
      </c>
    </row>
    <row r="91" spans="1:7" ht="31.5" x14ac:dyDescent="0.25">
      <c r="A91" s="154" t="s">
        <v>78</v>
      </c>
      <c r="B91" s="155"/>
      <c r="C91" s="13" t="s">
        <v>86</v>
      </c>
      <c r="D91" s="11">
        <v>265</v>
      </c>
      <c r="E91" s="11">
        <v>265</v>
      </c>
      <c r="F91" s="14"/>
      <c r="G91" s="13" t="s">
        <v>85</v>
      </c>
    </row>
    <row r="92" spans="1:7" ht="63" x14ac:dyDescent="0.25">
      <c r="A92" s="154" t="s">
        <v>79</v>
      </c>
      <c r="B92" s="155"/>
      <c r="C92" s="13" t="s">
        <v>89</v>
      </c>
      <c r="D92" s="11">
        <v>112</v>
      </c>
      <c r="E92" s="11">
        <v>112</v>
      </c>
      <c r="F92" s="14" t="s">
        <v>88</v>
      </c>
      <c r="G92" s="13" t="s">
        <v>45</v>
      </c>
    </row>
    <row r="93" spans="1:7" ht="63" x14ac:dyDescent="0.25">
      <c r="A93" s="154" t="s">
        <v>80</v>
      </c>
      <c r="B93" s="155"/>
      <c r="C93" s="13" t="s">
        <v>89</v>
      </c>
      <c r="D93" s="11">
        <v>112</v>
      </c>
      <c r="E93" s="11">
        <v>112</v>
      </c>
      <c r="F93" s="14" t="s">
        <v>88</v>
      </c>
      <c r="G93" s="13" t="s">
        <v>39</v>
      </c>
    </row>
    <row r="94" spans="1:7" ht="78.75" x14ac:dyDescent="0.25">
      <c r="A94" s="154" t="s">
        <v>70</v>
      </c>
      <c r="B94" s="155"/>
      <c r="C94" s="13" t="s">
        <v>46</v>
      </c>
      <c r="D94" s="11">
        <v>1.5599999999999999E-2</v>
      </c>
      <c r="E94" s="11">
        <v>1.5599999999999999E-2</v>
      </c>
      <c r="F94" s="14" t="s">
        <v>90</v>
      </c>
      <c r="G94" s="13" t="s">
        <v>40</v>
      </c>
    </row>
    <row r="95" spans="1:7" ht="78.75" x14ac:dyDescent="0.25">
      <c r="A95" s="154" t="s">
        <v>81</v>
      </c>
      <c r="B95" s="155"/>
      <c r="C95" s="13" t="s">
        <v>46</v>
      </c>
      <c r="D95" s="11">
        <v>1.5599999999999999E-2</v>
      </c>
      <c r="E95" s="11">
        <v>1.5599999999999999E-2</v>
      </c>
      <c r="F95" s="14" t="s">
        <v>90</v>
      </c>
      <c r="G95" s="13" t="s">
        <v>40</v>
      </c>
    </row>
    <row r="96" spans="1:7" ht="59.25" customHeight="1" x14ac:dyDescent="0.25">
      <c r="A96" s="154" t="s">
        <v>82</v>
      </c>
      <c r="B96" s="155"/>
      <c r="C96" s="13" t="s">
        <v>41</v>
      </c>
      <c r="D96" s="22">
        <v>1</v>
      </c>
      <c r="E96" s="22">
        <v>1</v>
      </c>
      <c r="F96" s="14" t="s">
        <v>120</v>
      </c>
      <c r="G96" s="13" t="s">
        <v>993</v>
      </c>
    </row>
    <row r="97" spans="1:7" ht="18.75" x14ac:dyDescent="0.25">
      <c r="A97" s="154" t="s">
        <v>83</v>
      </c>
      <c r="B97" s="155"/>
      <c r="C97" s="13" t="s">
        <v>42</v>
      </c>
      <c r="D97" s="11">
        <v>0</v>
      </c>
      <c r="E97" s="11">
        <v>0</v>
      </c>
      <c r="F97" s="14" t="s">
        <v>95</v>
      </c>
      <c r="G97" s="13" t="s">
        <v>119</v>
      </c>
    </row>
    <row r="98" spans="1:7" ht="15.75" x14ac:dyDescent="0.25">
      <c r="A98" s="88"/>
      <c r="B98" s="9"/>
      <c r="C98" s="9"/>
      <c r="D98" s="17"/>
      <c r="E98" s="17"/>
      <c r="F98" s="21"/>
      <c r="G98" s="9"/>
    </row>
    <row r="99" spans="1:7" ht="15.75" x14ac:dyDescent="0.25">
      <c r="A99" s="88"/>
      <c r="B99" s="9"/>
      <c r="C99" s="89"/>
      <c r="D99" s="17"/>
      <c r="E99" s="17"/>
      <c r="F99" s="21"/>
      <c r="G99" s="9"/>
    </row>
    <row r="100" spans="1:7" ht="31.5" customHeight="1" x14ac:dyDescent="0.25">
      <c r="A100" s="88"/>
      <c r="B100" s="9"/>
      <c r="C100" s="115" t="s">
        <v>969</v>
      </c>
      <c r="D100" s="116" t="s">
        <v>970</v>
      </c>
      <c r="E100" s="117" t="s">
        <v>971</v>
      </c>
      <c r="F100" s="126" t="s">
        <v>265</v>
      </c>
    </row>
    <row r="101" spans="1:7" s="20" customFormat="1" ht="24.75" customHeight="1" x14ac:dyDescent="0.15">
      <c r="A101" s="165" t="s">
        <v>96</v>
      </c>
      <c r="B101" s="45" t="s">
        <v>745</v>
      </c>
      <c r="C101" s="165" t="s">
        <v>65</v>
      </c>
      <c r="D101" s="77">
        <f>D75</f>
        <v>58083</v>
      </c>
      <c r="E101" s="77">
        <f>E75</f>
        <v>27079</v>
      </c>
      <c r="F101" s="77">
        <f>D101+E101</f>
        <v>85162</v>
      </c>
    </row>
    <row r="102" spans="1:7" s="20" customFormat="1" ht="24.75" customHeight="1" x14ac:dyDescent="0.15">
      <c r="A102" s="166"/>
      <c r="B102" s="45" t="s">
        <v>747</v>
      </c>
      <c r="C102" s="166"/>
      <c r="D102" s="77">
        <f t="shared" ref="D102:E106" si="11">D76</f>
        <v>53655</v>
      </c>
      <c r="E102" s="77">
        <f t="shared" si="11"/>
        <v>25161</v>
      </c>
      <c r="F102" s="77">
        <f t="shared" ref="F102:F106" si="12">D102+E102</f>
        <v>78816</v>
      </c>
    </row>
    <row r="103" spans="1:7" s="20" customFormat="1" ht="24.75" customHeight="1" x14ac:dyDescent="0.15">
      <c r="A103" s="166"/>
      <c r="B103" s="45" t="s">
        <v>749</v>
      </c>
      <c r="C103" s="166"/>
      <c r="D103" s="77">
        <f t="shared" si="11"/>
        <v>54892</v>
      </c>
      <c r="E103" s="77">
        <f t="shared" si="11"/>
        <v>25516</v>
      </c>
      <c r="F103" s="77">
        <f t="shared" si="12"/>
        <v>80408</v>
      </c>
    </row>
    <row r="104" spans="1:7" s="20" customFormat="1" ht="24.75" customHeight="1" x14ac:dyDescent="0.15">
      <c r="A104" s="166"/>
      <c r="B104" s="45" t="s">
        <v>751</v>
      </c>
      <c r="C104" s="166"/>
      <c r="D104" s="77">
        <f t="shared" si="11"/>
        <v>59023</v>
      </c>
      <c r="E104" s="77">
        <f t="shared" si="11"/>
        <v>27368</v>
      </c>
      <c r="F104" s="77">
        <f t="shared" si="12"/>
        <v>86391</v>
      </c>
    </row>
    <row r="105" spans="1:7" s="20" customFormat="1" ht="24.75" customHeight="1" x14ac:dyDescent="0.15">
      <c r="A105" s="166"/>
      <c r="B105" s="45" t="s">
        <v>753</v>
      </c>
      <c r="C105" s="166"/>
      <c r="D105" s="77">
        <f t="shared" si="11"/>
        <v>57334</v>
      </c>
      <c r="E105" s="77">
        <f t="shared" si="11"/>
        <v>26871</v>
      </c>
      <c r="F105" s="77">
        <f t="shared" si="12"/>
        <v>84205</v>
      </c>
    </row>
    <row r="106" spans="1:7" s="20" customFormat="1" ht="24.75" customHeight="1" x14ac:dyDescent="0.15">
      <c r="A106" s="166"/>
      <c r="B106" s="45" t="s">
        <v>755</v>
      </c>
      <c r="C106" s="166"/>
      <c r="D106" s="77">
        <f t="shared" si="11"/>
        <v>55376</v>
      </c>
      <c r="E106" s="77">
        <f t="shared" si="11"/>
        <v>25999</v>
      </c>
      <c r="F106" s="77">
        <f t="shared" si="12"/>
        <v>81375</v>
      </c>
    </row>
    <row r="107" spans="1:7" s="20" customFormat="1" ht="24.75" customHeight="1" x14ac:dyDescent="0.15">
      <c r="A107" s="167"/>
      <c r="B107" s="45" t="s">
        <v>741</v>
      </c>
      <c r="C107" s="167"/>
      <c r="D107" s="77">
        <f>SUM(D101:D106)</f>
        <v>338363</v>
      </c>
      <c r="E107" s="77">
        <f>SUM(E101:E106)</f>
        <v>157994</v>
      </c>
      <c r="F107" s="77">
        <f>D107+E107</f>
        <v>496357</v>
      </c>
    </row>
    <row r="108" spans="1:7" x14ac:dyDescent="0.25">
      <c r="A108" s="6"/>
    </row>
    <row r="109" spans="1:7" x14ac:dyDescent="0.25">
      <c r="A109" s="6"/>
      <c r="D109" s="36"/>
      <c r="E109" s="36"/>
    </row>
    <row r="110" spans="1:7" ht="15.75" x14ac:dyDescent="0.25">
      <c r="A110" s="90" t="s">
        <v>868</v>
      </c>
      <c r="B110" s="90"/>
    </row>
    <row r="111" spans="1:7" ht="15.75" x14ac:dyDescent="0.25">
      <c r="A111" s="90"/>
      <c r="B111" s="90"/>
    </row>
    <row r="113" spans="1:5" ht="15.75" x14ac:dyDescent="0.25">
      <c r="A113" s="90"/>
      <c r="B113" s="90"/>
    </row>
    <row r="114" spans="1:5" ht="30.75" customHeight="1" x14ac:dyDescent="0.25">
      <c r="A114" s="51" t="s">
        <v>756</v>
      </c>
      <c r="B114" s="37" t="s">
        <v>758</v>
      </c>
      <c r="C114" s="37" t="s">
        <v>759</v>
      </c>
      <c r="D114" s="91" t="s">
        <v>878</v>
      </c>
      <c r="E114" s="112"/>
    </row>
    <row r="115" spans="1:5" ht="30.75" customHeight="1" x14ac:dyDescent="0.25">
      <c r="A115" s="172" t="s">
        <v>744</v>
      </c>
      <c r="B115" s="54">
        <v>45498</v>
      </c>
      <c r="C115" s="54">
        <v>45657</v>
      </c>
      <c r="D115" s="93">
        <f>D101/365*(C115-B115+1)</f>
        <v>25461.04109589041</v>
      </c>
      <c r="E115" s="113"/>
    </row>
    <row r="116" spans="1:5" ht="30.75" customHeight="1" x14ac:dyDescent="0.25">
      <c r="A116" s="173"/>
      <c r="B116" s="54">
        <v>45658</v>
      </c>
      <c r="C116" s="54">
        <v>46022</v>
      </c>
      <c r="D116" s="93">
        <f>D101-D115+E101</f>
        <v>59700.95890410959</v>
      </c>
      <c r="E116" s="113"/>
    </row>
    <row r="117" spans="1:5" ht="30.75" customHeight="1" x14ac:dyDescent="0.25">
      <c r="A117" s="172" t="s">
        <v>746</v>
      </c>
      <c r="B117" s="54">
        <v>45498</v>
      </c>
      <c r="C117" s="54">
        <v>45657</v>
      </c>
      <c r="D117" s="93">
        <f>D102/365*(C117-B117+1)</f>
        <v>23520</v>
      </c>
      <c r="E117" s="113"/>
    </row>
    <row r="118" spans="1:5" ht="30.75" customHeight="1" x14ac:dyDescent="0.25">
      <c r="A118" s="173"/>
      <c r="B118" s="54">
        <v>45658</v>
      </c>
      <c r="C118" s="54">
        <f>C116</f>
        <v>46022</v>
      </c>
      <c r="D118" s="93">
        <f>D102-D117+E102</f>
        <v>55296</v>
      </c>
      <c r="E118" s="113"/>
    </row>
    <row r="119" spans="1:5" ht="30.75" customHeight="1" x14ac:dyDescent="0.25">
      <c r="A119" s="172" t="s">
        <v>748</v>
      </c>
      <c r="B119" s="54">
        <v>45498</v>
      </c>
      <c r="C119" s="54">
        <v>45657</v>
      </c>
      <c r="D119" s="93">
        <f>D103/365*(C119-B119+1)</f>
        <v>24062.246575342466</v>
      </c>
      <c r="E119" s="113"/>
    </row>
    <row r="120" spans="1:5" ht="30.75" customHeight="1" x14ac:dyDescent="0.25">
      <c r="A120" s="173"/>
      <c r="B120" s="54">
        <v>45658</v>
      </c>
      <c r="C120" s="54">
        <f>C118</f>
        <v>46022</v>
      </c>
      <c r="D120" s="93">
        <f>D103-D119+E103</f>
        <v>56345.753424657538</v>
      </c>
      <c r="E120" s="113"/>
    </row>
    <row r="121" spans="1:5" ht="30.75" customHeight="1" x14ac:dyDescent="0.25">
      <c r="A121" s="172" t="s">
        <v>750</v>
      </c>
      <c r="B121" s="54">
        <v>45498</v>
      </c>
      <c r="C121" s="54">
        <v>45657</v>
      </c>
      <c r="D121" s="93">
        <f>D104/365*(C121-B121+1)</f>
        <v>25873.095890410958</v>
      </c>
      <c r="E121" s="113"/>
    </row>
    <row r="122" spans="1:5" ht="30.75" customHeight="1" x14ac:dyDescent="0.25">
      <c r="A122" s="173"/>
      <c r="B122" s="54">
        <v>45658</v>
      </c>
      <c r="C122" s="54">
        <f>C120</f>
        <v>46022</v>
      </c>
      <c r="D122" s="93">
        <f>D104-D121+E104</f>
        <v>60517.904109589042</v>
      </c>
      <c r="E122" s="113"/>
    </row>
    <row r="123" spans="1:5" ht="30.75" customHeight="1" x14ac:dyDescent="0.25">
      <c r="A123" s="172" t="s">
        <v>752</v>
      </c>
      <c r="B123" s="54">
        <v>45498</v>
      </c>
      <c r="C123" s="54">
        <v>45657</v>
      </c>
      <c r="D123" s="93">
        <f>D105/365*(C123-B123+1)</f>
        <v>25132.712328767124</v>
      </c>
      <c r="E123" s="113"/>
    </row>
    <row r="124" spans="1:5" ht="30.75" customHeight="1" x14ac:dyDescent="0.25">
      <c r="A124" s="173"/>
      <c r="B124" s="54">
        <v>45658</v>
      </c>
      <c r="C124" s="54">
        <f>C122</f>
        <v>46022</v>
      </c>
      <c r="D124" s="93">
        <f>D105-D123+E105</f>
        <v>59072.287671232873</v>
      </c>
      <c r="E124" s="113"/>
    </row>
    <row r="125" spans="1:5" ht="30.75" customHeight="1" x14ac:dyDescent="0.25">
      <c r="A125" s="168" t="s">
        <v>754</v>
      </c>
      <c r="B125" s="54">
        <v>45498</v>
      </c>
      <c r="C125" s="54">
        <v>45657</v>
      </c>
      <c r="D125" s="93">
        <f>D106/365*(C125-B125+1)</f>
        <v>24274.410958904111</v>
      </c>
      <c r="E125" s="113"/>
    </row>
    <row r="126" spans="1:5" ht="30.75" customHeight="1" x14ac:dyDescent="0.25">
      <c r="A126" s="168"/>
      <c r="B126" s="54">
        <v>45658</v>
      </c>
      <c r="C126" s="54">
        <f>C124</f>
        <v>46022</v>
      </c>
      <c r="D126" s="93">
        <f>D106-D125+E106</f>
        <v>57100.589041095889</v>
      </c>
      <c r="E126" s="113"/>
    </row>
    <row r="127" spans="1:5" ht="30.75" customHeight="1" x14ac:dyDescent="0.25">
      <c r="A127" s="169" t="s">
        <v>1</v>
      </c>
      <c r="B127" s="170"/>
      <c r="C127" s="171"/>
      <c r="D127" s="94">
        <f>SUM(D115:D126)</f>
        <v>496357</v>
      </c>
      <c r="E127" s="114"/>
    </row>
    <row r="128" spans="1:5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  <row r="134" spans="1:1" x14ac:dyDescent="0.25">
      <c r="A134" s="6"/>
    </row>
    <row r="135" spans="1:1" x14ac:dyDescent="0.25">
      <c r="A135" s="6"/>
    </row>
    <row r="136" spans="1:1" x14ac:dyDescent="0.25">
      <c r="A136" s="6"/>
    </row>
    <row r="137" spans="1:1" x14ac:dyDescent="0.25">
      <c r="A137" s="6"/>
    </row>
    <row r="138" spans="1:1" x14ac:dyDescent="0.25">
      <c r="A138" s="6"/>
    </row>
    <row r="139" spans="1:1" x14ac:dyDescent="0.25">
      <c r="A139" s="6"/>
    </row>
  </sheetData>
  <mergeCells count="61">
    <mergeCell ref="A125:A126"/>
    <mergeCell ref="A127:C127"/>
    <mergeCell ref="A115:A116"/>
    <mergeCell ref="A117:A118"/>
    <mergeCell ref="A119:A120"/>
    <mergeCell ref="A121:A122"/>
    <mergeCell ref="A123:A124"/>
    <mergeCell ref="G75:G81"/>
    <mergeCell ref="G68:G74"/>
    <mergeCell ref="G61:G67"/>
    <mergeCell ref="A101:A107"/>
    <mergeCell ref="C68:C74"/>
    <mergeCell ref="F68:F74"/>
    <mergeCell ref="F61:F67"/>
    <mergeCell ref="C61:C67"/>
    <mergeCell ref="A61:A67"/>
    <mergeCell ref="A68:A74"/>
    <mergeCell ref="A82:B82"/>
    <mergeCell ref="A83:B83"/>
    <mergeCell ref="A84:B84"/>
    <mergeCell ref="A85:B85"/>
    <mergeCell ref="C101:C107"/>
    <mergeCell ref="F75:F81"/>
    <mergeCell ref="F8:F14"/>
    <mergeCell ref="G17:G23"/>
    <mergeCell ref="G8:G14"/>
    <mergeCell ref="A7:B7"/>
    <mergeCell ref="A15:B15"/>
    <mergeCell ref="A16:B16"/>
    <mergeCell ref="A8:A14"/>
    <mergeCell ref="C8:C14"/>
    <mergeCell ref="A17:A23"/>
    <mergeCell ref="C17:C23"/>
    <mergeCell ref="C41:C47"/>
    <mergeCell ref="A41:A47"/>
    <mergeCell ref="F41:F47"/>
    <mergeCell ref="G41:G47"/>
    <mergeCell ref="F17:F23"/>
    <mergeCell ref="A26:B26"/>
    <mergeCell ref="A24:B24"/>
    <mergeCell ref="A25:B25"/>
    <mergeCell ref="A33:B33"/>
    <mergeCell ref="C34:C39"/>
    <mergeCell ref="A34:A39"/>
    <mergeCell ref="G34:G39"/>
    <mergeCell ref="A40:B40"/>
    <mergeCell ref="F34:F39"/>
    <mergeCell ref="C75:C81"/>
    <mergeCell ref="A75:A81"/>
    <mergeCell ref="A97:B97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</mergeCells>
  <phoneticPr fontId="7" type="noConversion"/>
  <hyperlinks>
    <hyperlink ref="G82" location="_ftn1" display="_ftn1" xr:uid="{00000000-0004-0000-0100-000000000000}"/>
    <hyperlink ref="A110" location="_ftnref1" display="_ftnref1" xr:uid="{00000000-0004-0000-0100-000001000000}"/>
    <hyperlink ref="G83" location="_ftn1" display="_ftn1" xr:uid="{00000000-0004-0000-0100-000002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zoomScale="130" zoomScaleNormal="130" workbookViewId="0">
      <selection activeCell="C17" sqref="C17"/>
    </sheetView>
  </sheetViews>
  <sheetFormatPr defaultRowHeight="14.25" x14ac:dyDescent="0.15"/>
  <cols>
    <col min="1" max="1" width="23.5" customWidth="1"/>
    <col min="2" max="2" width="35.625" customWidth="1"/>
    <col min="3" max="4" width="27.75" customWidth="1"/>
    <col min="5" max="5" width="11.125" bestFit="1" customWidth="1"/>
    <col min="6" max="6" width="25.375" bestFit="1" customWidth="1"/>
  </cols>
  <sheetData>
    <row r="1" spans="1:6" ht="15.75" x14ac:dyDescent="0.25">
      <c r="A1" s="18" t="s">
        <v>52</v>
      </c>
      <c r="B1" s="4"/>
      <c r="C1" s="5"/>
      <c r="D1" s="5"/>
      <c r="E1" s="20"/>
      <c r="F1" s="5"/>
    </row>
    <row r="2" spans="1:6" ht="15" x14ac:dyDescent="0.25">
      <c r="A2" s="6"/>
      <c r="B2" s="5"/>
      <c r="C2" s="5"/>
      <c r="D2" s="5"/>
      <c r="E2" s="20"/>
      <c r="F2" s="5"/>
    </row>
    <row r="3" spans="1:6" ht="16.5" x14ac:dyDescent="0.25">
      <c r="A3" s="23" t="s">
        <v>91</v>
      </c>
      <c r="B3" s="8"/>
      <c r="C3" s="8"/>
      <c r="D3" s="8"/>
      <c r="E3" s="21"/>
      <c r="F3" s="9"/>
    </row>
    <row r="4" spans="1:6" ht="15.75" x14ac:dyDescent="0.25">
      <c r="A4" s="10"/>
      <c r="B4" s="115" t="s">
        <v>969</v>
      </c>
      <c r="C4" s="116" t="s">
        <v>970</v>
      </c>
      <c r="D4" s="117" t="s">
        <v>971</v>
      </c>
      <c r="E4" s="21"/>
      <c r="F4" s="9"/>
    </row>
    <row r="5" spans="1:6" ht="15.75" x14ac:dyDescent="0.25">
      <c r="A5" s="11" t="s">
        <v>11</v>
      </c>
      <c r="B5" s="11" t="s">
        <v>14</v>
      </c>
      <c r="C5" s="11" t="s">
        <v>8</v>
      </c>
      <c r="D5" s="11" t="s">
        <v>8</v>
      </c>
      <c r="E5" s="14" t="s">
        <v>15</v>
      </c>
      <c r="F5" s="12" t="s">
        <v>16</v>
      </c>
    </row>
    <row r="6" spans="1:6" ht="31.5" x14ac:dyDescent="0.15">
      <c r="A6" s="11" t="s">
        <v>92</v>
      </c>
      <c r="B6" s="13" t="s">
        <v>49</v>
      </c>
      <c r="C6" s="29">
        <f>C7-C8</f>
        <v>0.38450000000000001</v>
      </c>
      <c r="D6" s="29">
        <f>D7-D8</f>
        <v>0.38450000000000001</v>
      </c>
      <c r="E6" s="14" t="s">
        <v>48</v>
      </c>
      <c r="F6" s="14" t="s">
        <v>23</v>
      </c>
    </row>
    <row r="7" spans="1:6" ht="31.5" x14ac:dyDescent="0.15">
      <c r="A7" s="11" t="s">
        <v>93</v>
      </c>
      <c r="B7" s="13" t="s">
        <v>50</v>
      </c>
      <c r="C7" s="29">
        <v>0.38450000000000001</v>
      </c>
      <c r="D7" s="29">
        <v>0.38450000000000001</v>
      </c>
      <c r="E7" s="14" t="s">
        <v>48</v>
      </c>
      <c r="F7" s="14" t="s">
        <v>24</v>
      </c>
    </row>
    <row r="8" spans="1:6" ht="31.5" x14ac:dyDescent="0.15">
      <c r="A8" s="11" t="s">
        <v>94</v>
      </c>
      <c r="B8" s="13" t="s">
        <v>51</v>
      </c>
      <c r="C8" s="29">
        <v>0</v>
      </c>
      <c r="D8" s="29">
        <v>0</v>
      </c>
      <c r="E8" s="14" t="s">
        <v>48</v>
      </c>
      <c r="F8" s="16" t="s">
        <v>983</v>
      </c>
    </row>
  </sheetData>
  <phoneticPr fontId="7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zoomScale="130" zoomScaleNormal="130" workbookViewId="0">
      <selection activeCell="C8" sqref="C8"/>
    </sheetView>
  </sheetViews>
  <sheetFormatPr defaultRowHeight="14.25" x14ac:dyDescent="0.15"/>
  <cols>
    <col min="1" max="1" width="24.125" customWidth="1"/>
    <col min="2" max="2" width="32.5" customWidth="1"/>
    <col min="3" max="3" width="35.5" customWidth="1"/>
    <col min="4" max="4" width="32.875" customWidth="1"/>
    <col min="5" max="5" width="11.125" bestFit="1" customWidth="1"/>
    <col min="6" max="6" width="25.375" bestFit="1" customWidth="1"/>
  </cols>
  <sheetData>
    <row r="1" spans="1:6" ht="15.75" x14ac:dyDescent="0.25">
      <c r="A1" s="3" t="s">
        <v>56</v>
      </c>
      <c r="B1" s="4"/>
      <c r="C1" s="5"/>
      <c r="D1" s="5"/>
      <c r="E1" s="20"/>
      <c r="F1" s="5"/>
    </row>
    <row r="2" spans="1:6" ht="15" x14ac:dyDescent="0.25">
      <c r="A2" s="6"/>
      <c r="B2" s="5"/>
      <c r="C2" s="5"/>
      <c r="D2" s="5"/>
      <c r="E2" s="20"/>
      <c r="F2" s="5"/>
    </row>
    <row r="3" spans="1:6" ht="16.5" x14ac:dyDescent="0.25">
      <c r="A3" s="23" t="s">
        <v>97</v>
      </c>
      <c r="B3" s="8"/>
      <c r="C3" s="8"/>
      <c r="D3" s="8"/>
      <c r="E3" s="21"/>
      <c r="F3" s="9"/>
    </row>
    <row r="4" spans="1:6" ht="15.75" x14ac:dyDescent="0.25">
      <c r="A4" s="10"/>
      <c r="B4" s="115" t="s">
        <v>969</v>
      </c>
      <c r="C4" s="116" t="s">
        <v>970</v>
      </c>
      <c r="D4" s="117" t="s">
        <v>971</v>
      </c>
      <c r="E4" s="21"/>
      <c r="F4" s="9"/>
    </row>
    <row r="5" spans="1:6" ht="15.75" x14ac:dyDescent="0.25">
      <c r="A5" s="11" t="s">
        <v>11</v>
      </c>
      <c r="B5" s="11" t="s">
        <v>14</v>
      </c>
      <c r="C5" s="11" t="s">
        <v>8</v>
      </c>
      <c r="D5" s="11" t="s">
        <v>8</v>
      </c>
      <c r="E5" s="14" t="s">
        <v>15</v>
      </c>
      <c r="F5" s="12" t="s">
        <v>16</v>
      </c>
    </row>
    <row r="6" spans="1:6" ht="47.25" x14ac:dyDescent="0.15">
      <c r="A6" s="11" t="s">
        <v>98</v>
      </c>
      <c r="B6" s="13" t="s">
        <v>53</v>
      </c>
      <c r="C6" s="30">
        <f>(C7-C8)/C7</f>
        <v>0.63333333333333341</v>
      </c>
      <c r="D6" s="30">
        <f>(D7-D8)/D7</f>
        <v>0.75555555555555554</v>
      </c>
      <c r="E6" s="14"/>
      <c r="F6" s="14" t="s">
        <v>23</v>
      </c>
    </row>
    <row r="7" spans="1:6" ht="47.25" x14ac:dyDescent="0.15">
      <c r="A7" s="11" t="s">
        <v>99</v>
      </c>
      <c r="B7" s="13" t="s">
        <v>54</v>
      </c>
      <c r="C7" s="28">
        <v>0.9</v>
      </c>
      <c r="D7" s="28">
        <v>0.9</v>
      </c>
      <c r="E7" s="14" t="s">
        <v>101</v>
      </c>
      <c r="F7" s="14" t="s">
        <v>102</v>
      </c>
    </row>
    <row r="8" spans="1:6" ht="47.25" x14ac:dyDescent="0.15">
      <c r="A8" s="11" t="s">
        <v>100</v>
      </c>
      <c r="B8" s="13" t="s">
        <v>55</v>
      </c>
      <c r="C8" s="28">
        <v>0.33</v>
      </c>
      <c r="D8" s="28">
        <v>0.22</v>
      </c>
      <c r="E8" s="14" t="s">
        <v>101</v>
      </c>
      <c r="F8" s="16" t="s">
        <v>983</v>
      </c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1"/>
  <sheetViews>
    <sheetView zoomScale="115" zoomScaleNormal="115" workbookViewId="0">
      <selection activeCell="E14" sqref="E14"/>
    </sheetView>
  </sheetViews>
  <sheetFormatPr defaultRowHeight="14.25" x14ac:dyDescent="0.15"/>
  <cols>
    <col min="1" max="1" width="15.75" customWidth="1"/>
    <col min="2" max="2" width="51.5" customWidth="1"/>
    <col min="3" max="3" width="12.875" customWidth="1"/>
    <col min="4" max="5" width="25" customWidth="1"/>
    <col min="6" max="6" width="11.125" bestFit="1" customWidth="1"/>
    <col min="7" max="7" width="25.375" bestFit="1" customWidth="1"/>
  </cols>
  <sheetData>
    <row r="1" spans="1:7" ht="15.75" x14ac:dyDescent="0.25">
      <c r="A1" s="3" t="s">
        <v>57</v>
      </c>
      <c r="B1" s="4"/>
      <c r="C1" s="4"/>
      <c r="D1" s="5"/>
      <c r="E1" s="5"/>
      <c r="F1" s="20"/>
      <c r="G1" s="5"/>
    </row>
    <row r="2" spans="1:7" ht="15" x14ac:dyDescent="0.25">
      <c r="A2" s="6"/>
      <c r="B2" s="5"/>
      <c r="C2" s="5"/>
      <c r="D2" s="5"/>
      <c r="E2" s="5"/>
      <c r="F2" s="20"/>
      <c r="G2" s="5"/>
    </row>
    <row r="3" spans="1:7" ht="16.5" x14ac:dyDescent="0.25">
      <c r="A3" s="23" t="s">
        <v>103</v>
      </c>
      <c r="B3" s="8"/>
      <c r="C3" s="8"/>
      <c r="D3" s="8"/>
      <c r="E3" s="8"/>
      <c r="F3" s="21"/>
      <c r="G3" s="9"/>
    </row>
    <row r="4" spans="1:7" ht="15.75" x14ac:dyDescent="0.25">
      <c r="A4" s="10"/>
      <c r="B4" s="8"/>
      <c r="C4" s="115" t="s">
        <v>969</v>
      </c>
      <c r="D4" s="116" t="s">
        <v>970</v>
      </c>
      <c r="E4" s="117" t="s">
        <v>971</v>
      </c>
      <c r="F4" s="21"/>
      <c r="G4" s="9"/>
    </row>
    <row r="5" spans="1:7" s="52" customFormat="1" ht="15.75" x14ac:dyDescent="0.25">
      <c r="A5" s="42" t="s">
        <v>11</v>
      </c>
      <c r="B5" s="42" t="s">
        <v>14</v>
      </c>
      <c r="C5" s="51" t="s">
        <v>266</v>
      </c>
      <c r="D5" s="42" t="s">
        <v>8</v>
      </c>
      <c r="E5" s="42" t="s">
        <v>8</v>
      </c>
      <c r="F5" s="43" t="s">
        <v>15</v>
      </c>
      <c r="G5" s="44" t="s">
        <v>16</v>
      </c>
    </row>
    <row r="6" spans="1:7" ht="20.65" customHeight="1" x14ac:dyDescent="0.15">
      <c r="A6" s="151" t="s">
        <v>104</v>
      </c>
      <c r="B6" s="148" t="s">
        <v>59</v>
      </c>
      <c r="C6" s="46" t="s">
        <v>731</v>
      </c>
      <c r="D6" s="15">
        <f>ROUNDDOWN(D13*(1-$D$20)*$D$21,0)</f>
        <v>34101</v>
      </c>
      <c r="E6" s="15">
        <f>ROUNDDOWN(E13*(1-$E$20)*$E$21,0)</f>
        <v>34611</v>
      </c>
      <c r="F6" s="156"/>
      <c r="G6" s="156" t="s">
        <v>23</v>
      </c>
    </row>
    <row r="7" spans="1:7" ht="15.75" x14ac:dyDescent="0.15">
      <c r="A7" s="152"/>
      <c r="B7" s="149"/>
      <c r="C7" s="46" t="s">
        <v>733</v>
      </c>
      <c r="D7" s="15">
        <f>ROUNDDOWN(D14*(1-$D$20)*$D$21,0)</f>
        <v>31852</v>
      </c>
      <c r="E7" s="15">
        <f t="shared" ref="E7:E11" si="0">ROUNDDOWN(E14*(1-$E$20)*$E$21,0)</f>
        <v>32533</v>
      </c>
      <c r="F7" s="157"/>
      <c r="G7" s="157"/>
    </row>
    <row r="8" spans="1:7" ht="15.75" x14ac:dyDescent="0.15">
      <c r="A8" s="152"/>
      <c r="B8" s="149"/>
      <c r="C8" s="46" t="s">
        <v>734</v>
      </c>
      <c r="D8" s="15">
        <f>ROUNDDOWN(D15*(1-$D$20)*$D$21,0)</f>
        <v>32595</v>
      </c>
      <c r="E8" s="15">
        <f t="shared" si="0"/>
        <v>33012</v>
      </c>
      <c r="F8" s="157"/>
      <c r="G8" s="157"/>
    </row>
    <row r="9" spans="1:7" ht="15.75" x14ac:dyDescent="0.15">
      <c r="A9" s="152"/>
      <c r="B9" s="149"/>
      <c r="C9" s="46" t="s">
        <v>735</v>
      </c>
      <c r="D9" s="15">
        <f t="shared" ref="D9:D11" si="1">ROUNDDOWN(D16*(1-$D$20)*$D$21,0)</f>
        <v>34490</v>
      </c>
      <c r="E9" s="15">
        <f t="shared" si="0"/>
        <v>34805</v>
      </c>
      <c r="F9" s="157"/>
      <c r="G9" s="157"/>
    </row>
    <row r="10" spans="1:7" ht="15.75" x14ac:dyDescent="0.15">
      <c r="A10" s="152"/>
      <c r="B10" s="149"/>
      <c r="C10" s="46" t="s">
        <v>736</v>
      </c>
      <c r="D10" s="15">
        <f t="shared" si="1"/>
        <v>34067</v>
      </c>
      <c r="E10" s="15">
        <f t="shared" si="0"/>
        <v>34330</v>
      </c>
      <c r="F10" s="157"/>
      <c r="G10" s="157"/>
    </row>
    <row r="11" spans="1:7" ht="15.75" x14ac:dyDescent="0.15">
      <c r="A11" s="152"/>
      <c r="B11" s="150"/>
      <c r="C11" s="46" t="s">
        <v>737</v>
      </c>
      <c r="D11" s="15">
        <f t="shared" si="1"/>
        <v>32510</v>
      </c>
      <c r="E11" s="15">
        <f t="shared" si="0"/>
        <v>33252</v>
      </c>
      <c r="F11" s="157"/>
      <c r="G11" s="157"/>
    </row>
    <row r="12" spans="1:7" ht="15.75" x14ac:dyDescent="0.15">
      <c r="A12" s="153"/>
      <c r="C12" s="50" t="s">
        <v>742</v>
      </c>
      <c r="D12" s="15">
        <f>SUM(D6:D11)</f>
        <v>199615</v>
      </c>
      <c r="E12" s="15">
        <f>SUM(E6:E11)</f>
        <v>202543</v>
      </c>
      <c r="F12" s="158"/>
      <c r="G12" s="158"/>
    </row>
    <row r="13" spans="1:7" ht="17.649999999999999" customHeight="1" x14ac:dyDescent="0.15">
      <c r="A13" s="151" t="s">
        <v>105</v>
      </c>
      <c r="B13" s="148" t="s">
        <v>60</v>
      </c>
      <c r="C13" s="46" t="s">
        <v>731</v>
      </c>
      <c r="D13" s="15">
        <f>'Basic data'!S52</f>
        <v>34387</v>
      </c>
      <c r="E13" s="15">
        <f>'Basic data'!V52</f>
        <v>34901</v>
      </c>
      <c r="F13" s="156"/>
      <c r="G13" s="156" t="s">
        <v>869</v>
      </c>
    </row>
    <row r="14" spans="1:7" ht="15.75" x14ac:dyDescent="0.15">
      <c r="A14" s="152"/>
      <c r="B14" s="149"/>
      <c r="C14" s="46" t="s">
        <v>733</v>
      </c>
      <c r="D14" s="15">
        <f>'Basic data'!S95</f>
        <v>32119</v>
      </c>
      <c r="E14" s="15">
        <f>'Basic data'!V95</f>
        <v>32806</v>
      </c>
      <c r="F14" s="157"/>
      <c r="G14" s="157"/>
    </row>
    <row r="15" spans="1:7" ht="15.75" x14ac:dyDescent="0.15">
      <c r="A15" s="152"/>
      <c r="B15" s="149"/>
      <c r="C15" s="46" t="s">
        <v>734</v>
      </c>
      <c r="D15" s="15">
        <f>'Basic data'!S134</f>
        <v>32868</v>
      </c>
      <c r="E15" s="15">
        <f>'Basic data'!V134</f>
        <v>33289</v>
      </c>
      <c r="F15" s="157"/>
      <c r="G15" s="157"/>
    </row>
    <row r="16" spans="1:7" ht="15.75" x14ac:dyDescent="0.15">
      <c r="A16" s="152"/>
      <c r="B16" s="149"/>
      <c r="C16" s="46" t="s">
        <v>735</v>
      </c>
      <c r="D16" s="15">
        <f>'Basic data'!S181</f>
        <v>34779</v>
      </c>
      <c r="E16" s="15">
        <f>'Basic data'!V181</f>
        <v>35097</v>
      </c>
      <c r="F16" s="157"/>
      <c r="G16" s="157"/>
    </row>
    <row r="17" spans="1:7" ht="15.75" x14ac:dyDescent="0.15">
      <c r="A17" s="152"/>
      <c r="B17" s="149"/>
      <c r="C17" s="46" t="s">
        <v>736</v>
      </c>
      <c r="D17" s="15">
        <f>'Basic data'!S224</f>
        <v>34353</v>
      </c>
      <c r="E17" s="15">
        <f>'Basic data'!V224</f>
        <v>34618</v>
      </c>
      <c r="F17" s="157"/>
      <c r="G17" s="157"/>
    </row>
    <row r="18" spans="1:7" ht="15.75" x14ac:dyDescent="0.15">
      <c r="A18" s="152"/>
      <c r="B18" s="150"/>
      <c r="C18" s="46" t="s">
        <v>737</v>
      </c>
      <c r="D18" s="15">
        <f>'Basic data'!S266</f>
        <v>32783</v>
      </c>
      <c r="E18" s="15">
        <f>'Basic data'!V266</f>
        <v>33531</v>
      </c>
      <c r="F18" s="157"/>
      <c r="G18" s="157"/>
    </row>
    <row r="19" spans="1:7" ht="15.75" x14ac:dyDescent="0.15">
      <c r="A19" s="153"/>
      <c r="C19" s="41" t="s">
        <v>740</v>
      </c>
      <c r="D19" s="15">
        <f>SUM(D13:D18)</f>
        <v>201289</v>
      </c>
      <c r="E19" s="15">
        <f>SUM(E13:E18)</f>
        <v>204242</v>
      </c>
      <c r="F19" s="158"/>
      <c r="G19" s="158"/>
    </row>
    <row r="20" spans="1:7" ht="55.5" customHeight="1" x14ac:dyDescent="0.15">
      <c r="A20" s="11" t="s">
        <v>66</v>
      </c>
      <c r="B20" s="13" t="s">
        <v>58</v>
      </c>
      <c r="C20" s="13"/>
      <c r="D20" s="11">
        <f>'SDG 13 '!D16</f>
        <v>8.3000000000000001E-3</v>
      </c>
      <c r="E20" s="11">
        <f>'SDG 13 '!E16</f>
        <v>8.3000000000000001E-3</v>
      </c>
      <c r="F20" s="14" t="s">
        <v>48</v>
      </c>
      <c r="G20" s="14" t="s">
        <v>24</v>
      </c>
    </row>
    <row r="21" spans="1:7" ht="31.5" x14ac:dyDescent="0.15">
      <c r="A21" s="11" t="s">
        <v>106</v>
      </c>
      <c r="B21" s="13" t="s">
        <v>61</v>
      </c>
      <c r="C21" s="13"/>
      <c r="D21" s="22">
        <v>1</v>
      </c>
      <c r="E21" s="22">
        <v>1</v>
      </c>
      <c r="F21" s="14" t="s">
        <v>48</v>
      </c>
      <c r="G21" s="16" t="s">
        <v>983</v>
      </c>
    </row>
  </sheetData>
  <mergeCells count="8">
    <mergeCell ref="B13:B18"/>
    <mergeCell ref="F13:F19"/>
    <mergeCell ref="G13:G19"/>
    <mergeCell ref="A13:A19"/>
    <mergeCell ref="B6:B11"/>
    <mergeCell ref="A6:A12"/>
    <mergeCell ref="F6:F12"/>
    <mergeCell ref="G6:G12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1"/>
  <sheetViews>
    <sheetView tabSelected="1" topLeftCell="B1" zoomScale="130" zoomScaleNormal="130" workbookViewId="0">
      <selection activeCell="I7" sqref="I7"/>
    </sheetView>
  </sheetViews>
  <sheetFormatPr defaultColWidth="8.625" defaultRowHeight="15.75" x14ac:dyDescent="0.15"/>
  <cols>
    <col min="1" max="1" width="8.625" style="24"/>
    <col min="2" max="2" width="16.375" style="24" customWidth="1"/>
    <col min="3" max="3" width="17.375" style="24" customWidth="1"/>
    <col min="4" max="4" width="25" style="24" customWidth="1"/>
    <col min="5" max="8" width="23.625" style="24" customWidth="1"/>
    <col min="9" max="9" width="22.25" style="24" customWidth="1"/>
    <col min="10" max="16384" width="8.625" style="24"/>
  </cols>
  <sheetData>
    <row r="1" spans="2:9" ht="31.15" customHeight="1" x14ac:dyDescent="0.15">
      <c r="B1" s="25" t="s">
        <v>124</v>
      </c>
    </row>
    <row r="2" spans="2:9" s="53" customFormat="1" ht="49.5" customHeight="1" x14ac:dyDescent="0.15">
      <c r="B2" s="51" t="s">
        <v>756</v>
      </c>
      <c r="C2" s="92" t="s">
        <v>758</v>
      </c>
      <c r="D2" s="37" t="s">
        <v>759</v>
      </c>
      <c r="E2" s="37" t="s">
        <v>760</v>
      </c>
      <c r="F2" s="37" t="s">
        <v>757</v>
      </c>
      <c r="G2" s="99" t="s">
        <v>879</v>
      </c>
      <c r="H2" s="107" t="s">
        <v>1005</v>
      </c>
      <c r="I2" s="107" t="s">
        <v>1004</v>
      </c>
    </row>
    <row r="3" spans="2:9" s="53" customFormat="1" ht="14.25" customHeight="1" x14ac:dyDescent="0.15">
      <c r="B3" s="46" t="s">
        <v>744</v>
      </c>
      <c r="C3" s="98" t="s">
        <v>985</v>
      </c>
      <c r="D3" s="48" t="s">
        <v>984</v>
      </c>
      <c r="E3" s="97">
        <f>58480/365*(365+160)</f>
        <v>84115.068493150684</v>
      </c>
      <c r="F3" s="97">
        <f>'SDG 13 '!F101</f>
        <v>85162</v>
      </c>
      <c r="G3" s="102">
        <f>(F3-E3)/E3</f>
        <v>1.2446420428636583E-2</v>
      </c>
      <c r="H3" s="97">
        <f>E3/499*513</f>
        <v>86475.010294561725</v>
      </c>
      <c r="I3" s="108">
        <f>ROUND(525-SUM('Basic data'!J10:J265)/251,0)</f>
        <v>513</v>
      </c>
    </row>
    <row r="4" spans="2:9" s="53" customFormat="1" ht="14.25" customHeight="1" x14ac:dyDescent="0.15">
      <c r="B4" s="46" t="s">
        <v>746</v>
      </c>
      <c r="C4" s="98" t="s">
        <v>985</v>
      </c>
      <c r="D4" s="48" t="s">
        <v>984</v>
      </c>
      <c r="E4" s="97">
        <f t="shared" ref="E4:E8" si="0">58480/365*(365+160)</f>
        <v>84115.068493150684</v>
      </c>
      <c r="F4" s="97">
        <f>'SDG 13 '!F102</f>
        <v>78816</v>
      </c>
      <c r="G4" s="102">
        <f t="shared" ref="G4:G8" si="1">(F4-E4)/E4</f>
        <v>-6.2997850302911856E-2</v>
      </c>
      <c r="H4" s="97">
        <f t="shared" ref="H4:H8" si="2">E4/499*513</f>
        <v>86475.010294561725</v>
      </c>
    </row>
    <row r="5" spans="2:9" s="53" customFormat="1" ht="14.25" customHeight="1" x14ac:dyDescent="0.15">
      <c r="B5" s="46" t="s">
        <v>748</v>
      </c>
      <c r="C5" s="98" t="s">
        <v>985</v>
      </c>
      <c r="D5" s="48" t="s">
        <v>984</v>
      </c>
      <c r="E5" s="97">
        <f t="shared" si="0"/>
        <v>84115.068493150684</v>
      </c>
      <c r="F5" s="97">
        <f>'SDG 13 '!F103</f>
        <v>80408</v>
      </c>
      <c r="G5" s="102">
        <f t="shared" si="1"/>
        <v>-4.4071396000260561E-2</v>
      </c>
      <c r="H5" s="97">
        <f t="shared" si="2"/>
        <v>86475.010294561725</v>
      </c>
    </row>
    <row r="6" spans="2:9" s="53" customFormat="1" ht="14.25" customHeight="1" x14ac:dyDescent="0.15">
      <c r="B6" s="46" t="s">
        <v>750</v>
      </c>
      <c r="C6" s="98" t="s">
        <v>985</v>
      </c>
      <c r="D6" s="48" t="s">
        <v>984</v>
      </c>
      <c r="E6" s="97">
        <f t="shared" si="0"/>
        <v>84115.068493150684</v>
      </c>
      <c r="F6" s="97">
        <f>'SDG 13 '!F104</f>
        <v>86391</v>
      </c>
      <c r="G6" s="102">
        <f t="shared" si="1"/>
        <v>2.7057357826851682E-2</v>
      </c>
      <c r="H6" s="97">
        <f t="shared" si="2"/>
        <v>86475.010294561725</v>
      </c>
    </row>
    <row r="7" spans="2:9" s="53" customFormat="1" ht="14.25" customHeight="1" x14ac:dyDescent="0.15">
      <c r="B7" s="46" t="s">
        <v>752</v>
      </c>
      <c r="C7" s="98" t="s">
        <v>985</v>
      </c>
      <c r="D7" s="48" t="s">
        <v>984</v>
      </c>
      <c r="E7" s="97">
        <f t="shared" si="0"/>
        <v>84115.068493150684</v>
      </c>
      <c r="F7" s="97">
        <f>'SDG 13 '!F105</f>
        <v>84205</v>
      </c>
      <c r="G7" s="102">
        <f t="shared" si="1"/>
        <v>1.0691485896684374E-3</v>
      </c>
      <c r="H7" s="97">
        <f t="shared" si="2"/>
        <v>86475.010294561725</v>
      </c>
    </row>
    <row r="8" spans="2:9" s="53" customFormat="1" ht="14.25" customHeight="1" x14ac:dyDescent="0.15">
      <c r="B8" s="46" t="s">
        <v>754</v>
      </c>
      <c r="C8" s="98" t="s">
        <v>985</v>
      </c>
      <c r="D8" s="48" t="s">
        <v>984</v>
      </c>
      <c r="E8" s="97">
        <f t="shared" si="0"/>
        <v>84115.068493150684</v>
      </c>
      <c r="F8" s="97">
        <f>'SDG 13 '!F106</f>
        <v>81375</v>
      </c>
      <c r="G8" s="102">
        <f t="shared" si="1"/>
        <v>-3.2575239398084807E-2</v>
      </c>
      <c r="H8" s="97">
        <f t="shared" si="2"/>
        <v>86475.010294561725</v>
      </c>
    </row>
    <row r="9" spans="2:9" s="53" customFormat="1" ht="14.25" customHeight="1" x14ac:dyDescent="0.15">
      <c r="C9" s="96"/>
      <c r="D9" s="37" t="s">
        <v>265</v>
      </c>
      <c r="E9" s="101">
        <f>SUM(E3:E8)</f>
        <v>504690.41095890413</v>
      </c>
      <c r="F9" s="101">
        <f>SUM(F3:F8)</f>
        <v>496357</v>
      </c>
      <c r="G9" s="100">
        <f>(F9-E9)/E9</f>
        <v>-1.6511926476016809E-2</v>
      </c>
      <c r="H9" s="101">
        <f>SUM(H3:H8)</f>
        <v>518850.06176737038</v>
      </c>
    </row>
    <row r="10" spans="2:9" ht="14.25" customHeight="1" x14ac:dyDescent="0.15">
      <c r="B10" s="1"/>
      <c r="C10" s="2"/>
      <c r="D10" s="2"/>
      <c r="E10" s="2"/>
      <c r="F10" s="47"/>
    </row>
    <row r="11" spans="2:9" x14ac:dyDescent="0.15">
      <c r="B11" s="25" t="s">
        <v>125</v>
      </c>
    </row>
    <row r="12" spans="2:9" x14ac:dyDescent="0.15">
      <c r="B12" s="25"/>
      <c r="C12" s="115" t="s">
        <v>969</v>
      </c>
      <c r="D12" s="116" t="s">
        <v>970</v>
      </c>
      <c r="E12" s="117" t="s">
        <v>971</v>
      </c>
      <c r="F12" s="116" t="s">
        <v>970</v>
      </c>
      <c r="G12" s="117" t="s">
        <v>971</v>
      </c>
    </row>
    <row r="13" spans="2:9" x14ac:dyDescent="0.15">
      <c r="B13" s="48" t="s">
        <v>0</v>
      </c>
      <c r="C13" s="48" t="s">
        <v>3</v>
      </c>
      <c r="D13" s="138" t="s">
        <v>4</v>
      </c>
      <c r="E13" s="139"/>
      <c r="F13" s="137" t="s">
        <v>5</v>
      </c>
      <c r="G13" s="137"/>
    </row>
    <row r="14" spans="2:9" ht="30" x14ac:dyDescent="0.15">
      <c r="B14" s="49" t="s">
        <v>986</v>
      </c>
      <c r="C14" s="102">
        <f>'SDG 3 '!$C$7</f>
        <v>0.38450000000000001</v>
      </c>
      <c r="D14" s="102">
        <f>'SDG 3 '!C8</f>
        <v>0</v>
      </c>
      <c r="E14" s="102">
        <f>'SDG 3 '!D8</f>
        <v>0</v>
      </c>
      <c r="F14" s="102">
        <f>'SDG 3 '!C6</f>
        <v>0.38450000000000001</v>
      </c>
      <c r="G14" s="102">
        <f>'SDG 3 '!D6</f>
        <v>0.38450000000000001</v>
      </c>
    </row>
    <row r="15" spans="2:9" x14ac:dyDescent="0.15">
      <c r="B15" s="46"/>
      <c r="C15" s="46"/>
      <c r="D15" s="46"/>
      <c r="E15" s="46"/>
    </row>
    <row r="16" spans="2:9" x14ac:dyDescent="0.15">
      <c r="B16" s="108" t="s">
        <v>126</v>
      </c>
      <c r="C16" s="46"/>
      <c r="D16" s="46"/>
    </row>
    <row r="17" spans="2:9" x14ac:dyDescent="0.15">
      <c r="B17" s="108"/>
      <c r="C17" s="115" t="s">
        <v>969</v>
      </c>
      <c r="D17" s="116" t="s">
        <v>970</v>
      </c>
      <c r="E17" s="117" t="s">
        <v>971</v>
      </c>
      <c r="F17" s="116" t="s">
        <v>970</v>
      </c>
      <c r="G17" s="117" t="s">
        <v>971</v>
      </c>
    </row>
    <row r="18" spans="2:9" x14ac:dyDescent="0.15">
      <c r="B18" s="48" t="s">
        <v>0</v>
      </c>
      <c r="C18" s="48" t="s">
        <v>6</v>
      </c>
      <c r="D18" s="138" t="s">
        <v>4</v>
      </c>
      <c r="E18" s="139"/>
      <c r="F18" s="137" t="s">
        <v>5</v>
      </c>
      <c r="G18" s="137"/>
    </row>
    <row r="19" spans="2:9" x14ac:dyDescent="0.15">
      <c r="B19" s="48"/>
      <c r="C19" s="48" t="s">
        <v>7</v>
      </c>
      <c r="D19" s="138" t="s">
        <v>7</v>
      </c>
      <c r="E19" s="139"/>
      <c r="F19" s="48"/>
      <c r="G19" s="46"/>
    </row>
    <row r="20" spans="2:9" ht="30" x14ac:dyDescent="0.15">
      <c r="B20" s="49" t="s">
        <v>987</v>
      </c>
      <c r="C20" s="48">
        <f>'SDG 5 '!$C$7</f>
        <v>0.9</v>
      </c>
      <c r="D20" s="48">
        <f>'SDG 5 '!C8</f>
        <v>0.33</v>
      </c>
      <c r="E20" s="48">
        <f>'SDG 5 '!D8</f>
        <v>0.22</v>
      </c>
      <c r="F20" s="102">
        <f>'SDG 5 '!C6</f>
        <v>0.63333333333333341</v>
      </c>
      <c r="G20" s="102">
        <f>'SDG 5 '!D6</f>
        <v>0.75555555555555554</v>
      </c>
    </row>
    <row r="22" spans="2:9" x14ac:dyDescent="0.15">
      <c r="B22" s="25" t="s">
        <v>127</v>
      </c>
    </row>
    <row r="23" spans="2:9" x14ac:dyDescent="0.15">
      <c r="B23" s="25"/>
      <c r="D23" s="135" t="s">
        <v>969</v>
      </c>
      <c r="E23" s="136"/>
      <c r="F23" s="116" t="s">
        <v>970</v>
      </c>
      <c r="G23" s="117" t="s">
        <v>971</v>
      </c>
      <c r="H23" s="116" t="s">
        <v>970</v>
      </c>
      <c r="I23" s="117" t="s">
        <v>971</v>
      </c>
    </row>
    <row r="24" spans="2:9" s="53" customFormat="1" x14ac:dyDescent="0.15">
      <c r="B24" s="103" t="s">
        <v>756</v>
      </c>
      <c r="C24" s="104" t="s">
        <v>0</v>
      </c>
      <c r="D24" s="131" t="s">
        <v>6</v>
      </c>
      <c r="E24" s="132"/>
      <c r="F24" s="133" t="s">
        <v>4</v>
      </c>
      <c r="G24" s="134"/>
      <c r="H24" s="133" t="s">
        <v>5</v>
      </c>
      <c r="I24" s="134"/>
    </row>
    <row r="25" spans="2:9" ht="28.5" customHeight="1" x14ac:dyDescent="0.15">
      <c r="B25" s="46" t="s">
        <v>744</v>
      </c>
      <c r="C25" s="49" t="s">
        <v>987</v>
      </c>
      <c r="D25" s="48">
        <f>ROUNDUP('SDG 6 '!D13*'SDG 6 '!$D$20,0)</f>
        <v>286</v>
      </c>
      <c r="E25" s="48">
        <f>ROUNDUP('SDG 6 '!E13*'SDG 6 '!$E$20,0)</f>
        <v>290</v>
      </c>
      <c r="F25" s="127">
        <f>'SDG 6 '!D13</f>
        <v>34387</v>
      </c>
      <c r="G25" s="127">
        <f>'SDG 6 '!E13</f>
        <v>34901</v>
      </c>
      <c r="H25" s="127">
        <f>F25-D25</f>
        <v>34101</v>
      </c>
      <c r="I25" s="128">
        <f>G25-E25</f>
        <v>34611</v>
      </c>
    </row>
    <row r="26" spans="2:9" ht="30" x14ac:dyDescent="0.15">
      <c r="B26" s="46" t="s">
        <v>746</v>
      </c>
      <c r="C26" s="49" t="s">
        <v>987</v>
      </c>
      <c r="D26" s="48">
        <f>ROUNDUP('SDG 6 '!D14*'SDG 6 '!$D$20,0)</f>
        <v>267</v>
      </c>
      <c r="E26" s="48">
        <f>ROUNDUP('SDG 6 '!E14*'SDG 6 '!$E$20,0)</f>
        <v>273</v>
      </c>
      <c r="F26" s="127">
        <f>'SDG 6 '!D14</f>
        <v>32119</v>
      </c>
      <c r="G26" s="127">
        <f>'SDG 6 '!E14</f>
        <v>32806</v>
      </c>
      <c r="H26" s="127">
        <f>F26-D26</f>
        <v>31852</v>
      </c>
      <c r="I26" s="128">
        <f t="shared" ref="I26:I31" si="3">G26-E26</f>
        <v>32533</v>
      </c>
    </row>
    <row r="27" spans="2:9" ht="30" x14ac:dyDescent="0.15">
      <c r="B27" s="46" t="s">
        <v>748</v>
      </c>
      <c r="C27" s="49" t="s">
        <v>987</v>
      </c>
      <c r="D27" s="48">
        <f>ROUNDUP('SDG 6 '!D15*'SDG 6 '!$D$20,0)</f>
        <v>273</v>
      </c>
      <c r="E27" s="48">
        <f>ROUNDUP('SDG 6 '!E15*'SDG 6 '!$E$20,0)</f>
        <v>277</v>
      </c>
      <c r="F27" s="127">
        <f>'SDG 6 '!D15</f>
        <v>32868</v>
      </c>
      <c r="G27" s="127">
        <f>'SDG 6 '!E15</f>
        <v>33289</v>
      </c>
      <c r="H27" s="127">
        <f>F27-D27</f>
        <v>32595</v>
      </c>
      <c r="I27" s="128">
        <f t="shared" si="3"/>
        <v>33012</v>
      </c>
    </row>
    <row r="28" spans="2:9" ht="30" x14ac:dyDescent="0.15">
      <c r="B28" s="46" t="s">
        <v>750</v>
      </c>
      <c r="C28" s="49" t="s">
        <v>987</v>
      </c>
      <c r="D28" s="48">
        <f>ROUNDUP('SDG 6 '!D16*'SDG 6 '!$D$20,0)</f>
        <v>289</v>
      </c>
      <c r="E28" s="48">
        <f>ROUNDUP('SDG 6 '!E16*'SDG 6 '!$E$20,0)</f>
        <v>292</v>
      </c>
      <c r="F28" s="127">
        <f>'SDG 6 '!D16</f>
        <v>34779</v>
      </c>
      <c r="G28" s="127">
        <f>'SDG 6 '!E16</f>
        <v>35097</v>
      </c>
      <c r="H28" s="127">
        <f>F28-D28</f>
        <v>34490</v>
      </c>
      <c r="I28" s="128">
        <f t="shared" si="3"/>
        <v>34805</v>
      </c>
    </row>
    <row r="29" spans="2:9" ht="30" x14ac:dyDescent="0.15">
      <c r="B29" s="46" t="s">
        <v>752</v>
      </c>
      <c r="C29" s="49" t="s">
        <v>987</v>
      </c>
      <c r="D29" s="48">
        <f>ROUNDUP('SDG 6 '!D17*'SDG 6 '!$D$20,0)</f>
        <v>286</v>
      </c>
      <c r="E29" s="48">
        <f>ROUNDUP('SDG 6 '!E17*'SDG 6 '!$E$20,0)</f>
        <v>288</v>
      </c>
      <c r="F29" s="127">
        <f>'SDG 6 '!D17</f>
        <v>34353</v>
      </c>
      <c r="G29" s="127">
        <f>'SDG 6 '!E17</f>
        <v>34618</v>
      </c>
      <c r="H29" s="127">
        <f>F29-D29</f>
        <v>34067</v>
      </c>
      <c r="I29" s="128">
        <f t="shared" si="3"/>
        <v>34330</v>
      </c>
    </row>
    <row r="30" spans="2:9" ht="30" x14ac:dyDescent="0.15">
      <c r="B30" s="46" t="s">
        <v>754</v>
      </c>
      <c r="C30" s="49" t="s">
        <v>987</v>
      </c>
      <c r="D30" s="48">
        <f>ROUNDUP('SDG 6 '!D18*'SDG 6 '!$D$20,0)</f>
        <v>273</v>
      </c>
      <c r="E30" s="48">
        <f>ROUNDUP('SDG 6 '!E18*'SDG 6 '!$E$20,0)</f>
        <v>279</v>
      </c>
      <c r="F30" s="127">
        <f>'SDG 6 '!D18</f>
        <v>32783</v>
      </c>
      <c r="G30" s="127">
        <f>'SDG 6 '!E18</f>
        <v>33531</v>
      </c>
      <c r="H30" s="127">
        <f>F30-D30</f>
        <v>32510</v>
      </c>
      <c r="I30" s="128">
        <f t="shared" si="3"/>
        <v>33252</v>
      </c>
    </row>
    <row r="31" spans="2:9" x14ac:dyDescent="0.15">
      <c r="B31" s="105"/>
      <c r="C31" s="105" t="s">
        <v>740</v>
      </c>
      <c r="D31" s="106">
        <f>SUM(D25:D30)</f>
        <v>1674</v>
      </c>
      <c r="E31" s="106">
        <f>SUM(E25:E30)</f>
        <v>1699</v>
      </c>
      <c r="F31" s="129">
        <f t="shared" ref="F31:H31" si="4">SUM(F25:F30)</f>
        <v>201289</v>
      </c>
      <c r="G31" s="129">
        <f t="shared" si="4"/>
        <v>204242</v>
      </c>
      <c r="H31" s="129">
        <f t="shared" si="4"/>
        <v>199615</v>
      </c>
      <c r="I31" s="128">
        <f t="shared" si="3"/>
        <v>202543</v>
      </c>
    </row>
  </sheetData>
  <mergeCells count="9">
    <mergeCell ref="D24:E24"/>
    <mergeCell ref="F24:G24"/>
    <mergeCell ref="H24:I24"/>
    <mergeCell ref="D23:E23"/>
    <mergeCell ref="F13:G13"/>
    <mergeCell ref="F18:G18"/>
    <mergeCell ref="D13:E13"/>
    <mergeCell ref="D18:E18"/>
    <mergeCell ref="D19:E19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1</vt:i4>
      </vt:variant>
    </vt:vector>
  </HeadingPairs>
  <TitlesOfParts>
    <vt:vector size="7" baseType="lpstr">
      <vt:lpstr>Basic data</vt:lpstr>
      <vt:lpstr>SDG 13 </vt:lpstr>
      <vt:lpstr>SDG 3 </vt:lpstr>
      <vt:lpstr>SDG 5 </vt:lpstr>
      <vt:lpstr>SDG 6 </vt:lpstr>
      <vt:lpstr>Summary of SDG Outcomes</vt:lpstr>
      <vt:lpstr>'SDG 13 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yiqiu guo</cp:lastModifiedBy>
  <cp:lastPrinted>2009-02-11T08:50:49Z</cp:lastPrinted>
  <dcterms:created xsi:type="dcterms:W3CDTF">2008-10-13T07:52:50Z</dcterms:created>
  <dcterms:modified xsi:type="dcterms:W3CDTF">2026-02-11T09:17:04Z</dcterms:modified>
</cp:coreProperties>
</file>