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冰川环境\GS\Borehole项目\Safe Water Programme in Africa and Asia\GS10959 VPA01 Safe Water Project in Rwanda I\Verification\1st\Performance Review\Sent on 20221231\"/>
    </mc:Choice>
  </mc:AlternateContent>
  <xr:revisionPtr revIDLastSave="0" documentId="13_ncr:1_{4CE63597-8B68-4839-988C-D0CD23A0E7AE}" xr6:coauthVersionLast="47" xr6:coauthVersionMax="47" xr10:uidLastSave="{00000000-0000-0000-0000-000000000000}"/>
  <bookViews>
    <workbookView xWindow="-120" yWindow="-120" windowWidth="20730" windowHeight="11160" tabRatio="756" xr2:uid="{00000000-000D-0000-FFFF-FFFF00000000}"/>
  </bookViews>
  <sheets>
    <sheet name="Basic data" sheetId="25" r:id="rId1"/>
    <sheet name="SDG 13 " sheetId="20" r:id="rId2"/>
    <sheet name="SDG 3 " sheetId="22" r:id="rId3"/>
    <sheet name="SDG 5 " sheetId="23" r:id="rId4"/>
    <sheet name="SDG 6 " sheetId="24" r:id="rId5"/>
    <sheet name="Summary of SDG Outcomes" sheetId="21" r:id="rId6"/>
  </sheets>
  <definedNames>
    <definedName name="_xlnm._FilterDatabase" localSheetId="0" hidden="1">'Basic data'!$A$6:$S$264</definedName>
    <definedName name="_ftn1" localSheetId="1">'SDG 13 '!#REF!</definedName>
    <definedName name="_ftnref1" localSheetId="1">'SDG 13 '!$F$85</definedName>
    <definedName name="exchange_rate" localSheetId="1">#REF!</definedName>
    <definedName name="exchange_ra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0" i="21" l="1"/>
  <c r="D7" i="21"/>
  <c r="D5" i="21"/>
  <c r="D4" i="21"/>
  <c r="D3" i="21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22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179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32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93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51" i="25"/>
  <c r="F52" i="25"/>
  <c r="F50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7" i="25"/>
  <c r="O263" i="25" l="1"/>
  <c r="N263" i="25"/>
  <c r="N221" i="25"/>
  <c r="O221" i="25"/>
  <c r="O178" i="25"/>
  <c r="N178" i="25"/>
  <c r="O131" i="25"/>
  <c r="N131" i="25"/>
  <c r="O92" i="25"/>
  <c r="N92" i="25"/>
  <c r="O49" i="25"/>
  <c r="N49" i="25"/>
  <c r="N264" i="25" l="1"/>
  <c r="C6" i="21"/>
  <c r="D6" i="21" s="1"/>
  <c r="C8" i="21" l="1"/>
  <c r="D8" i="21" s="1"/>
  <c r="D18" i="24"/>
  <c r="D31" i="21" s="1"/>
  <c r="D17" i="24"/>
  <c r="D30" i="21" s="1"/>
  <c r="D16" i="24"/>
  <c r="D29" i="21" s="1"/>
  <c r="D14" i="24"/>
  <c r="D27" i="21" s="1"/>
  <c r="P53" i="25"/>
  <c r="P54" i="25"/>
  <c r="P55" i="25"/>
  <c r="P56" i="25"/>
  <c r="P57" i="25"/>
  <c r="P58" i="25"/>
  <c r="P59" i="25"/>
  <c r="P60" i="25"/>
  <c r="P61" i="25"/>
  <c r="P62" i="25"/>
  <c r="P63" i="25"/>
  <c r="P64" i="25"/>
  <c r="P65" i="25"/>
  <c r="P66" i="25"/>
  <c r="P67" i="25"/>
  <c r="P68" i="25"/>
  <c r="P69" i="25"/>
  <c r="P70" i="25"/>
  <c r="P71" i="25"/>
  <c r="P72" i="25"/>
  <c r="P73" i="25"/>
  <c r="P74" i="25"/>
  <c r="P75" i="25"/>
  <c r="P76" i="25"/>
  <c r="P77" i="25"/>
  <c r="P78" i="25"/>
  <c r="P79" i="25"/>
  <c r="P80" i="25"/>
  <c r="P81" i="25"/>
  <c r="P82" i="25"/>
  <c r="P83" i="25"/>
  <c r="P84" i="25"/>
  <c r="P85" i="25"/>
  <c r="P86" i="25"/>
  <c r="P87" i="25"/>
  <c r="P88" i="25"/>
  <c r="P89" i="25"/>
  <c r="P90" i="25"/>
  <c r="P91" i="25"/>
  <c r="P93" i="25"/>
  <c r="P94" i="25"/>
  <c r="P95" i="25"/>
  <c r="P96" i="25"/>
  <c r="P97" i="25"/>
  <c r="P98" i="25"/>
  <c r="P99" i="25"/>
  <c r="P100" i="25"/>
  <c r="P101" i="25"/>
  <c r="P102" i="25"/>
  <c r="P103" i="25"/>
  <c r="P104" i="25"/>
  <c r="P105" i="25"/>
  <c r="P106" i="25"/>
  <c r="P107" i="25"/>
  <c r="P108" i="25"/>
  <c r="P109" i="25"/>
  <c r="P110" i="25"/>
  <c r="P111" i="25"/>
  <c r="P112" i="25"/>
  <c r="P113" i="25"/>
  <c r="P114" i="25"/>
  <c r="P115" i="25"/>
  <c r="P116" i="25"/>
  <c r="P117" i="25"/>
  <c r="P118" i="25"/>
  <c r="P119" i="25"/>
  <c r="P120" i="25"/>
  <c r="P121" i="25"/>
  <c r="P122" i="25"/>
  <c r="P123" i="25"/>
  <c r="P124" i="25"/>
  <c r="P125" i="25"/>
  <c r="P126" i="25"/>
  <c r="P127" i="25"/>
  <c r="P128" i="25"/>
  <c r="P129" i="25"/>
  <c r="P130" i="25"/>
  <c r="P132" i="25"/>
  <c r="P133" i="25"/>
  <c r="P134" i="25"/>
  <c r="P135" i="25"/>
  <c r="P136" i="25"/>
  <c r="P137" i="25"/>
  <c r="P138" i="25"/>
  <c r="P139" i="25"/>
  <c r="P140" i="25"/>
  <c r="P141" i="25"/>
  <c r="P142" i="25"/>
  <c r="P143" i="25"/>
  <c r="P144" i="25"/>
  <c r="P145" i="25"/>
  <c r="P146" i="25"/>
  <c r="P147" i="25"/>
  <c r="P148" i="25"/>
  <c r="P149" i="25"/>
  <c r="P150" i="25"/>
  <c r="P151" i="25"/>
  <c r="P152" i="25"/>
  <c r="P153" i="25"/>
  <c r="P154" i="25"/>
  <c r="P155" i="25"/>
  <c r="P156" i="25"/>
  <c r="P157" i="25"/>
  <c r="P158" i="25"/>
  <c r="P159" i="25"/>
  <c r="P160" i="25"/>
  <c r="P161" i="25"/>
  <c r="P162" i="25"/>
  <c r="P164" i="25"/>
  <c r="P165" i="25"/>
  <c r="P166" i="25"/>
  <c r="P167" i="25"/>
  <c r="P168" i="25"/>
  <c r="P169" i="25"/>
  <c r="P170" i="25"/>
  <c r="P171" i="25"/>
  <c r="P172" i="25"/>
  <c r="P173" i="25"/>
  <c r="P174" i="25"/>
  <c r="P175" i="25"/>
  <c r="P176" i="25"/>
  <c r="P177" i="25"/>
  <c r="P179" i="25"/>
  <c r="P180" i="25"/>
  <c r="P181" i="25"/>
  <c r="P182" i="25"/>
  <c r="P183" i="25"/>
  <c r="P184" i="25"/>
  <c r="P185" i="25"/>
  <c r="P186" i="25"/>
  <c r="P187" i="25"/>
  <c r="P188" i="25"/>
  <c r="P189" i="25"/>
  <c r="P190" i="25"/>
  <c r="P191" i="25"/>
  <c r="P192" i="25"/>
  <c r="P193" i="25"/>
  <c r="P194" i="25"/>
  <c r="P195" i="25"/>
  <c r="P196" i="25"/>
  <c r="P197" i="25"/>
  <c r="P198" i="25"/>
  <c r="P199" i="25"/>
  <c r="P200" i="25"/>
  <c r="P201" i="25"/>
  <c r="P202" i="25"/>
  <c r="P203" i="25"/>
  <c r="P204" i="25"/>
  <c r="P205" i="25"/>
  <c r="P206" i="25"/>
  <c r="P207" i="25"/>
  <c r="P208" i="25"/>
  <c r="P209" i="25"/>
  <c r="P210" i="25"/>
  <c r="P211" i="25"/>
  <c r="P212" i="25"/>
  <c r="P213" i="25"/>
  <c r="P214" i="25"/>
  <c r="P215" i="25"/>
  <c r="P216" i="25"/>
  <c r="P217" i="25"/>
  <c r="P218" i="25"/>
  <c r="P219" i="25"/>
  <c r="P220" i="25"/>
  <c r="P222" i="25"/>
  <c r="P223" i="25"/>
  <c r="P224" i="25"/>
  <c r="P225" i="25"/>
  <c r="P226" i="25"/>
  <c r="P227" i="25"/>
  <c r="P228" i="25"/>
  <c r="P229" i="25"/>
  <c r="P230" i="25"/>
  <c r="P231" i="25"/>
  <c r="P232" i="25"/>
  <c r="P233" i="25"/>
  <c r="P234" i="25"/>
  <c r="P235" i="25"/>
  <c r="P236" i="25"/>
  <c r="P237" i="25"/>
  <c r="P238" i="25"/>
  <c r="P239" i="25"/>
  <c r="P240" i="25"/>
  <c r="P241" i="25"/>
  <c r="P242" i="25"/>
  <c r="P243" i="25"/>
  <c r="P244" i="25"/>
  <c r="P245" i="25"/>
  <c r="P246" i="25"/>
  <c r="P247" i="25"/>
  <c r="P248" i="25"/>
  <c r="P249" i="25"/>
  <c r="P250" i="25"/>
  <c r="P251" i="25"/>
  <c r="P252" i="25"/>
  <c r="P253" i="25"/>
  <c r="P254" i="25"/>
  <c r="P255" i="25"/>
  <c r="P256" i="25"/>
  <c r="P257" i="25"/>
  <c r="P163" i="25"/>
  <c r="P258" i="25"/>
  <c r="P259" i="25"/>
  <c r="P260" i="25"/>
  <c r="P261" i="25"/>
  <c r="P50" i="25"/>
  <c r="P51" i="25"/>
  <c r="P52" i="25"/>
  <c r="C9" i="21" l="1"/>
  <c r="D9" i="21" s="1"/>
  <c r="P131" i="25"/>
  <c r="D18" i="20" s="1"/>
  <c r="D42" i="20" s="1"/>
  <c r="P92" i="25"/>
  <c r="D17" i="20" s="1"/>
  <c r="D41" i="20" s="1"/>
  <c r="P178" i="25"/>
  <c r="D19" i="20" s="1"/>
  <c r="D43" i="20" s="1"/>
  <c r="P221" i="25"/>
  <c r="D20" i="20" s="1"/>
  <c r="D44" i="20" s="1"/>
  <c r="D15" i="24"/>
  <c r="D28" i="21" s="1"/>
  <c r="P262" i="25"/>
  <c r="P263" i="25" s="1"/>
  <c r="D21" i="20" s="1"/>
  <c r="D45" i="20" s="1"/>
  <c r="C11" i="21" l="1"/>
  <c r="D11" i="21" s="1"/>
  <c r="D9" i="20"/>
  <c r="D10" i="20"/>
  <c r="D11" i="20"/>
  <c r="D12" i="20"/>
  <c r="D8" i="20"/>
  <c r="O264" i="25"/>
  <c r="P9" i="25"/>
  <c r="P10" i="25"/>
  <c r="P11" i="25"/>
  <c r="P12" i="25"/>
  <c r="P13" i="25"/>
  <c r="P14" i="25"/>
  <c r="P15" i="25"/>
  <c r="P16" i="25"/>
  <c r="P17" i="25"/>
  <c r="P18" i="25"/>
  <c r="P19" i="25"/>
  <c r="P20" i="25"/>
  <c r="P21" i="25"/>
  <c r="P22" i="25"/>
  <c r="P23" i="25"/>
  <c r="P24" i="25"/>
  <c r="P25" i="25"/>
  <c r="P26" i="25"/>
  <c r="P27" i="25"/>
  <c r="P28" i="25"/>
  <c r="P29" i="25"/>
  <c r="P30" i="25"/>
  <c r="P31" i="25"/>
  <c r="P32" i="25"/>
  <c r="P33" i="25"/>
  <c r="P34" i="25"/>
  <c r="P35" i="25"/>
  <c r="P36" i="25"/>
  <c r="P37" i="25"/>
  <c r="P38" i="25"/>
  <c r="P39" i="25"/>
  <c r="P40" i="25"/>
  <c r="P41" i="25"/>
  <c r="P42" i="25"/>
  <c r="P43" i="25"/>
  <c r="P44" i="25"/>
  <c r="P45" i="25"/>
  <c r="P46" i="25"/>
  <c r="P47" i="25"/>
  <c r="P48" i="25"/>
  <c r="P7" i="25"/>
  <c r="C12" i="21" l="1"/>
  <c r="D12" i="21" s="1"/>
  <c r="P8" i="25"/>
  <c r="D13" i="24"/>
  <c r="C22" i="21"/>
  <c r="B22" i="21"/>
  <c r="C17" i="21"/>
  <c r="B17" i="21"/>
  <c r="D20" i="24"/>
  <c r="C6" i="23"/>
  <c r="C6" i="22"/>
  <c r="D81" i="20"/>
  <c r="D80" i="20"/>
  <c r="D39" i="20"/>
  <c r="D13" i="21" l="1"/>
  <c r="P49" i="25"/>
  <c r="P264" i="25" s="1"/>
  <c r="D26" i="21"/>
  <c r="D32" i="21" s="1"/>
  <c r="D19" i="24"/>
  <c r="C28" i="21"/>
  <c r="E28" i="21" s="1"/>
  <c r="C29" i="21"/>
  <c r="E29" i="21" s="1"/>
  <c r="D7" i="24"/>
  <c r="C30" i="21"/>
  <c r="E30" i="21" s="1"/>
  <c r="C31" i="21"/>
  <c r="E31" i="21" s="1"/>
  <c r="C27" i="21"/>
  <c r="E27" i="21" s="1"/>
  <c r="D8" i="24"/>
  <c r="C26" i="21"/>
  <c r="D9" i="24"/>
  <c r="D10" i="24"/>
  <c r="D11" i="24"/>
  <c r="D6" i="24"/>
  <c r="D34" i="20"/>
  <c r="D67" i="20" s="1"/>
  <c r="F5" i="21" s="1"/>
  <c r="F6" i="21" s="1"/>
  <c r="D35" i="20"/>
  <c r="D68" i="20" s="1"/>
  <c r="F7" i="21" s="1"/>
  <c r="F8" i="21" s="1"/>
  <c r="D37" i="20"/>
  <c r="D70" i="20" s="1"/>
  <c r="F10" i="21" s="1"/>
  <c r="F11" i="21" s="1"/>
  <c r="D36" i="20"/>
  <c r="D69" i="20" s="1"/>
  <c r="F9" i="21" s="1"/>
  <c r="D38" i="20"/>
  <c r="D71" i="20" s="1"/>
  <c r="F12" i="21" s="1"/>
  <c r="D64" i="20"/>
  <c r="D62" i="20"/>
  <c r="D61" i="20"/>
  <c r="D60" i="20"/>
  <c r="D63" i="20"/>
  <c r="D22" i="21"/>
  <c r="D17" i="21"/>
  <c r="E8" i="21" l="1"/>
  <c r="G8" i="21" s="1"/>
  <c r="E7" i="21"/>
  <c r="G7" i="21" s="1"/>
  <c r="E10" i="21"/>
  <c r="G10" i="21" s="1"/>
  <c r="E11" i="21"/>
  <c r="G11" i="21" s="1"/>
  <c r="E5" i="21"/>
  <c r="G5" i="21" s="1"/>
  <c r="E6" i="21"/>
  <c r="G6" i="21" s="1"/>
  <c r="D16" i="20"/>
  <c r="D76" i="20"/>
  <c r="D78" i="20"/>
  <c r="D77" i="20"/>
  <c r="D75" i="20"/>
  <c r="C32" i="21"/>
  <c r="E26" i="21"/>
  <c r="E32" i="21" s="1"/>
  <c r="D74" i="20"/>
  <c r="D12" i="24"/>
  <c r="E12" i="21"/>
  <c r="G12" i="21" s="1"/>
  <c r="E9" i="21"/>
  <c r="G9" i="21" s="1"/>
  <c r="D7" i="20" l="1"/>
  <c r="D59" i="20" s="1"/>
  <c r="D40" i="20"/>
  <c r="D33" i="20" s="1"/>
  <c r="D66" i="20" s="1"/>
  <c r="D72" i="20" s="1"/>
  <c r="D22" i="20"/>
  <c r="D13" i="20"/>
  <c r="D82" i="20"/>
  <c r="D101" i="20"/>
  <c r="D103" i="20"/>
  <c r="D102" i="20"/>
  <c r="D100" i="20"/>
  <c r="D104" i="20"/>
  <c r="E3" i="21" l="1"/>
  <c r="E4" i="21"/>
  <c r="D65" i="20"/>
  <c r="D83" i="20"/>
  <c r="D73" i="20"/>
  <c r="D79" i="20" s="1"/>
  <c r="F3" i="21"/>
  <c r="E13" i="21" l="1"/>
  <c r="F4" i="21"/>
  <c r="F13" i="21" s="1"/>
  <c r="G3" i="21"/>
  <c r="G4" i="21" l="1"/>
  <c r="G13" i="21" s="1"/>
  <c r="D99" i="20"/>
  <c r="D105" i="20" s="1"/>
</calcChain>
</file>

<file path=xl/sharedStrings.xml><?xml version="1.0" encoding="utf-8"?>
<sst xmlns="http://schemas.openxmlformats.org/spreadsheetml/2006/main" count="2445" uniqueCount="984">
  <si>
    <t>Year</t>
  </si>
  <si>
    <t>Total</t>
  </si>
  <si>
    <t xml:space="preserve">Emission Reductions </t>
  </si>
  <si>
    <t>Baseline estimate</t>
  </si>
  <si>
    <t>Project estimate</t>
  </si>
  <si>
    <t>Net benefit</t>
  </si>
  <si>
    <t xml:space="preserve">Baseline estimate </t>
  </si>
  <si>
    <t>(hour)</t>
  </si>
  <si>
    <t>Value</t>
    <phoneticPr fontId="7" type="noConversion"/>
  </si>
  <si>
    <t>Percentage of users of project safe water supply who were already in baseline using a non boiling safe water supply</t>
  </si>
  <si>
    <t xml:space="preserve">Quantity of fuel  in tons required to treat 1 litre of water using technologies representative of baseline scenario b in year y as per Baseline Water Boiling Test. </t>
  </si>
  <si>
    <t xml:space="preserve">Quantity of safe water in litres consumed in the project scenario p and supplied by project technology per person per day. </t>
  </si>
  <si>
    <t>Quantity of raw water boiled in the project scenario p per person per day</t>
  </si>
  <si>
    <t>Parameter</t>
    <phoneticPr fontId="7" type="noConversion"/>
  </si>
  <si>
    <t xml:space="preserve">Quantity of fuel consumed in baseline scenario b during the year in tons </t>
    <phoneticPr fontId="7" type="noConversion"/>
  </si>
  <si>
    <t>Number of person.days consuming water supplied by project scenario p through year y</t>
    <phoneticPr fontId="7" type="noConversion"/>
  </si>
  <si>
    <t xml:space="preserve">Meaning </t>
    <phoneticPr fontId="7" type="noConversion"/>
  </si>
  <si>
    <t>Unit</t>
    <phoneticPr fontId="7" type="noConversion"/>
  </si>
  <si>
    <t>Source</t>
    <phoneticPr fontId="7" type="noConversion"/>
  </si>
  <si>
    <r>
      <t>B</t>
    </r>
    <r>
      <rPr>
        <vertAlign val="subscript"/>
        <sz val="11"/>
        <rFont val="Times New Roman"/>
        <family val="1"/>
      </rPr>
      <t>b,y</t>
    </r>
    <r>
      <rPr>
        <sz val="11"/>
        <rFont val="Times New Roman"/>
        <family val="1"/>
      </rPr>
      <t xml:space="preserve"> = (1 – X</t>
    </r>
    <r>
      <rPr>
        <vertAlign val="subscript"/>
        <sz val="11"/>
        <rFont val="Times New Roman"/>
        <family val="1"/>
      </rPr>
      <t>boil</t>
    </r>
    <r>
      <rPr>
        <sz val="11"/>
        <rFont val="Times New Roman"/>
        <family val="1"/>
      </rPr>
      <t>) * (1 - C</t>
    </r>
    <r>
      <rPr>
        <vertAlign val="subscript"/>
        <sz val="11"/>
        <rFont val="Times New Roman"/>
        <family val="1"/>
      </rPr>
      <t>j</t>
    </r>
    <r>
      <rPr>
        <sz val="11"/>
        <rFont val="Times New Roman"/>
        <family val="1"/>
      </rPr>
      <t>) * N</t>
    </r>
    <r>
      <rPr>
        <vertAlign val="subscript"/>
        <sz val="11"/>
        <rFont val="Times New Roman"/>
        <family val="1"/>
      </rPr>
      <t>p,y</t>
    </r>
    <r>
      <rPr>
        <sz val="11"/>
        <rFont val="Times New Roman"/>
        <family val="1"/>
      </rPr>
      <t xml:space="preserve"> * W</t>
    </r>
    <r>
      <rPr>
        <vertAlign val="subscript"/>
        <sz val="11"/>
        <rFont val="Times New Roman"/>
        <family val="1"/>
      </rPr>
      <t>b,y</t>
    </r>
    <r>
      <rPr>
        <sz val="11"/>
        <rFont val="Times New Roman"/>
        <family val="1"/>
      </rPr>
      <t xml:space="preserve"> * (Q</t>
    </r>
    <r>
      <rPr>
        <vertAlign val="subscript"/>
        <sz val="11"/>
        <rFont val="Times New Roman"/>
        <family val="1"/>
      </rPr>
      <t>p,y</t>
    </r>
    <r>
      <rPr>
        <sz val="11"/>
        <rFont val="Times New Roman"/>
        <family val="1"/>
      </rPr>
      <t xml:space="preserve"> + Q</t>
    </r>
    <r>
      <rPr>
        <vertAlign val="subscript"/>
        <sz val="11"/>
        <rFont val="Times New Roman"/>
        <family val="1"/>
      </rPr>
      <t>p,rawboil,y</t>
    </r>
    <r>
      <rPr>
        <sz val="11"/>
        <rFont val="Times New Roman"/>
        <family val="1"/>
      </rPr>
      <t>)</t>
    </r>
  </si>
  <si>
    <r>
      <t>B</t>
    </r>
    <r>
      <rPr>
        <vertAlign val="subscript"/>
        <sz val="12"/>
        <rFont val="Times New Roman"/>
        <family val="1"/>
      </rPr>
      <t>b,y</t>
    </r>
  </si>
  <si>
    <r>
      <t>X</t>
    </r>
    <r>
      <rPr>
        <vertAlign val="subscript"/>
        <sz val="12"/>
        <rFont val="Times New Roman"/>
        <family val="1"/>
      </rPr>
      <t>boil</t>
    </r>
  </si>
  <si>
    <r>
      <t>C</t>
    </r>
    <r>
      <rPr>
        <vertAlign val="subscript"/>
        <sz val="12"/>
        <rFont val="Times New Roman"/>
        <family val="1"/>
      </rPr>
      <t>j</t>
    </r>
  </si>
  <si>
    <r>
      <t>W</t>
    </r>
    <r>
      <rPr>
        <vertAlign val="subscript"/>
        <sz val="12"/>
        <rFont val="Times New Roman"/>
        <family val="1"/>
      </rPr>
      <t>b,y</t>
    </r>
  </si>
  <si>
    <t>t</t>
    <phoneticPr fontId="7" type="noConversion"/>
  </si>
  <si>
    <t>Calculation</t>
    <phoneticPr fontId="7" type="noConversion"/>
  </si>
  <si>
    <t>Baseline Survey</t>
    <phoneticPr fontId="7" type="noConversion"/>
  </si>
  <si>
    <t>Person*Day</t>
    <phoneticPr fontId="7" type="noConversion"/>
  </si>
  <si>
    <t>t/L</t>
    <phoneticPr fontId="7" type="noConversion"/>
  </si>
  <si>
    <t>Default value for firewood</t>
    <phoneticPr fontId="7" type="noConversion"/>
  </si>
  <si>
    <r>
      <t>Q</t>
    </r>
    <r>
      <rPr>
        <vertAlign val="subscript"/>
        <sz val="12"/>
        <rFont val="Times New Roman"/>
        <family val="1"/>
      </rPr>
      <t>p,y</t>
    </r>
    <r>
      <rPr>
        <sz val="12"/>
        <rFont val="Times New Roman"/>
        <family val="1"/>
      </rPr>
      <t xml:space="preserve">    </t>
    </r>
    <phoneticPr fontId="7" type="noConversion"/>
  </si>
  <si>
    <t>L</t>
    <phoneticPr fontId="7" type="noConversion"/>
  </si>
  <si>
    <r>
      <t>Q</t>
    </r>
    <r>
      <rPr>
        <vertAlign val="subscript"/>
        <sz val="12"/>
        <rFont val="Times New Roman"/>
        <family val="1"/>
      </rPr>
      <t>p, rawboil,y</t>
    </r>
    <r>
      <rPr>
        <sz val="12"/>
        <rFont val="Times New Roman"/>
        <family val="1"/>
      </rPr>
      <t xml:space="preserve">  </t>
    </r>
    <phoneticPr fontId="7" type="noConversion"/>
  </si>
  <si>
    <t>Quantity of fuel f consumed in project scenario p during the year y in tons</t>
  </si>
  <si>
    <t>Number of person.days consuming water supplied by project scenario p through year y</t>
  </si>
  <si>
    <t xml:space="preserve"> Quantity of fuel  in tons required to treat 1 litre of water using technologies representative of baseline scenario b in year y as per baseline water boiling Test</t>
  </si>
  <si>
    <t>Quantity of safe water boiled in the project scenario p per person per day in year y</t>
  </si>
  <si>
    <t xml:space="preserve">Project Scenario Fuel Consumption Calculation </t>
    <phoneticPr fontId="7" type="noConversion"/>
  </si>
  <si>
    <t xml:space="preserve">Baseline emissions during year y </t>
  </si>
  <si>
    <t>Project emissions during year y</t>
  </si>
  <si>
    <t>Quantity of fuel consumed in baseline scenario b during the year in tons</t>
  </si>
  <si>
    <t>Quantity of fuel consumed in project scenario p during the year y in tons</t>
  </si>
  <si>
    <t>IPCC default value for Wood: IPCC 2006 Guidelines for National Greenhouse gas Inventories Chapter 2: Stationary Combustion Page 2.23 Table 2.5</t>
  </si>
  <si>
    <t>IPCC default value for wood IPCC (2006) "IPCC Guidelines for National Greenhouse Gas Inventories", Volume 2, Energy, Chapter 1, Introduction, Page 1.19, Table 1.2</t>
  </si>
  <si>
    <t>Cumulative usage rate for technologies in project scenario p during year y, based on cumulative installation rate and drop off rate</t>
  </si>
  <si>
    <t>Leakage from project scenario p during year y</t>
  </si>
  <si>
    <t xml:space="preserve">Overall emission reductions achieved by the project activity during year y </t>
  </si>
  <si>
    <t>IPCC default value for Wood: IPCC 2006 Guidelines for National Greenhouse gas Inventories Chapter 2: Stationary Combustion Page 2.23 Table 2.5 IPCC Fourth Assessment Report: Climate Change 2007 Page 212 Table 2.14[1]</t>
  </si>
  <si>
    <t>IPCC default value for Wood: IPCC 2006 Guidelines for National Greenhouse gas Inventories Chapter 2: Stationary Combustion Page 2.23 Table 2.5</t>
    <phoneticPr fontId="7" type="noConversion"/>
  </si>
  <si>
    <t>Net calorific value of the fuels used in the baseline</t>
  </si>
  <si>
    <t>Annual usage survey</t>
  </si>
  <si>
    <t>Fraction of biomass used that can be established as non-renewable biomass in baseline scenario b during year y</t>
    <phoneticPr fontId="7" type="noConversion"/>
  </si>
  <si>
    <t>Percentage</t>
    <phoneticPr fontId="7" type="noConversion"/>
  </si>
  <si>
    <t>Reduction of waterborne illness incidence in year y</t>
    <phoneticPr fontId="7" type="noConversion"/>
  </si>
  <si>
    <t xml:space="preserve"> Waterborne illness incidence in the baseline scenario</t>
    <phoneticPr fontId="7" type="noConversion"/>
  </si>
  <si>
    <t>Waterborne illness incidence in the project scenario during year y</t>
    <phoneticPr fontId="7" type="noConversion"/>
  </si>
  <si>
    <t xml:space="preserve">SDG 3 </t>
  </si>
  <si>
    <t>Percentage reduction of time spent to fetch and purify water by women and girls in year y</t>
    <phoneticPr fontId="7" type="noConversion"/>
  </si>
  <si>
    <t>Time spent to fetch and purify water by women and girls per person in the baseline scenario</t>
    <phoneticPr fontId="7" type="noConversion"/>
  </si>
  <si>
    <t>Time spent to fetch and purify water by women and girls per person in the project scenario during year y</t>
    <phoneticPr fontId="7" type="noConversion"/>
  </si>
  <si>
    <t>SDG5</t>
    <phoneticPr fontId="7" type="noConversion"/>
  </si>
  <si>
    <t>SDG6</t>
    <phoneticPr fontId="7" type="noConversion"/>
  </si>
  <si>
    <t>Percentage of users of project safe water supply who were already in baseline scenario using a non boiling safe water supply</t>
    <phoneticPr fontId="7" type="noConversion"/>
  </si>
  <si>
    <t>Number of persons consuming safe water supplied by the Project during year y</t>
    <phoneticPr fontId="7" type="noConversion"/>
  </si>
  <si>
    <t>Number of persons consuming water within the project area during year y</t>
    <phoneticPr fontId="7" type="noConversion"/>
  </si>
  <si>
    <t>Cumulative usage rate for technologies in project scenario p during year y</t>
    <phoneticPr fontId="7" type="noConversion"/>
  </si>
  <si>
    <r>
      <t>PE</t>
    </r>
    <r>
      <rPr>
        <vertAlign val="subscript"/>
        <sz val="11"/>
        <rFont val="Times New Roman"/>
        <family val="1"/>
      </rPr>
      <t xml:space="preserve">p,y </t>
    </r>
    <r>
      <rPr>
        <sz val="11"/>
        <rFont val="Times New Roman"/>
        <family val="1"/>
      </rPr>
      <t>= B</t>
    </r>
    <r>
      <rPr>
        <vertAlign val="subscript"/>
        <sz val="11"/>
        <rFont val="Times New Roman"/>
        <family val="1"/>
      </rPr>
      <t>p,y</t>
    </r>
    <r>
      <rPr>
        <sz val="11"/>
        <rFont val="Times New Roman"/>
        <family val="1"/>
      </rPr>
      <t xml:space="preserve"> * ((f</t>
    </r>
    <r>
      <rPr>
        <vertAlign val="subscript"/>
        <sz val="11"/>
        <rFont val="Times New Roman"/>
        <family val="1"/>
      </rPr>
      <t>NRB,p,y</t>
    </r>
    <r>
      <rPr>
        <sz val="11"/>
        <rFont val="Times New Roman"/>
        <family val="1"/>
      </rPr>
      <t xml:space="preserve"> * EF</t>
    </r>
    <r>
      <rPr>
        <vertAlign val="subscript"/>
        <sz val="11"/>
        <rFont val="Times New Roman"/>
        <family val="1"/>
      </rPr>
      <t>p,fuel,CO2</t>
    </r>
    <r>
      <rPr>
        <sz val="11"/>
        <rFont val="Times New Roman"/>
        <family val="1"/>
      </rPr>
      <t>) + EF</t>
    </r>
    <r>
      <rPr>
        <vertAlign val="subscript"/>
        <sz val="11"/>
        <rFont val="Times New Roman"/>
        <family val="1"/>
      </rPr>
      <t>p,fuel,non-CO2</t>
    </r>
    <r>
      <rPr>
        <sz val="11"/>
        <rFont val="Times New Roman"/>
        <family val="1"/>
      </rPr>
      <t>) * NCV</t>
    </r>
    <r>
      <rPr>
        <vertAlign val="subscript"/>
        <sz val="11"/>
        <rFont val="Times New Roman"/>
        <family val="1"/>
      </rPr>
      <t>p,fuel</t>
    </r>
  </si>
  <si>
    <r>
      <t>EF</t>
    </r>
    <r>
      <rPr>
        <vertAlign val="subscript"/>
        <sz val="12"/>
        <rFont val="Times New Roman"/>
        <family val="1"/>
      </rPr>
      <t>p,fuel,non co2</t>
    </r>
    <r>
      <rPr>
        <sz val="12"/>
        <rFont val="Times New Roman"/>
        <family val="1"/>
      </rPr>
      <t>= EF</t>
    </r>
    <r>
      <rPr>
        <vertAlign val="subscript"/>
        <sz val="12"/>
        <rFont val="Times New Roman"/>
        <family val="1"/>
      </rPr>
      <t xml:space="preserve">CH4 </t>
    </r>
    <r>
      <rPr>
        <sz val="11"/>
        <rFont val="Times New Roman"/>
        <family val="1"/>
      </rPr>
      <t xml:space="preserve">* </t>
    </r>
    <r>
      <rPr>
        <sz val="12"/>
        <rFont val="Times New Roman"/>
        <family val="1"/>
      </rPr>
      <t>GWP</t>
    </r>
    <r>
      <rPr>
        <vertAlign val="subscript"/>
        <sz val="12"/>
        <rFont val="Times New Roman"/>
        <family val="1"/>
      </rPr>
      <t xml:space="preserve">CH4 </t>
    </r>
    <r>
      <rPr>
        <sz val="11"/>
        <rFont val="Times New Roman"/>
        <family val="1"/>
      </rPr>
      <t>+</t>
    </r>
    <r>
      <rPr>
        <vertAlign val="subscript"/>
        <sz val="12"/>
        <rFont val="Times New Roman"/>
        <family val="1"/>
      </rPr>
      <t xml:space="preserve"> </t>
    </r>
    <r>
      <rPr>
        <sz val="12"/>
        <rFont val="Times New Roman"/>
        <family val="1"/>
      </rPr>
      <t>EF</t>
    </r>
    <r>
      <rPr>
        <vertAlign val="subscript"/>
        <sz val="12"/>
        <rFont val="Times New Roman"/>
        <family val="1"/>
      </rPr>
      <t xml:space="preserve">N2O </t>
    </r>
    <r>
      <rPr>
        <sz val="11"/>
        <rFont val="Times New Roman"/>
        <family val="1"/>
      </rPr>
      <t xml:space="preserve">* </t>
    </r>
    <r>
      <rPr>
        <sz val="12"/>
        <rFont val="Times New Roman"/>
        <family val="1"/>
      </rPr>
      <t>GWP</t>
    </r>
    <r>
      <rPr>
        <vertAlign val="subscript"/>
        <sz val="12"/>
        <rFont val="Times New Roman"/>
        <family val="1"/>
      </rPr>
      <t>N2O</t>
    </r>
  </si>
  <si>
    <r>
      <t>tCO</t>
    </r>
    <r>
      <rPr>
        <vertAlign val="subscript"/>
        <sz val="11"/>
        <rFont val="Verdana"/>
        <family val="2"/>
      </rPr>
      <t>2</t>
    </r>
    <r>
      <rPr>
        <sz val="11"/>
        <rFont val="Verdana"/>
        <family val="2"/>
      </rPr>
      <t>/TJ</t>
    </r>
    <phoneticPr fontId="7" type="noConversion"/>
  </si>
  <si>
    <r>
      <t>Non 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emission factor of fuels used in the baseline scenario</t>
    </r>
    <phoneticPr fontId="7" type="noConversion"/>
  </si>
  <si>
    <r>
      <t>ER</t>
    </r>
    <r>
      <rPr>
        <b/>
        <vertAlign val="subscript"/>
        <sz val="11"/>
        <color theme="1"/>
        <rFont val="Times New Roman"/>
        <family val="1"/>
      </rPr>
      <t>y</t>
    </r>
    <phoneticPr fontId="7" type="noConversion"/>
  </si>
  <si>
    <r>
      <t>C</t>
    </r>
    <r>
      <rPr>
        <vertAlign val="subscript"/>
        <sz val="11"/>
        <color rgb="FF4D4D4C"/>
        <rFont val="Times New Roman"/>
        <family val="1"/>
      </rPr>
      <t>j</t>
    </r>
    <phoneticPr fontId="7" type="noConversion"/>
  </si>
  <si>
    <r>
      <t>EF</t>
    </r>
    <r>
      <rPr>
        <vertAlign val="subscript"/>
        <sz val="12"/>
        <rFont val="Times New Roman"/>
        <family val="1"/>
      </rPr>
      <t>b,fuel,non co2</t>
    </r>
    <r>
      <rPr>
        <sz val="12"/>
        <rFont val="Times New Roman"/>
        <family val="1"/>
      </rPr>
      <t xml:space="preserve"> = EF</t>
    </r>
    <r>
      <rPr>
        <vertAlign val="subscript"/>
        <sz val="12"/>
        <rFont val="Times New Roman"/>
        <family val="1"/>
      </rPr>
      <t xml:space="preserve">CH4 </t>
    </r>
    <r>
      <rPr>
        <sz val="11"/>
        <rFont val="Times New Roman"/>
        <family val="1"/>
      </rPr>
      <t xml:space="preserve">* </t>
    </r>
    <r>
      <rPr>
        <sz val="12"/>
        <rFont val="Times New Roman"/>
        <family val="1"/>
      </rPr>
      <t>GWP</t>
    </r>
    <r>
      <rPr>
        <vertAlign val="subscript"/>
        <sz val="12"/>
        <rFont val="Times New Roman"/>
        <family val="1"/>
      </rPr>
      <t xml:space="preserve">CH4 </t>
    </r>
    <r>
      <rPr>
        <sz val="11"/>
        <rFont val="Times New Roman"/>
        <family val="1"/>
      </rPr>
      <t>+</t>
    </r>
    <r>
      <rPr>
        <vertAlign val="subscript"/>
        <sz val="12"/>
        <rFont val="Times New Roman"/>
        <family val="1"/>
      </rPr>
      <t xml:space="preserve"> </t>
    </r>
    <r>
      <rPr>
        <sz val="12"/>
        <rFont val="Times New Roman"/>
        <family val="1"/>
      </rPr>
      <t>EF</t>
    </r>
    <r>
      <rPr>
        <vertAlign val="subscript"/>
        <sz val="12"/>
        <rFont val="Times New Roman"/>
        <family val="1"/>
      </rPr>
      <t xml:space="preserve">N2O </t>
    </r>
    <r>
      <rPr>
        <sz val="11"/>
        <rFont val="Times New Roman"/>
        <family val="1"/>
      </rPr>
      <t xml:space="preserve">* </t>
    </r>
    <r>
      <rPr>
        <sz val="12"/>
        <rFont val="Times New Roman"/>
        <family val="1"/>
      </rPr>
      <t>GWP</t>
    </r>
    <r>
      <rPr>
        <vertAlign val="subscript"/>
        <sz val="12"/>
        <rFont val="Times New Roman"/>
        <family val="1"/>
      </rPr>
      <t>N2O</t>
    </r>
    <phoneticPr fontId="7" type="noConversion"/>
  </si>
  <si>
    <r>
      <t>BE</t>
    </r>
    <r>
      <rPr>
        <vertAlign val="subscript"/>
        <sz val="11"/>
        <rFont val="Times New Roman"/>
        <family val="1"/>
      </rPr>
      <t>b,y</t>
    </r>
    <phoneticPr fontId="7" type="noConversion"/>
  </si>
  <si>
    <r>
      <t>PE</t>
    </r>
    <r>
      <rPr>
        <vertAlign val="subscript"/>
        <sz val="11"/>
        <rFont val="Times New Roman"/>
        <family val="1"/>
      </rPr>
      <t>p,y</t>
    </r>
    <phoneticPr fontId="7" type="noConversion"/>
  </si>
  <si>
    <r>
      <t>ER</t>
    </r>
    <r>
      <rPr>
        <vertAlign val="subscript"/>
        <sz val="11"/>
        <rFont val="Times New Roman"/>
        <family val="1"/>
      </rPr>
      <t>y</t>
    </r>
    <phoneticPr fontId="7" type="noConversion"/>
  </si>
  <si>
    <r>
      <t>NCV</t>
    </r>
    <r>
      <rPr>
        <vertAlign val="subscript"/>
        <sz val="11"/>
        <rFont val="Times New Roman"/>
        <family val="1"/>
      </rPr>
      <t>b,fuel</t>
    </r>
    <phoneticPr fontId="7" type="noConversion"/>
  </si>
  <si>
    <r>
      <t>EF</t>
    </r>
    <r>
      <rPr>
        <vertAlign val="subscript"/>
        <sz val="11"/>
        <rFont val="Times New Roman"/>
        <family val="1"/>
      </rPr>
      <t>b,fuel,non-CO2</t>
    </r>
    <phoneticPr fontId="7" type="noConversion"/>
  </si>
  <si>
    <r>
      <t>EF</t>
    </r>
    <r>
      <rPr>
        <vertAlign val="subscript"/>
        <sz val="11"/>
        <rFont val="Times New Roman"/>
        <family val="1"/>
      </rPr>
      <t>p,fuel,non-CO2</t>
    </r>
    <phoneticPr fontId="7" type="noConversion"/>
  </si>
  <si>
    <r>
      <t>B</t>
    </r>
    <r>
      <rPr>
        <vertAlign val="subscript"/>
        <sz val="11"/>
        <rFont val="Times New Roman"/>
        <family val="1"/>
      </rPr>
      <t>p,y</t>
    </r>
    <phoneticPr fontId="7" type="noConversion"/>
  </si>
  <si>
    <r>
      <t>f</t>
    </r>
    <r>
      <rPr>
        <vertAlign val="subscript"/>
        <sz val="11"/>
        <rFont val="Times New Roman"/>
        <family val="1"/>
      </rPr>
      <t>NRB,b,y</t>
    </r>
    <phoneticPr fontId="7" type="noConversion"/>
  </si>
  <si>
    <r>
      <t>f</t>
    </r>
    <r>
      <rPr>
        <vertAlign val="subscript"/>
        <sz val="11"/>
        <rFont val="Times New Roman"/>
        <family val="1"/>
      </rPr>
      <t>NRB,p,y</t>
    </r>
    <phoneticPr fontId="7" type="noConversion"/>
  </si>
  <si>
    <r>
      <t>EF</t>
    </r>
    <r>
      <rPr>
        <vertAlign val="subscript"/>
        <sz val="11"/>
        <rFont val="Times New Roman"/>
        <family val="1"/>
      </rPr>
      <t>CH4</t>
    </r>
    <phoneticPr fontId="7" type="noConversion"/>
  </si>
  <si>
    <r>
      <t>GWP</t>
    </r>
    <r>
      <rPr>
        <vertAlign val="subscript"/>
        <sz val="11"/>
        <rFont val="Times New Roman"/>
        <family val="1"/>
      </rPr>
      <t xml:space="preserve">CH4  </t>
    </r>
    <phoneticPr fontId="7" type="noConversion"/>
  </si>
  <si>
    <r>
      <t>GWP</t>
    </r>
    <r>
      <rPr>
        <vertAlign val="subscript"/>
        <sz val="11"/>
        <rFont val="Times New Roman"/>
        <family val="1"/>
      </rPr>
      <t>N2O</t>
    </r>
    <phoneticPr fontId="7" type="noConversion"/>
  </si>
  <si>
    <r>
      <t xml:space="preserve"> </t>
    </r>
    <r>
      <rPr>
        <sz val="11"/>
        <rFont val="Verdana"/>
        <family val="2"/>
      </rPr>
      <t>EF</t>
    </r>
    <r>
      <rPr>
        <vertAlign val="subscript"/>
        <sz val="11"/>
        <rFont val="Times New Roman"/>
        <family val="1"/>
      </rPr>
      <t>N2O</t>
    </r>
    <phoneticPr fontId="7" type="noConversion"/>
  </si>
  <si>
    <r>
      <t>EF</t>
    </r>
    <r>
      <rPr>
        <vertAlign val="subscript"/>
        <sz val="11"/>
        <rFont val="Times New Roman"/>
        <family val="1"/>
      </rPr>
      <t>b,fuel,CO2</t>
    </r>
    <phoneticPr fontId="7" type="noConversion"/>
  </si>
  <si>
    <r>
      <t>EF</t>
    </r>
    <r>
      <rPr>
        <vertAlign val="subscript"/>
        <sz val="11"/>
        <rFont val="Times New Roman"/>
        <family val="1"/>
      </rPr>
      <t>p,fuel,CO2</t>
    </r>
    <phoneticPr fontId="7" type="noConversion"/>
  </si>
  <si>
    <r>
      <t>NCV</t>
    </r>
    <r>
      <rPr>
        <vertAlign val="subscript"/>
        <sz val="11"/>
        <rFont val="Times New Roman"/>
        <family val="1"/>
      </rPr>
      <t>p,fuel</t>
    </r>
    <phoneticPr fontId="7" type="noConversion"/>
  </si>
  <si>
    <r>
      <t>U</t>
    </r>
    <r>
      <rPr>
        <vertAlign val="subscript"/>
        <sz val="11"/>
        <rFont val="Times New Roman"/>
        <family val="1"/>
      </rPr>
      <t>p,y</t>
    </r>
    <phoneticPr fontId="7" type="noConversion"/>
  </si>
  <si>
    <r>
      <t>LE</t>
    </r>
    <r>
      <rPr>
        <vertAlign val="subscript"/>
        <sz val="11"/>
        <rFont val="Times New Roman"/>
        <family val="1"/>
      </rPr>
      <t>p,y</t>
    </r>
    <phoneticPr fontId="7" type="noConversion"/>
  </si>
  <si>
    <r>
      <t>Global warning potential for CH</t>
    </r>
    <r>
      <rPr>
        <vertAlign val="subscript"/>
        <sz val="12"/>
        <rFont val="Times New Roman"/>
        <family val="1"/>
      </rPr>
      <t>4</t>
    </r>
    <phoneticPr fontId="7" type="noConversion"/>
  </si>
  <si>
    <t>IPCC Fifth Assessment Report: Climate Change 2014</t>
    <phoneticPr fontId="7" type="noConversion"/>
  </si>
  <si>
    <r>
      <t>Global warning potential for N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O</t>
    </r>
    <phoneticPr fontId="7" type="noConversion"/>
  </si>
  <si>
    <t>2006 Guidelines for National Greenhouse gas Inventories</t>
    <phoneticPr fontId="7" type="noConversion"/>
  </si>
  <si>
    <r>
      <t>tCO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/TJ</t>
    </r>
    <phoneticPr fontId="7" type="noConversion"/>
  </si>
  <si>
    <r>
      <rPr>
        <sz val="12"/>
        <rFont val="Verdana"/>
        <family val="2"/>
      </rPr>
      <t>D</t>
    </r>
    <r>
      <rPr>
        <sz val="12"/>
        <rFont val="Times New Roman"/>
        <family val="1"/>
      </rPr>
      <t>efault emission factor of CH</t>
    </r>
    <r>
      <rPr>
        <vertAlign val="subscript"/>
        <sz val="11"/>
        <color rgb="FF515151"/>
        <rFont val="Verdana"/>
        <family val="2"/>
      </rPr>
      <t>4</t>
    </r>
    <phoneticPr fontId="7" type="noConversion"/>
  </si>
  <si>
    <r>
      <rPr>
        <sz val="12"/>
        <rFont val="Verdana"/>
        <family val="2"/>
      </rPr>
      <t>D</t>
    </r>
    <r>
      <rPr>
        <sz val="12"/>
        <rFont val="Times New Roman"/>
        <family val="1"/>
      </rPr>
      <t>efault emission factor of N</t>
    </r>
    <r>
      <rPr>
        <vertAlign val="subscript"/>
        <sz val="11"/>
        <color rgb="FF515151"/>
        <rFont val="Verdana"/>
        <family val="2"/>
      </rPr>
      <t>2</t>
    </r>
    <r>
      <rPr>
        <sz val="11"/>
        <color rgb="FF515151"/>
        <rFont val="Verdana"/>
        <family val="2"/>
      </rPr>
      <t>O</t>
    </r>
    <phoneticPr fontId="7" type="noConversion"/>
  </si>
  <si>
    <r>
      <t>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emission factor of fuels used in the baseline scenario</t>
    </r>
    <phoneticPr fontId="7" type="noConversion"/>
  </si>
  <si>
    <t>TJ/t</t>
    <phoneticPr fontId="7" type="noConversion"/>
  </si>
  <si>
    <r>
      <rPr>
        <sz val="11"/>
        <color rgb="FF4D4D4C"/>
        <rFont val="Times New Roman"/>
        <family val="1"/>
      </rPr>
      <t>I</t>
    </r>
    <r>
      <rPr>
        <vertAlign val="subscript"/>
        <sz val="11"/>
        <color rgb="FF4D4D4C"/>
        <rFont val="Times New Roman"/>
        <family val="1"/>
      </rPr>
      <t>r,y</t>
    </r>
    <r>
      <rPr>
        <sz val="11"/>
        <color rgb="FF4D4D4C"/>
        <rFont val="Times New Roman"/>
        <family val="1"/>
      </rPr>
      <t xml:space="preserve"> = I</t>
    </r>
    <r>
      <rPr>
        <vertAlign val="subscript"/>
        <sz val="11"/>
        <color rgb="FF4D4D4C"/>
        <rFont val="Times New Roman"/>
        <family val="1"/>
      </rPr>
      <t>b</t>
    </r>
    <r>
      <rPr>
        <sz val="11"/>
        <color rgb="FF4D4D4C"/>
        <rFont val="Times New Roman"/>
        <family val="1"/>
      </rPr>
      <t xml:space="preserve"> – I</t>
    </r>
    <r>
      <rPr>
        <vertAlign val="subscript"/>
        <sz val="11"/>
        <color rgb="FF4D4D4C"/>
        <rFont val="Times New Roman"/>
        <family val="1"/>
      </rPr>
      <t>p,y</t>
    </r>
    <phoneticPr fontId="7" type="noConversion"/>
  </si>
  <si>
    <r>
      <t>I</t>
    </r>
    <r>
      <rPr>
        <vertAlign val="subscript"/>
        <sz val="11"/>
        <color rgb="FF4D4D4C"/>
        <rFont val="Times New Roman"/>
        <family val="1"/>
      </rPr>
      <t>r,y</t>
    </r>
    <r>
      <rPr>
        <sz val="11"/>
        <color rgb="FF4D4D4C"/>
        <rFont val="Times New Roman"/>
        <family val="1"/>
      </rPr>
      <t xml:space="preserve"> </t>
    </r>
    <phoneticPr fontId="7" type="noConversion"/>
  </si>
  <si>
    <r>
      <t>I</t>
    </r>
    <r>
      <rPr>
        <vertAlign val="subscript"/>
        <sz val="11"/>
        <color rgb="FF4D4D4C"/>
        <rFont val="Times New Roman"/>
        <family val="1"/>
      </rPr>
      <t>b</t>
    </r>
    <phoneticPr fontId="7" type="noConversion"/>
  </si>
  <si>
    <r>
      <t>I</t>
    </r>
    <r>
      <rPr>
        <vertAlign val="subscript"/>
        <sz val="11"/>
        <color rgb="FF4D4D4C"/>
        <rFont val="Times New Roman"/>
        <family val="1"/>
      </rPr>
      <t>p,y</t>
    </r>
    <r>
      <rPr>
        <sz val="11"/>
        <color rgb="FF4D4D4C"/>
        <rFont val="Times New Roman"/>
        <family val="1"/>
      </rPr>
      <t xml:space="preserve"> </t>
    </r>
    <phoneticPr fontId="7" type="noConversion"/>
  </si>
  <si>
    <r>
      <t>tCO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e</t>
    </r>
    <phoneticPr fontId="7" type="noConversion"/>
  </si>
  <si>
    <r>
      <t>Emission reductions (tCO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e)</t>
    </r>
    <phoneticPr fontId="7" type="noConversion"/>
  </si>
  <si>
    <r>
      <t>T</t>
    </r>
    <r>
      <rPr>
        <vertAlign val="subscript"/>
        <sz val="11"/>
        <color rgb="FF4D4D4C"/>
        <rFont val="Times New Roman"/>
        <family val="1"/>
      </rPr>
      <t>r,y</t>
    </r>
    <r>
      <rPr>
        <sz val="11"/>
        <color rgb="FF4D4D4C"/>
        <rFont val="Times New Roman"/>
        <family val="1"/>
      </rPr>
      <t xml:space="preserve"> = (T</t>
    </r>
    <r>
      <rPr>
        <vertAlign val="subscript"/>
        <sz val="11"/>
        <color rgb="FF4D4D4C"/>
        <rFont val="Times New Roman"/>
        <family val="1"/>
      </rPr>
      <t>b</t>
    </r>
    <r>
      <rPr>
        <sz val="11"/>
        <color rgb="FF4D4D4C"/>
        <rFont val="Times New Roman"/>
        <family val="1"/>
      </rPr>
      <t xml:space="preserve"> -  T</t>
    </r>
    <r>
      <rPr>
        <vertAlign val="subscript"/>
        <sz val="11"/>
        <color rgb="FF4D4D4C"/>
        <rFont val="Times New Roman"/>
        <family val="1"/>
      </rPr>
      <t>p,y</t>
    </r>
    <r>
      <rPr>
        <sz val="11"/>
        <color rgb="FF4D4D4C"/>
        <rFont val="Times New Roman"/>
        <family val="1"/>
      </rPr>
      <t>)/T</t>
    </r>
    <r>
      <rPr>
        <vertAlign val="subscript"/>
        <sz val="11"/>
        <color rgb="FF4D4D4C"/>
        <rFont val="Times New Roman"/>
        <family val="1"/>
      </rPr>
      <t>b</t>
    </r>
    <phoneticPr fontId="7" type="noConversion"/>
  </si>
  <si>
    <r>
      <t>T</t>
    </r>
    <r>
      <rPr>
        <vertAlign val="subscript"/>
        <sz val="11"/>
        <color rgb="FF4D4D4C"/>
        <rFont val="Times New Roman"/>
        <family val="1"/>
      </rPr>
      <t>r,y</t>
    </r>
    <phoneticPr fontId="7" type="noConversion"/>
  </si>
  <si>
    <r>
      <t>T</t>
    </r>
    <r>
      <rPr>
        <vertAlign val="subscript"/>
        <sz val="11"/>
        <color rgb="FF4D4D4C"/>
        <rFont val="Times New Roman"/>
        <family val="1"/>
      </rPr>
      <t>b</t>
    </r>
    <r>
      <rPr>
        <vertAlign val="subscript"/>
        <sz val="11"/>
        <color rgb="FF4D4D4C"/>
        <rFont val="Verdana"/>
        <family val="2"/>
      </rPr>
      <t xml:space="preserve"> </t>
    </r>
    <phoneticPr fontId="7" type="noConversion"/>
  </si>
  <si>
    <r>
      <t>T</t>
    </r>
    <r>
      <rPr>
        <vertAlign val="subscript"/>
        <sz val="11"/>
        <color rgb="FF4D4D4C"/>
        <rFont val="Times New Roman"/>
        <family val="1"/>
      </rPr>
      <t>p,y</t>
    </r>
    <r>
      <rPr>
        <sz val="11"/>
        <color rgb="FF4D4D4C"/>
        <rFont val="Verdana"/>
        <family val="2"/>
      </rPr>
      <t xml:space="preserve"> </t>
    </r>
    <phoneticPr fontId="7" type="noConversion"/>
  </si>
  <si>
    <t>h</t>
    <phoneticPr fontId="7" type="noConversion"/>
  </si>
  <si>
    <t>Besline survey</t>
    <phoneticPr fontId="7" type="noConversion"/>
  </si>
  <si>
    <t>Project survey</t>
    <phoneticPr fontId="7" type="noConversion"/>
  </si>
  <si>
    <r>
      <t>P</t>
    </r>
    <r>
      <rPr>
        <vertAlign val="subscript"/>
        <sz val="11"/>
        <color rgb="FF4D4D4C"/>
        <rFont val="Times New Roman"/>
        <family val="1"/>
      </rPr>
      <t>y</t>
    </r>
    <r>
      <rPr>
        <sz val="11"/>
        <color rgb="FF4D4D4C"/>
        <rFont val="Times New Roman"/>
        <family val="1"/>
      </rPr>
      <t xml:space="preserve"> = P</t>
    </r>
    <r>
      <rPr>
        <vertAlign val="subscript"/>
        <sz val="11"/>
        <color rgb="FF4D4D4C"/>
        <rFont val="Times New Roman"/>
        <family val="1"/>
      </rPr>
      <t>p,y</t>
    </r>
    <r>
      <rPr>
        <sz val="11"/>
        <color rgb="FF4D4D4C"/>
        <rFont val="Times New Roman"/>
        <family val="1"/>
      </rPr>
      <t xml:space="preserve"> * (1-C</t>
    </r>
    <r>
      <rPr>
        <vertAlign val="subscript"/>
        <sz val="11"/>
        <color rgb="FF4D4D4C"/>
        <rFont val="Times New Roman"/>
        <family val="1"/>
      </rPr>
      <t>j</t>
    </r>
    <r>
      <rPr>
        <sz val="11"/>
        <color rgb="FF4D4D4C"/>
        <rFont val="Times New Roman"/>
        <family val="1"/>
      </rPr>
      <t>) *U</t>
    </r>
    <r>
      <rPr>
        <vertAlign val="subscript"/>
        <sz val="11"/>
        <color rgb="FF4D4D4C"/>
        <rFont val="Times New Roman"/>
        <family val="1"/>
      </rPr>
      <t>p,y</t>
    </r>
  </si>
  <si>
    <r>
      <t>P</t>
    </r>
    <r>
      <rPr>
        <vertAlign val="subscript"/>
        <sz val="11"/>
        <color rgb="FF4D4D4C"/>
        <rFont val="Times New Roman"/>
        <family val="1"/>
      </rPr>
      <t>y</t>
    </r>
    <phoneticPr fontId="7" type="noConversion"/>
  </si>
  <si>
    <r>
      <t>P</t>
    </r>
    <r>
      <rPr>
        <vertAlign val="subscript"/>
        <sz val="11"/>
        <color rgb="FF4D4D4C"/>
        <rFont val="Times New Roman"/>
        <family val="1"/>
      </rPr>
      <t>p,y</t>
    </r>
    <r>
      <rPr>
        <sz val="11"/>
        <color rgb="FF4D4D4C"/>
        <rFont val="Times New Roman"/>
        <family val="1"/>
      </rPr>
      <t xml:space="preserve"> </t>
    </r>
    <phoneticPr fontId="7" type="noConversion"/>
  </si>
  <si>
    <r>
      <t>U</t>
    </r>
    <r>
      <rPr>
        <vertAlign val="subscript"/>
        <sz val="11"/>
        <color rgb="FF4D4D4C"/>
        <rFont val="Times New Roman"/>
        <family val="1"/>
      </rPr>
      <t>p,y</t>
    </r>
    <phoneticPr fontId="7" type="noConversion"/>
  </si>
  <si>
    <r>
      <t>B</t>
    </r>
    <r>
      <rPr>
        <vertAlign val="subscript"/>
        <sz val="11"/>
        <rFont val="Times New Roman"/>
        <family val="1"/>
      </rPr>
      <t>p,y</t>
    </r>
    <r>
      <rPr>
        <sz val="11"/>
        <rFont val="Times New Roman"/>
        <family val="1"/>
      </rPr>
      <t xml:space="preserve"> = (1 - C</t>
    </r>
    <r>
      <rPr>
        <vertAlign val="subscript"/>
        <sz val="11"/>
        <rFont val="Times New Roman"/>
        <family val="1"/>
      </rPr>
      <t>j</t>
    </r>
    <r>
      <rPr>
        <sz val="11"/>
        <rFont val="Times New Roman"/>
        <family val="1"/>
      </rPr>
      <t>) * N</t>
    </r>
    <r>
      <rPr>
        <vertAlign val="subscript"/>
        <sz val="11"/>
        <rFont val="Times New Roman"/>
        <family val="1"/>
      </rPr>
      <t>p,y</t>
    </r>
    <r>
      <rPr>
        <sz val="11"/>
        <rFont val="Times New Roman"/>
        <family val="1"/>
      </rPr>
      <t xml:space="preserve"> * W</t>
    </r>
    <r>
      <rPr>
        <vertAlign val="subscript"/>
        <sz val="11"/>
        <rFont val="Times New Roman"/>
        <family val="1"/>
      </rPr>
      <t>p,y</t>
    </r>
    <r>
      <rPr>
        <sz val="11"/>
        <rFont val="Times New Roman"/>
        <family val="1"/>
      </rPr>
      <t xml:space="preserve"> * (Q</t>
    </r>
    <r>
      <rPr>
        <vertAlign val="subscript"/>
        <sz val="11"/>
        <rFont val="Times New Roman"/>
        <family val="1"/>
      </rPr>
      <t>p,rawboil,y</t>
    </r>
    <r>
      <rPr>
        <sz val="11"/>
        <rFont val="Times New Roman"/>
        <family val="1"/>
      </rPr>
      <t xml:space="preserve"> + Q</t>
    </r>
    <r>
      <rPr>
        <vertAlign val="subscript"/>
        <sz val="11"/>
        <rFont val="Times New Roman"/>
        <family val="1"/>
      </rPr>
      <t>p,cleanboil,y</t>
    </r>
    <r>
      <rPr>
        <sz val="11"/>
        <rFont val="Times New Roman"/>
        <family val="1"/>
      </rPr>
      <t>)</t>
    </r>
  </si>
  <si>
    <r>
      <t>Q</t>
    </r>
    <r>
      <rPr>
        <vertAlign val="subscript"/>
        <sz val="11"/>
        <rFont val="Times New Roman"/>
        <family val="1"/>
      </rPr>
      <t>p,rawboil,y</t>
    </r>
    <phoneticPr fontId="7" type="noConversion"/>
  </si>
  <si>
    <r>
      <t>BE</t>
    </r>
    <r>
      <rPr>
        <vertAlign val="subscript"/>
        <sz val="11"/>
        <rFont val="Times New Roman"/>
        <family val="1"/>
      </rPr>
      <t xml:space="preserve">b,y </t>
    </r>
    <r>
      <rPr>
        <sz val="11"/>
        <rFont val="Times New Roman"/>
        <family val="1"/>
      </rPr>
      <t>= B</t>
    </r>
    <r>
      <rPr>
        <vertAlign val="subscript"/>
        <sz val="11"/>
        <rFont val="Times New Roman"/>
        <family val="1"/>
      </rPr>
      <t xml:space="preserve">b,y </t>
    </r>
    <r>
      <rPr>
        <sz val="11"/>
        <rFont val="Times New Roman"/>
        <family val="1"/>
      </rPr>
      <t>*(( f</t>
    </r>
    <r>
      <rPr>
        <vertAlign val="subscript"/>
        <sz val="11"/>
        <rFont val="Times New Roman"/>
        <family val="1"/>
      </rPr>
      <t>NRB,b,y</t>
    </r>
    <r>
      <rPr>
        <sz val="11"/>
        <rFont val="Times New Roman"/>
        <family val="1"/>
      </rPr>
      <t xml:space="preserve"> * EF</t>
    </r>
    <r>
      <rPr>
        <vertAlign val="subscript"/>
        <sz val="11"/>
        <rFont val="Times New Roman"/>
        <family val="1"/>
      </rPr>
      <t>b,fuel,CO2</t>
    </r>
    <r>
      <rPr>
        <sz val="11"/>
        <rFont val="Times New Roman"/>
        <family val="1"/>
      </rPr>
      <t>) + EF</t>
    </r>
    <r>
      <rPr>
        <vertAlign val="subscript"/>
        <sz val="11"/>
        <rFont val="Times New Roman"/>
        <family val="1"/>
      </rPr>
      <t>b,fuel,non-CO2</t>
    </r>
    <r>
      <rPr>
        <sz val="11"/>
        <rFont val="Times New Roman"/>
        <family val="1"/>
      </rPr>
      <t>) * NCV</t>
    </r>
    <r>
      <rPr>
        <vertAlign val="subscript"/>
        <sz val="11"/>
        <rFont val="Times New Roman"/>
        <family val="1"/>
      </rPr>
      <t>b,fuel</t>
    </r>
    <r>
      <rPr>
        <sz val="11"/>
        <rFont val="Times New Roman"/>
        <family val="1"/>
      </rPr>
      <t xml:space="preserve">  </t>
    </r>
    <phoneticPr fontId="7" type="noConversion"/>
  </si>
  <si>
    <r>
      <t>B</t>
    </r>
    <r>
      <rPr>
        <vertAlign val="subscript"/>
        <sz val="11"/>
        <rFont val="Times New Roman"/>
        <family val="1"/>
      </rPr>
      <t>b,y</t>
    </r>
    <phoneticPr fontId="7" type="noConversion"/>
  </si>
  <si>
    <r>
      <t>B</t>
    </r>
    <r>
      <rPr>
        <vertAlign val="subscript"/>
        <sz val="11"/>
        <rFont val="Times New Roman"/>
        <family val="1"/>
      </rPr>
      <t>p,y</t>
    </r>
    <phoneticPr fontId="7" type="noConversion"/>
  </si>
  <si>
    <r>
      <t>C</t>
    </r>
    <r>
      <rPr>
        <vertAlign val="subscript"/>
        <sz val="11"/>
        <rFont val="Times New Roman"/>
        <family val="1"/>
      </rPr>
      <t>j</t>
    </r>
    <phoneticPr fontId="7" type="noConversion"/>
  </si>
  <si>
    <r>
      <t>N</t>
    </r>
    <r>
      <rPr>
        <vertAlign val="subscript"/>
        <sz val="11"/>
        <rFont val="Times New Roman"/>
        <family val="1"/>
      </rPr>
      <t>p,y</t>
    </r>
    <phoneticPr fontId="7" type="noConversion"/>
  </si>
  <si>
    <r>
      <t>W</t>
    </r>
    <r>
      <rPr>
        <vertAlign val="subscript"/>
        <sz val="11"/>
        <rFont val="Times New Roman"/>
        <family val="1"/>
      </rPr>
      <t>p,y</t>
    </r>
    <phoneticPr fontId="7" type="noConversion"/>
  </si>
  <si>
    <r>
      <t>Q</t>
    </r>
    <r>
      <rPr>
        <vertAlign val="subscript"/>
        <sz val="11"/>
        <rFont val="Times New Roman"/>
        <family val="1"/>
      </rPr>
      <t>p,cleanboil,y</t>
    </r>
    <phoneticPr fontId="7" type="noConversion"/>
  </si>
  <si>
    <t xml:space="preserve">Baseline Scenario Fuel Consumption Calculation </t>
    <phoneticPr fontId="7" type="noConversion"/>
  </si>
  <si>
    <t>Project Survey</t>
    <phoneticPr fontId="7" type="noConversion"/>
  </si>
  <si>
    <t xml:space="preserve">Duration of this monitoring period </t>
  </si>
  <si>
    <t>GS ID (s) of Project (s)</t>
  </si>
  <si>
    <t xml:space="preserve">Baseline and project surveys </t>
    <phoneticPr fontId="7" type="noConversion"/>
  </si>
  <si>
    <t>percentage</t>
    <phoneticPr fontId="7" type="noConversion"/>
  </si>
  <si>
    <t>Percentage of premises that in the absence of the project activity would have used non-GHG emitting technologies like chlorine treatment techniques (if available) in the project boundary</t>
    <phoneticPr fontId="7" type="noConversion"/>
  </si>
  <si>
    <t>Percentage</t>
  </si>
  <si>
    <t>Percentage</t>
    <phoneticPr fontId="7" type="noConversion"/>
  </si>
  <si>
    <t>SDG 13: Climate Action</t>
    <phoneticPr fontId="7" type="noConversion"/>
  </si>
  <si>
    <t>SDG 3: Good health and well-being</t>
    <phoneticPr fontId="7" type="noConversion"/>
  </si>
  <si>
    <t>SDG 5: Gender equality</t>
    <phoneticPr fontId="7" type="noConversion"/>
  </si>
  <si>
    <t>SDG 6: Clean Water and Sanitation</t>
    <phoneticPr fontId="7" type="noConversion"/>
  </si>
  <si>
    <t>Fraction of biomass used that can be established as non-renewable biomass in project scenario p during year y</t>
    <phoneticPr fontId="7" type="noConversion"/>
  </si>
  <si>
    <r>
      <t>Non 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emission factor of fuels used in the project scenario</t>
    </r>
    <phoneticPr fontId="7" type="noConversion"/>
  </si>
  <si>
    <t>Water consumption field test</t>
    <phoneticPr fontId="7" type="noConversion"/>
  </si>
  <si>
    <t>Water consumption field test</t>
    <phoneticPr fontId="7" type="noConversion"/>
  </si>
  <si>
    <t>Water consumption field test</t>
    <phoneticPr fontId="7" type="noConversion"/>
  </si>
  <si>
    <t>Calculated according to Tool 30</t>
    <phoneticPr fontId="7" type="noConversion"/>
  </si>
  <si>
    <t xml:space="preserve">SDG 13 </t>
    <phoneticPr fontId="7" type="noConversion"/>
  </si>
  <si>
    <t>End date of MR1</t>
    <phoneticPr fontId="30" type="noConversion"/>
  </si>
  <si>
    <t>Days out of work</t>
    <phoneticPr fontId="30" type="noConversion"/>
  </si>
  <si>
    <t>Days of work</t>
    <phoneticPr fontId="30" type="noConversion"/>
  </si>
  <si>
    <t>District</t>
  </si>
  <si>
    <t>Sector</t>
  </si>
  <si>
    <t xml:space="preserve">Cell </t>
  </si>
  <si>
    <t>Village</t>
  </si>
  <si>
    <t>Number of person.days consuming water supplied by project scenario p through year y</t>
    <phoneticPr fontId="30" type="noConversion"/>
  </si>
  <si>
    <t>IR2</t>
  </si>
  <si>
    <t>2021/12/8</t>
  </si>
  <si>
    <t>Kamonyi</t>
  </si>
  <si>
    <t>Ngamba</t>
  </si>
  <si>
    <t>Kabuga</t>
  </si>
  <si>
    <t>Raro</t>
  </si>
  <si>
    <t>IR3</t>
  </si>
  <si>
    <t>Kamonyi</t>
    <phoneticPr fontId="30" type="noConversion"/>
  </si>
  <si>
    <t>Ngamba</t>
    <phoneticPr fontId="30" type="noConversion"/>
  </si>
  <si>
    <t>Fukwe</t>
  </si>
  <si>
    <t>IR4</t>
  </si>
  <si>
    <t>Nyamugari</t>
    <phoneticPr fontId="30" type="noConversion"/>
  </si>
  <si>
    <t>IR5</t>
  </si>
  <si>
    <t>Fukwe</t>
    <phoneticPr fontId="30" type="noConversion"/>
  </si>
  <si>
    <t>IR7</t>
  </si>
  <si>
    <t>Musenyi</t>
    <phoneticPr fontId="30" type="noConversion"/>
  </si>
  <si>
    <t>IR9</t>
  </si>
  <si>
    <t>Runda</t>
  </si>
  <si>
    <t>Ruyenzi</t>
  </si>
  <si>
    <t>Rubumba</t>
    <phoneticPr fontId="30" type="noConversion"/>
  </si>
  <si>
    <t>IR10</t>
  </si>
  <si>
    <t>Kagina</t>
  </si>
  <si>
    <t>Gasharara</t>
  </si>
  <si>
    <t>IR14</t>
  </si>
  <si>
    <t>Rugarika</t>
  </si>
  <si>
    <t>Nyarubuye</t>
  </si>
  <si>
    <t>Kabarama I</t>
    <phoneticPr fontId="30" type="noConversion"/>
  </si>
  <si>
    <t>IR15</t>
  </si>
  <si>
    <t>Kigese</t>
  </si>
  <si>
    <t>Kigese</t>
    <phoneticPr fontId="30" type="noConversion"/>
  </si>
  <si>
    <t>IR16</t>
  </si>
  <si>
    <t>Kabarama II</t>
    <phoneticPr fontId="30" type="noConversion"/>
  </si>
  <si>
    <t>IR17</t>
  </si>
  <si>
    <t>Kirega</t>
    <phoneticPr fontId="30" type="noConversion"/>
  </si>
  <si>
    <t>IR18</t>
  </si>
  <si>
    <t xml:space="preserve">Rugarika </t>
  </si>
  <si>
    <t>Sheli</t>
  </si>
  <si>
    <t>Butera</t>
    <phoneticPr fontId="30" type="noConversion"/>
  </si>
  <si>
    <t>IR19</t>
  </si>
  <si>
    <t>2021/12/13</t>
  </si>
  <si>
    <t>Masaka</t>
  </si>
  <si>
    <t>Ruramba II</t>
    <phoneticPr fontId="30" type="noConversion"/>
  </si>
  <si>
    <t>IR25</t>
  </si>
  <si>
    <t>2021/12/24</t>
  </si>
  <si>
    <t>Nzagwa</t>
  </si>
  <si>
    <t>IR26</t>
  </si>
  <si>
    <t xml:space="preserve">Mugina </t>
  </si>
  <si>
    <t>Nteko</t>
  </si>
  <si>
    <t>Rusoro</t>
    <phoneticPr fontId="30" type="noConversion"/>
  </si>
  <si>
    <t>IR27</t>
  </si>
  <si>
    <t>Jenda</t>
  </si>
  <si>
    <t>Nyamurenga</t>
    <phoneticPr fontId="30" type="noConversion"/>
  </si>
  <si>
    <t>IR28</t>
  </si>
  <si>
    <t>Kabugondo</t>
  </si>
  <si>
    <t>Cyeru</t>
    <phoneticPr fontId="30" type="noConversion"/>
  </si>
  <si>
    <t>IR29</t>
  </si>
  <si>
    <t>Bibungo</t>
  </si>
  <si>
    <t>Murambi I</t>
    <phoneticPr fontId="30" type="noConversion"/>
  </si>
  <si>
    <t>2021/12/31</t>
  </si>
  <si>
    <t>Mugina</t>
  </si>
  <si>
    <t>Kigarama</t>
  </si>
  <si>
    <t>IR31</t>
  </si>
  <si>
    <t>Musambira</t>
  </si>
  <si>
    <t>Mpushi</t>
  </si>
  <si>
    <t>Gitwiko I</t>
    <phoneticPr fontId="30" type="noConversion"/>
  </si>
  <si>
    <t>IR32</t>
  </si>
  <si>
    <t>Kamashashi</t>
    <phoneticPr fontId="30" type="noConversion"/>
  </si>
  <si>
    <t>IR33</t>
  </si>
  <si>
    <t>Gitwiko II</t>
    <phoneticPr fontId="30" type="noConversion"/>
  </si>
  <si>
    <t>IR34</t>
  </si>
  <si>
    <t>Gitwiko III</t>
    <phoneticPr fontId="30" type="noConversion"/>
  </si>
  <si>
    <t>IR35</t>
  </si>
  <si>
    <t>Nyamiyaga</t>
  </si>
  <si>
    <t>Mukinga</t>
  </si>
  <si>
    <t>Nyamahuru</t>
    <phoneticPr fontId="30" type="noConversion"/>
  </si>
  <si>
    <t>IR36</t>
  </si>
  <si>
    <t>Murambi II</t>
    <phoneticPr fontId="30" type="noConversion"/>
  </si>
  <si>
    <t>IR37</t>
  </si>
  <si>
    <t>Kabashumba</t>
  </si>
  <si>
    <t>Buye</t>
    <phoneticPr fontId="30" type="noConversion"/>
  </si>
  <si>
    <t>IR69</t>
  </si>
  <si>
    <t>Mataba sud</t>
  </si>
  <si>
    <t>IR92</t>
  </si>
  <si>
    <t>2021/12/11</t>
  </si>
  <si>
    <t>Ruhango</t>
  </si>
  <si>
    <t>Mbuye</t>
    <phoneticPr fontId="30" type="noConversion"/>
  </si>
  <si>
    <t>Kabuga</t>
    <phoneticPr fontId="30" type="noConversion"/>
  </si>
  <si>
    <t>IR93</t>
  </si>
  <si>
    <t>2021/12/10</t>
  </si>
  <si>
    <t>Mbuye</t>
  </si>
  <si>
    <t>Rugarama</t>
  </si>
  <si>
    <t>IR94</t>
  </si>
  <si>
    <t>2021/11/27</t>
  </si>
  <si>
    <t>Ruhango</t>
    <phoneticPr fontId="30" type="noConversion"/>
  </si>
  <si>
    <t>Nyamutarama</t>
    <phoneticPr fontId="30" type="noConversion"/>
  </si>
  <si>
    <t>IR501</t>
  </si>
  <si>
    <t>2022/2/17</t>
  </si>
  <si>
    <t>Muhanga</t>
    <phoneticPr fontId="2" type="noConversion"/>
  </si>
  <si>
    <t>Shyogwe</t>
    <phoneticPr fontId="30" type="noConversion"/>
  </si>
  <si>
    <t>Mubuga</t>
  </si>
  <si>
    <t>Gakomeye</t>
  </si>
  <si>
    <t>IR502</t>
  </si>
  <si>
    <t>2022/2/10</t>
  </si>
  <si>
    <t>Muhanga</t>
  </si>
  <si>
    <t>Biringaga</t>
  </si>
  <si>
    <t>Kuwimana</t>
    <phoneticPr fontId="30" type="noConversion"/>
  </si>
  <si>
    <t>IR503</t>
  </si>
  <si>
    <t>Rwinkuba</t>
  </si>
  <si>
    <t>IR504</t>
  </si>
  <si>
    <t>Mataba</t>
  </si>
  <si>
    <t>IR505</t>
  </si>
  <si>
    <t>2022/2/11</t>
  </si>
  <si>
    <t>Shori</t>
  </si>
  <si>
    <t>IR506</t>
  </si>
  <si>
    <t>2022/2/14</t>
  </si>
  <si>
    <t>Kivumu</t>
  </si>
  <si>
    <t>Busozi</t>
  </si>
  <si>
    <t>IR507</t>
  </si>
  <si>
    <t>Muhanga</t>
    <phoneticPr fontId="30" type="noConversion"/>
  </si>
  <si>
    <t>Mushishiro</t>
    <phoneticPr fontId="30" type="noConversion"/>
  </si>
  <si>
    <t>Nyagasozi</t>
  </si>
  <si>
    <t>Kanombe</t>
  </si>
  <si>
    <t>IR508</t>
  </si>
  <si>
    <t>Mushishiro</t>
  </si>
  <si>
    <t>Kibonwa</t>
  </si>
  <si>
    <t>IR509</t>
  </si>
  <si>
    <t>Munazi</t>
  </si>
  <si>
    <t>Kabare</t>
  </si>
  <si>
    <t>IR511</t>
  </si>
  <si>
    <t>2022/2/13</t>
  </si>
  <si>
    <t>Nyarusange</t>
    <phoneticPr fontId="30" type="noConversion"/>
  </si>
  <si>
    <t>Musongati</t>
  </si>
  <si>
    <t xml:space="preserve">Kagarama </t>
  </si>
  <si>
    <t>IR512</t>
  </si>
  <si>
    <t>Nyarusange</t>
  </si>
  <si>
    <t>Rukamiro</t>
  </si>
  <si>
    <t>IR513</t>
  </si>
  <si>
    <t>2022/2/26</t>
  </si>
  <si>
    <t>Rusovu</t>
  </si>
  <si>
    <t>Rwambariro</t>
  </si>
  <si>
    <t>IR30</t>
    <phoneticPr fontId="7" type="noConversion"/>
  </si>
  <si>
    <t>Percentage of users of project safe water supply who were already in baseline scenario using a non boiling safe water supply</t>
    <phoneticPr fontId="7" type="noConversion"/>
  </si>
  <si>
    <t>Total</t>
    <phoneticPr fontId="7" type="noConversion"/>
  </si>
  <si>
    <t>VPA No.</t>
    <phoneticPr fontId="7" type="noConversion"/>
  </si>
  <si>
    <t>01</t>
  </si>
  <si>
    <t>01</t>
    <phoneticPr fontId="7" type="noConversion"/>
  </si>
  <si>
    <t>02</t>
  </si>
  <si>
    <t>03</t>
  </si>
  <si>
    <t>04</t>
  </si>
  <si>
    <t>05</t>
  </si>
  <si>
    <t>IR100</t>
  </si>
  <si>
    <t>2021/12/4</t>
  </si>
  <si>
    <t>Kinazi</t>
  </si>
  <si>
    <t xml:space="preserve">Rubona </t>
  </si>
  <si>
    <t>Gako I</t>
  </si>
  <si>
    <t>IR101</t>
  </si>
  <si>
    <t>Gako II</t>
  </si>
  <si>
    <t>IR102</t>
  </si>
  <si>
    <t>Gako III</t>
  </si>
  <si>
    <t>IR103</t>
  </si>
  <si>
    <t>2021/12/16</t>
  </si>
  <si>
    <t>Buhanika I</t>
  </si>
  <si>
    <t>IR104</t>
  </si>
  <si>
    <t>Buhanika II</t>
  </si>
  <si>
    <t>IR105</t>
  </si>
  <si>
    <t>Rubona</t>
  </si>
  <si>
    <t>Gashike</t>
  </si>
  <si>
    <t>IR106</t>
  </si>
  <si>
    <t>2021/12/15</t>
  </si>
  <si>
    <t>Burima</t>
  </si>
  <si>
    <t>IR107</t>
  </si>
  <si>
    <t>2021/12/7</t>
  </si>
  <si>
    <t>Nyarugenge</t>
  </si>
  <si>
    <t>IR108</t>
  </si>
  <si>
    <t>2021/12/2</t>
  </si>
  <si>
    <t>Mirambi I</t>
  </si>
  <si>
    <t>IR109</t>
  </si>
  <si>
    <t>Mirambi II</t>
  </si>
  <si>
    <t>IR110</t>
  </si>
  <si>
    <t>Mirambi III</t>
  </si>
  <si>
    <t>IR111</t>
  </si>
  <si>
    <t>IR112</t>
  </si>
  <si>
    <t>2021/12/12</t>
  </si>
  <si>
    <t>Nyagahama I</t>
  </si>
  <si>
    <t>IR113</t>
  </si>
  <si>
    <t>Nyagahama II</t>
  </si>
  <si>
    <t>IR114</t>
  </si>
  <si>
    <t>2021/12/20</t>
  </si>
  <si>
    <t>Gisare</t>
  </si>
  <si>
    <t>Kibanda</t>
  </si>
  <si>
    <t>IR115</t>
  </si>
  <si>
    <t>2022/1/5</t>
  </si>
  <si>
    <t>Gisari</t>
  </si>
  <si>
    <t>Kamuraza I</t>
  </si>
  <si>
    <t>IR116</t>
  </si>
  <si>
    <t>Kamuraza II</t>
  </si>
  <si>
    <t>IR117</t>
  </si>
  <si>
    <t>2022/1/6</t>
  </si>
  <si>
    <t>Kamuraza III</t>
  </si>
  <si>
    <t>IR118</t>
  </si>
  <si>
    <t>2021/12/21</t>
  </si>
  <si>
    <t>Kabeza</t>
  </si>
  <si>
    <t>IR119</t>
  </si>
  <si>
    <t>2021/12/3</t>
  </si>
  <si>
    <t>Kakirenzi I</t>
  </si>
  <si>
    <t>IR120</t>
  </si>
  <si>
    <t>Kakirenzi II</t>
  </si>
  <si>
    <t>IR121</t>
  </si>
  <si>
    <t>Kakirenzi III</t>
  </si>
  <si>
    <t>IR122</t>
  </si>
  <si>
    <t>Kanaba</t>
  </si>
  <si>
    <t>IR123</t>
  </si>
  <si>
    <t>2021/12/9</t>
  </si>
  <si>
    <t>Nyabusunzu I</t>
  </si>
  <si>
    <t>IR124</t>
  </si>
  <si>
    <t>Nyabusunzu II</t>
  </si>
  <si>
    <t>IR125</t>
  </si>
  <si>
    <t>Rutabo</t>
  </si>
  <si>
    <t>Gatonde</t>
  </si>
  <si>
    <t>IR128</t>
  </si>
  <si>
    <t>2021/12/18</t>
  </si>
  <si>
    <t>Nyabisindu I</t>
  </si>
  <si>
    <t>IR129</t>
  </si>
  <si>
    <t>Nyabisindu II</t>
  </si>
  <si>
    <t>IR130</t>
  </si>
  <si>
    <t>Nyabisindu III</t>
  </si>
  <si>
    <t>IR131</t>
  </si>
  <si>
    <t>2021/12/22</t>
  </si>
  <si>
    <t>Kacyiru I</t>
  </si>
  <si>
    <t>IR132</t>
  </si>
  <si>
    <t>Kacyiru II</t>
  </si>
  <si>
    <t>IR133</t>
  </si>
  <si>
    <t>2021/12/23</t>
  </si>
  <si>
    <t>Kacyiru III</t>
  </si>
  <si>
    <t>IR134</t>
  </si>
  <si>
    <t>Karama</t>
  </si>
  <si>
    <t>IR135</t>
  </si>
  <si>
    <t>Ruhuha</t>
  </si>
  <si>
    <t>IR139</t>
  </si>
  <si>
    <t>2022/1/4</t>
  </si>
  <si>
    <t>Mpemba</t>
  </si>
  <si>
    <t>IR141</t>
  </si>
  <si>
    <t>2021/12/28</t>
  </si>
  <si>
    <t>Karuhuga</t>
  </si>
  <si>
    <t>IR142</t>
  </si>
  <si>
    <t>2021/11/26</t>
  </si>
  <si>
    <t>Impala I</t>
  </si>
  <si>
    <t>IR143</t>
  </si>
  <si>
    <t>Impala II</t>
  </si>
  <si>
    <t>IR144</t>
  </si>
  <si>
    <t>2021/12/6</t>
  </si>
  <si>
    <t>Gasiza I</t>
  </si>
  <si>
    <t>IR145</t>
  </si>
  <si>
    <t>Gasiza II</t>
  </si>
  <si>
    <t>IR146</t>
  </si>
  <si>
    <t>Gasiza III</t>
  </si>
  <si>
    <t>IR148</t>
  </si>
  <si>
    <t>2022/2/23</t>
  </si>
  <si>
    <t>Kareshya</t>
  </si>
  <si>
    <t>IR71</t>
  </si>
  <si>
    <t>Ntongwe</t>
  </si>
  <si>
    <t xml:space="preserve">Kayenzi </t>
  </si>
  <si>
    <t>Kanyete</t>
  </si>
  <si>
    <t>IR72</t>
  </si>
  <si>
    <t>2021/12/29</t>
  </si>
  <si>
    <t>Kirwa I</t>
  </si>
  <si>
    <t>IR74</t>
  </si>
  <si>
    <t xml:space="preserve">Kareba </t>
  </si>
  <si>
    <t>Kibatsi I</t>
  </si>
  <si>
    <t>IR75</t>
  </si>
  <si>
    <t>Kibatsi II</t>
  </si>
  <si>
    <t>IR76</t>
  </si>
  <si>
    <t>Ruko I</t>
  </si>
  <si>
    <t>IR77</t>
  </si>
  <si>
    <t>Ruko II</t>
  </si>
  <si>
    <t>IR78</t>
  </si>
  <si>
    <t>Kebero</t>
  </si>
  <si>
    <t>Ruko</t>
  </si>
  <si>
    <t>IR79</t>
  </si>
  <si>
    <t xml:space="preserve">Nyarurama </t>
  </si>
  <si>
    <t>Rwintama</t>
  </si>
  <si>
    <t>IR80</t>
  </si>
  <si>
    <t>IR81</t>
  </si>
  <si>
    <t>2022/1/3</t>
  </si>
  <si>
    <t>Gahunga</t>
  </si>
  <si>
    <t>IR82</t>
  </si>
  <si>
    <t>Gako</t>
  </si>
  <si>
    <t>Cyimana</t>
  </si>
  <si>
    <t>IR83</t>
  </si>
  <si>
    <t>Kizibere</t>
  </si>
  <si>
    <t>Kangoma</t>
  </si>
  <si>
    <t>IR84</t>
  </si>
  <si>
    <t>Bunyeshywa</t>
  </si>
  <si>
    <t>IR85</t>
  </si>
  <si>
    <t>Mayunzwe</t>
  </si>
  <si>
    <t>IR86</t>
  </si>
  <si>
    <t>2021/12/17</t>
  </si>
  <si>
    <t>Mwendo</t>
  </si>
  <si>
    <t>IR87</t>
  </si>
  <si>
    <t>Karusizi</t>
  </si>
  <si>
    <t>IR88</t>
  </si>
  <si>
    <t>Kidoma</t>
  </si>
  <si>
    <t>IR89</t>
  </si>
  <si>
    <t>2021/12/14</t>
  </si>
  <si>
    <t>Vunga</t>
  </si>
  <si>
    <t>IR90</t>
  </si>
  <si>
    <t>Buremera I</t>
  </si>
  <si>
    <t>IR91</t>
  </si>
  <si>
    <t>Buremera II</t>
  </si>
  <si>
    <t>IR95</t>
  </si>
  <si>
    <t>Gisanga</t>
  </si>
  <si>
    <t>Byemveni</t>
  </si>
  <si>
    <t>IR96</t>
  </si>
  <si>
    <t>Sabudari I</t>
  </si>
  <si>
    <t>IR97</t>
  </si>
  <si>
    <t>Sabudari II</t>
  </si>
  <si>
    <t>IR98</t>
  </si>
  <si>
    <t>Kavumu</t>
  </si>
  <si>
    <t>IR99</t>
  </si>
  <si>
    <t>Cyanza</t>
  </si>
  <si>
    <t>Kabungo</t>
  </si>
  <si>
    <t>IR136</t>
  </si>
  <si>
    <t>Nyakarekare</t>
  </si>
  <si>
    <t>IR137</t>
  </si>
  <si>
    <t>Bereshi</t>
  </si>
  <si>
    <t>IR147</t>
  </si>
  <si>
    <t>Nyabitare</t>
  </si>
  <si>
    <t>IR270</t>
  </si>
  <si>
    <t>2021/12/27</t>
  </si>
  <si>
    <t>Nyakabungo</t>
  </si>
  <si>
    <t>Mutima I</t>
  </si>
  <si>
    <t>IR271</t>
  </si>
  <si>
    <t>Mutima II</t>
  </si>
  <si>
    <t>IR272</t>
  </si>
  <si>
    <t>2021/12/1</t>
  </si>
  <si>
    <t>Gacuriro I</t>
  </si>
  <si>
    <t>IR273</t>
  </si>
  <si>
    <t>Gacuriro II</t>
  </si>
  <si>
    <t>IR274</t>
  </si>
  <si>
    <t>Gacuriro III</t>
  </si>
  <si>
    <t>IR275</t>
  </si>
  <si>
    <t>Byimana I</t>
  </si>
  <si>
    <t>IR276</t>
  </si>
  <si>
    <t>Byimana II</t>
  </si>
  <si>
    <t>IR277</t>
  </si>
  <si>
    <t>Karama I</t>
  </si>
  <si>
    <t>IR278</t>
  </si>
  <si>
    <t>Karama II</t>
  </si>
  <si>
    <t>IR279</t>
  </si>
  <si>
    <t>2021/12/30</t>
  </si>
  <si>
    <t>Kigabiro</t>
  </si>
  <si>
    <t>IR149</t>
  </si>
  <si>
    <t>2022/2/24</t>
  </si>
  <si>
    <t>Byimana</t>
  </si>
  <si>
    <t>Nyakabuye</t>
  </si>
  <si>
    <t>Gatobotobo</t>
  </si>
  <si>
    <t>IR150</t>
  </si>
  <si>
    <t>2022/2/22</t>
  </si>
  <si>
    <t>Bweramana</t>
  </si>
  <si>
    <t>Kirambo</t>
  </si>
  <si>
    <t>IR151</t>
  </si>
  <si>
    <t>Birambo</t>
  </si>
  <si>
    <t>IR152</t>
  </si>
  <si>
    <t xml:space="preserve">Mataba </t>
  </si>
  <si>
    <t>IR153</t>
  </si>
  <si>
    <t>Mpanda</t>
  </si>
  <si>
    <t>Gatwa</t>
  </si>
  <si>
    <t>IR154</t>
  </si>
  <si>
    <t>2022/2/25</t>
  </si>
  <si>
    <t>Kamusenyi</t>
  </si>
  <si>
    <t>Kabusheshe</t>
  </si>
  <si>
    <t>IR155</t>
  </si>
  <si>
    <t>IR156</t>
  </si>
  <si>
    <t>Mahembe</t>
  </si>
  <si>
    <t>Muhororo</t>
  </si>
  <si>
    <t>IR157</t>
  </si>
  <si>
    <t>Bukomero</t>
  </si>
  <si>
    <t>IR158</t>
  </si>
  <si>
    <t>IR171</t>
  </si>
  <si>
    <t>2022/1/10</t>
  </si>
  <si>
    <t>Gitisi</t>
  </si>
  <si>
    <t>Nyarugenge I</t>
  </si>
  <si>
    <t>IR172</t>
  </si>
  <si>
    <t>2022/1/9</t>
  </si>
  <si>
    <t>Nyarugenge II</t>
  </si>
  <si>
    <t>IR174</t>
  </si>
  <si>
    <t>2022/1/13</t>
  </si>
  <si>
    <t>Munyinya III</t>
  </si>
  <si>
    <t>IR183</t>
  </si>
  <si>
    <t>2022/1/15</t>
  </si>
  <si>
    <t>Buhoro</t>
  </si>
  <si>
    <t>IR184</t>
  </si>
  <si>
    <t>2022/1/11</t>
  </si>
  <si>
    <t>Ntosho</t>
  </si>
  <si>
    <t>IR185</t>
  </si>
  <si>
    <t>Masambu</t>
  </si>
  <si>
    <t>IR186</t>
  </si>
  <si>
    <t>Munyinya I</t>
  </si>
  <si>
    <t>IR189</t>
  </si>
  <si>
    <t>Murama</t>
  </si>
  <si>
    <t>Karambo</t>
  </si>
  <si>
    <t>IR190</t>
  </si>
  <si>
    <t>Karima I</t>
  </si>
  <si>
    <t>IR192</t>
  </si>
  <si>
    <t>Duwane</t>
  </si>
  <si>
    <t>IR193</t>
  </si>
  <si>
    <t>2022/1/19</t>
  </si>
  <si>
    <t xml:space="preserve">Rusororo </t>
  </si>
  <si>
    <t>IR194</t>
  </si>
  <si>
    <t>Rusororo I</t>
  </si>
  <si>
    <t>IR195</t>
  </si>
  <si>
    <t>Karima II</t>
  </si>
  <si>
    <t>IR196</t>
  </si>
  <si>
    <t>Munyinya II</t>
  </si>
  <si>
    <t>IR201</t>
  </si>
  <si>
    <t>2022/3/5</t>
  </si>
  <si>
    <t>Nyamaraba I</t>
  </si>
  <si>
    <t>IR205</t>
  </si>
  <si>
    <t>2022/3/4</t>
  </si>
  <si>
    <t>Nyamaraba II</t>
  </si>
  <si>
    <t>IR206</t>
  </si>
  <si>
    <t>2022/2/21</t>
  </si>
  <si>
    <t>Nyarunyinya I</t>
  </si>
  <si>
    <t>IR210</t>
  </si>
  <si>
    <t>2022/2/27</t>
  </si>
  <si>
    <t>Nyarunyinya II</t>
  </si>
  <si>
    <t>IR225</t>
  </si>
  <si>
    <t>2022/3/6</t>
  </si>
  <si>
    <t>IR226</t>
  </si>
  <si>
    <t>Muhororo II</t>
  </si>
  <si>
    <t>IR227</t>
  </si>
  <si>
    <t>2022/4/6</t>
  </si>
  <si>
    <t>Muhororo I</t>
  </si>
  <si>
    <t>IR236</t>
  </si>
  <si>
    <t>2022/5/16</t>
  </si>
  <si>
    <t>Munini</t>
  </si>
  <si>
    <t>Cyirima</t>
  </si>
  <si>
    <t>IR237</t>
  </si>
  <si>
    <t>2022/5/19</t>
  </si>
  <si>
    <t>Rwinyana</t>
  </si>
  <si>
    <t>Nyarutovu</t>
  </si>
  <si>
    <t>IR238</t>
  </si>
  <si>
    <t>Bugari</t>
  </si>
  <si>
    <t>IR239</t>
  </si>
  <si>
    <t>2022/5/20</t>
  </si>
  <si>
    <t>Samba</t>
  </si>
  <si>
    <t>IR240</t>
  </si>
  <si>
    <t>Rugogwe</t>
  </si>
  <si>
    <t>IR241</t>
  </si>
  <si>
    <t>IR242</t>
  </si>
  <si>
    <t>IR243</t>
  </si>
  <si>
    <t>2022/6/11</t>
  </si>
  <si>
    <t>Kirengeri</t>
  </si>
  <si>
    <t>IR244</t>
  </si>
  <si>
    <t>Nyagisozi</t>
  </si>
  <si>
    <t>IR245</t>
  </si>
  <si>
    <t>Mujyejuru</t>
  </si>
  <si>
    <t>IR246</t>
  </si>
  <si>
    <t>2022/6/13</t>
  </si>
  <si>
    <t>IR247</t>
  </si>
  <si>
    <t>Ntenyo</t>
  </si>
  <si>
    <t>Gihinga</t>
  </si>
  <si>
    <t>IR248</t>
  </si>
  <si>
    <t>2022/6/16</t>
  </si>
  <si>
    <t>Mutobo</t>
  </si>
  <si>
    <t>IR249</t>
  </si>
  <si>
    <t>Ndago</t>
  </si>
  <si>
    <t>IR252</t>
  </si>
  <si>
    <t>2022/6/20</t>
  </si>
  <si>
    <t>Nyarubumbiro</t>
  </si>
  <si>
    <t>IR165</t>
  </si>
  <si>
    <t>2022/1/20</t>
  </si>
  <si>
    <t>Rwoga</t>
  </si>
  <si>
    <t>Ruhango II</t>
  </si>
  <si>
    <t>IR175</t>
  </si>
  <si>
    <t>Bugarama</t>
  </si>
  <si>
    <t>IR176</t>
  </si>
  <si>
    <t>Ruhango I</t>
  </si>
  <si>
    <t>IR178</t>
  </si>
  <si>
    <t>2022/1/24</t>
  </si>
  <si>
    <t>Bihome I</t>
  </si>
  <si>
    <t>IR188</t>
  </si>
  <si>
    <t>Bihome II</t>
  </si>
  <si>
    <t>IR211</t>
  </si>
  <si>
    <t>2022/3/9</t>
  </si>
  <si>
    <t>Gasharu</t>
  </si>
  <si>
    <t>IR212</t>
  </si>
  <si>
    <t>2022/3/14</t>
  </si>
  <si>
    <t>IR220</t>
  </si>
  <si>
    <t>2022/5/23</t>
  </si>
  <si>
    <t>Cyibiraro</t>
  </si>
  <si>
    <t>IR221</t>
  </si>
  <si>
    <t>IR222</t>
  </si>
  <si>
    <t>2022/5/25</t>
  </si>
  <si>
    <t>Bunyogombe</t>
  </si>
  <si>
    <t>IR230</t>
  </si>
  <si>
    <t>2022/5/6</t>
  </si>
  <si>
    <t>Bushenyi</t>
  </si>
  <si>
    <t>IR283</t>
  </si>
  <si>
    <t>Nyanza</t>
  </si>
  <si>
    <t>Busasamana</t>
  </si>
  <si>
    <t>Nyamagana B2</t>
  </si>
  <si>
    <t>IR289</t>
  </si>
  <si>
    <t>Mugonzi</t>
  </si>
  <si>
    <t>IR290</t>
  </si>
  <si>
    <t>Kigoma</t>
  </si>
  <si>
    <t>Gasoro</t>
  </si>
  <si>
    <t>IR291</t>
  </si>
  <si>
    <t>Butantsinda</t>
  </si>
  <si>
    <t>Gitare</t>
  </si>
  <si>
    <t>IR292</t>
  </si>
  <si>
    <t>Mukingo</t>
  </si>
  <si>
    <t>Gatagara</t>
  </si>
  <si>
    <t>Kinyogoto</t>
  </si>
  <si>
    <t>IR295</t>
  </si>
  <si>
    <t>Cyabakamyi</t>
  </si>
  <si>
    <t>Nyabinyenga</t>
  </si>
  <si>
    <t>Rugwa I</t>
  </si>
  <si>
    <t>IR296</t>
  </si>
  <si>
    <t>Rugwa II</t>
  </si>
  <si>
    <t>IR297</t>
  </si>
  <si>
    <t>Kandihe</t>
  </si>
  <si>
    <t>IR298</t>
  </si>
  <si>
    <t>Cyerezo</t>
  </si>
  <si>
    <t>Cyumba</t>
  </si>
  <si>
    <t>IR299</t>
  </si>
  <si>
    <t>Kibirizi</t>
  </si>
  <si>
    <t>Cyeru</t>
  </si>
  <si>
    <t>Matara</t>
  </si>
  <si>
    <t>IR300</t>
  </si>
  <si>
    <t>Muyebe</t>
  </si>
  <si>
    <t>IR301</t>
  </si>
  <si>
    <t>Mututu</t>
  </si>
  <si>
    <t>IR302</t>
  </si>
  <si>
    <t>Rwotso</t>
  </si>
  <si>
    <t>Nyarurama I</t>
  </si>
  <si>
    <t>IR303</t>
  </si>
  <si>
    <t>Nyarurama II</t>
  </si>
  <si>
    <t>IR304</t>
  </si>
  <si>
    <t>Saruhembe I</t>
  </si>
  <si>
    <t>IR305</t>
  </si>
  <si>
    <t>Saruhembe II</t>
  </si>
  <si>
    <t>IR306</t>
  </si>
  <si>
    <t>Mubano</t>
  </si>
  <si>
    <t>IR307</t>
  </si>
  <si>
    <t>Muyira</t>
  </si>
  <si>
    <t>Nyamure</t>
  </si>
  <si>
    <t>Cyegera I</t>
  </si>
  <si>
    <t>IR309</t>
  </si>
  <si>
    <t>Gituza</t>
  </si>
  <si>
    <t>IR311</t>
  </si>
  <si>
    <t>Migina</t>
  </si>
  <si>
    <t>Kinyana</t>
  </si>
  <si>
    <t>IR312</t>
  </si>
  <si>
    <t>Gihama</t>
  </si>
  <si>
    <t>IR313</t>
  </si>
  <si>
    <t>Giti</t>
  </si>
  <si>
    <t>Kinyoni</t>
  </si>
  <si>
    <t>IR314</t>
  </si>
  <si>
    <t>Kagunga</t>
  </si>
  <si>
    <t>Samuduha</t>
  </si>
  <si>
    <t>IR315</t>
  </si>
  <si>
    <t>Ntyazo</t>
  </si>
  <si>
    <t>Katarara</t>
  </si>
  <si>
    <t>IR316</t>
  </si>
  <si>
    <t>Cyotamakara</t>
  </si>
  <si>
    <t>Karuyumbo I</t>
  </si>
  <si>
    <t>IR317</t>
  </si>
  <si>
    <t>Karuyumbo II</t>
  </si>
  <si>
    <t>IR390</t>
  </si>
  <si>
    <t xml:space="preserve">Nyamagabe </t>
  </si>
  <si>
    <t>Kamegeri</t>
  </si>
  <si>
    <t>Kizi</t>
  </si>
  <si>
    <t>Gakomeye I</t>
  </si>
  <si>
    <t>IR391</t>
  </si>
  <si>
    <t>Gakomeye II</t>
  </si>
  <si>
    <t>IR392</t>
  </si>
  <si>
    <t>Gakomeye III</t>
  </si>
  <si>
    <t>IR411</t>
  </si>
  <si>
    <t>Uwindekezi</t>
  </si>
  <si>
    <t>Uwamataba</t>
  </si>
  <si>
    <t>IR412</t>
  </si>
  <si>
    <t>Karumbi</t>
  </si>
  <si>
    <t>IR160</t>
  </si>
  <si>
    <t>Nyamagana</t>
  </si>
  <si>
    <t>Bwangacumu I</t>
  </si>
  <si>
    <t>IR161</t>
  </si>
  <si>
    <t>Bwangacumu II</t>
  </si>
  <si>
    <t>IR162</t>
  </si>
  <si>
    <t>Bwagacumu III</t>
  </si>
  <si>
    <t>IR163</t>
  </si>
  <si>
    <t>Nyamugari</t>
  </si>
  <si>
    <t>IR164</t>
  </si>
  <si>
    <t>Ngurukizi I</t>
  </si>
  <si>
    <t>IR166</t>
  </si>
  <si>
    <t>Mabera</t>
  </si>
  <si>
    <t>IR167</t>
  </si>
  <si>
    <t>Butare</t>
  </si>
  <si>
    <t>IR168</t>
  </si>
  <si>
    <t>Bumbogo</t>
  </si>
  <si>
    <t>IR169</t>
  </si>
  <si>
    <t>Kamaguru</t>
  </si>
  <si>
    <t>IR170</t>
  </si>
  <si>
    <t>Murehe</t>
  </si>
  <si>
    <t>IR173</t>
  </si>
  <si>
    <t>Cyeshero</t>
  </si>
  <si>
    <t>IR177</t>
  </si>
  <si>
    <t>Ngurukizi II</t>
  </si>
  <si>
    <t>IR179</t>
  </si>
  <si>
    <t>Gikoma</t>
  </si>
  <si>
    <t>IR180</t>
  </si>
  <si>
    <t>Ryabonyinka</t>
  </si>
  <si>
    <t>IR181</t>
  </si>
  <si>
    <t>2022/1/18</t>
  </si>
  <si>
    <t>Gatengeri</t>
  </si>
  <si>
    <t>IR182</t>
  </si>
  <si>
    <t>Tambwe</t>
  </si>
  <si>
    <t>IR197</t>
  </si>
  <si>
    <t>2022/1/26</t>
  </si>
  <si>
    <t>Gahama</t>
  </si>
  <si>
    <t>IR198</t>
  </si>
  <si>
    <t>2022/1/27</t>
  </si>
  <si>
    <t>Nyarusange II</t>
  </si>
  <si>
    <t>IR199</t>
  </si>
  <si>
    <t>2022/2/1</t>
  </si>
  <si>
    <t>Rusebeya</t>
  </si>
  <si>
    <t>IR200</t>
  </si>
  <si>
    <t>2022/2/5</t>
  </si>
  <si>
    <t>Rwankuba</t>
  </si>
  <si>
    <t>IR202</t>
  </si>
  <si>
    <t>2022/3/3</t>
  </si>
  <si>
    <t>Kabaja</t>
  </si>
  <si>
    <t>IR203</t>
  </si>
  <si>
    <t>IR204</t>
  </si>
  <si>
    <t>IR207</t>
  </si>
  <si>
    <t>2022/3/7</t>
  </si>
  <si>
    <t>Musamo</t>
  </si>
  <si>
    <t>Cyinkene</t>
  </si>
  <si>
    <t>IR208</t>
  </si>
  <si>
    <t>2022/2/9</t>
  </si>
  <si>
    <t>Ntungamo</t>
  </si>
  <si>
    <t>IR209</t>
  </si>
  <si>
    <t>Nyabihanga</t>
  </si>
  <si>
    <t>IR213</t>
  </si>
  <si>
    <t>Kaburanjwiri</t>
  </si>
  <si>
    <t>IR214</t>
  </si>
  <si>
    <t>2022/2/6</t>
  </si>
  <si>
    <t>Gacoko</t>
  </si>
  <si>
    <t>IR215</t>
  </si>
  <si>
    <t>Bugarura</t>
  </si>
  <si>
    <t>IR216</t>
  </si>
  <si>
    <t>2022/6/6</t>
  </si>
  <si>
    <t>Gishegesha</t>
  </si>
  <si>
    <t>IR217</t>
  </si>
  <si>
    <t>2022/5/28</t>
  </si>
  <si>
    <t>Busego</t>
  </si>
  <si>
    <t>IR218</t>
  </si>
  <si>
    <t>2022/6/9</t>
  </si>
  <si>
    <t>Kamugaza</t>
  </si>
  <si>
    <t>IR219</t>
  </si>
  <si>
    <t>2022/5/22</t>
  </si>
  <si>
    <t>IR224</t>
  </si>
  <si>
    <t>Nyabisindu</t>
  </si>
  <si>
    <t>IR228</t>
  </si>
  <si>
    <t>Kinama</t>
  </si>
  <si>
    <t>IR229</t>
  </si>
  <si>
    <t>Remera</t>
  </si>
  <si>
    <t>IR231</t>
  </si>
  <si>
    <t>IR232</t>
  </si>
  <si>
    <t>2022/6/8</t>
  </si>
  <si>
    <t>IR233</t>
  </si>
  <si>
    <t>Mwali</t>
  </si>
  <si>
    <t>IR234</t>
  </si>
  <si>
    <t>Nyundo</t>
  </si>
  <si>
    <t>IR235</t>
  </si>
  <si>
    <t>02</t>
    <phoneticPr fontId="7" type="noConversion"/>
  </si>
  <si>
    <t>03</t>
    <phoneticPr fontId="7" type="noConversion"/>
  </si>
  <si>
    <t>04</t>
    <phoneticPr fontId="7" type="noConversion"/>
  </si>
  <si>
    <t>05</t>
    <phoneticPr fontId="7" type="noConversion"/>
  </si>
  <si>
    <t>06</t>
  </si>
  <si>
    <t>06</t>
    <phoneticPr fontId="7" type="noConversion"/>
  </si>
  <si>
    <t>Total</t>
    <phoneticPr fontId="7" type="noConversion"/>
  </si>
  <si>
    <t>GS 11098, GS 11133, GS 11134, GS 11135, GS 11136, GS 11137</t>
    <phoneticPr fontId="7" type="noConversion"/>
  </si>
  <si>
    <t>VPA01</t>
  </si>
  <si>
    <t>VPA01</t>
    <phoneticPr fontId="7" type="noConversion"/>
  </si>
  <si>
    <t>VPA02</t>
  </si>
  <si>
    <t>VPA03</t>
  </si>
  <si>
    <t>VPA04</t>
  </si>
  <si>
    <t>VPA05</t>
  </si>
  <si>
    <t>VPA06</t>
  </si>
  <si>
    <r>
      <t>N</t>
    </r>
    <r>
      <rPr>
        <vertAlign val="subscript"/>
        <sz val="12"/>
        <rFont val="Times New Roman"/>
        <family val="1"/>
      </rPr>
      <t>p,y</t>
    </r>
    <phoneticPr fontId="7" type="noConversion"/>
  </si>
  <si>
    <t>26/11/2021 -24/07/2022</t>
    <phoneticPr fontId="7" type="noConversion"/>
  </si>
  <si>
    <t>Total of 6 VPAs</t>
    <phoneticPr fontId="7" type="noConversion"/>
  </si>
  <si>
    <t>Rehabilitation Date</t>
    <phoneticPr fontId="7" type="noConversion"/>
  </si>
  <si>
    <t xml:space="preserve">Number of households </t>
    <phoneticPr fontId="7" type="noConversion"/>
  </si>
  <si>
    <t>Number of persons</t>
    <phoneticPr fontId="7" type="noConversion"/>
  </si>
  <si>
    <t>Total</t>
    <phoneticPr fontId="7" type="noConversion"/>
  </si>
  <si>
    <t>Total</t>
    <phoneticPr fontId="7" type="noConversion"/>
  </si>
  <si>
    <t>Total</t>
    <phoneticPr fontId="7" type="noConversion"/>
  </si>
  <si>
    <r>
      <t>ER</t>
    </r>
    <r>
      <rPr>
        <vertAlign val="subscript"/>
        <sz val="12"/>
        <rFont val="Times New Roman"/>
        <family val="1"/>
      </rPr>
      <t>y</t>
    </r>
    <r>
      <rPr>
        <sz val="12"/>
        <rFont val="Times New Roman"/>
        <family val="1"/>
      </rPr>
      <t xml:space="preserve"> = (ΣBE</t>
    </r>
    <r>
      <rPr>
        <vertAlign val="subscript"/>
        <sz val="12"/>
        <rFont val="Times New Roman"/>
        <family val="1"/>
      </rPr>
      <t xml:space="preserve">b,y </t>
    </r>
    <r>
      <rPr>
        <sz val="12"/>
        <rFont val="Times New Roman"/>
        <family val="1"/>
      </rPr>
      <t>- ΣPE</t>
    </r>
    <r>
      <rPr>
        <vertAlign val="subscript"/>
        <sz val="12"/>
        <rFont val="Times New Roman"/>
        <family val="1"/>
      </rPr>
      <t>p,y</t>
    </r>
    <r>
      <rPr>
        <sz val="12"/>
        <rFont val="Times New Roman"/>
        <family val="1"/>
      </rPr>
      <t>) * U</t>
    </r>
    <r>
      <rPr>
        <vertAlign val="subscript"/>
        <sz val="12"/>
        <rFont val="Times New Roman"/>
        <family val="1"/>
      </rPr>
      <t xml:space="preserve">p,y </t>
    </r>
    <r>
      <rPr>
        <sz val="12"/>
        <rFont val="Times New Roman"/>
        <family val="1"/>
      </rPr>
      <t>- ΣLE</t>
    </r>
    <r>
      <rPr>
        <vertAlign val="subscript"/>
        <sz val="12"/>
        <rFont val="Times New Roman"/>
        <family val="1"/>
      </rPr>
      <t>p,y</t>
    </r>
    <phoneticPr fontId="7" type="noConversion"/>
  </si>
  <si>
    <t>GS 11098</t>
  </si>
  <si>
    <t>GS 11098</t>
    <phoneticPr fontId="7" type="noConversion"/>
  </si>
  <si>
    <t xml:space="preserve">GS 11133 </t>
  </si>
  <si>
    <t xml:space="preserve">GS 11133 </t>
    <phoneticPr fontId="7" type="noConversion"/>
  </si>
  <si>
    <t>GS 11134</t>
  </si>
  <si>
    <t>GS 11134</t>
    <phoneticPr fontId="7" type="noConversion"/>
  </si>
  <si>
    <t>GS 11135</t>
  </si>
  <si>
    <t>GS 11135</t>
    <phoneticPr fontId="7" type="noConversion"/>
  </si>
  <si>
    <t>GS 11136</t>
  </si>
  <si>
    <t>GS 11136</t>
    <phoneticPr fontId="7" type="noConversion"/>
  </si>
  <si>
    <t>GS 11137</t>
  </si>
  <si>
    <t>GS 11137</t>
    <phoneticPr fontId="7" type="noConversion"/>
  </si>
  <si>
    <t>GS ID</t>
    <phoneticPr fontId="7" type="noConversion"/>
  </si>
  <si>
    <r>
      <t>Baseline estimate (tCO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e)</t>
    </r>
    <phoneticPr fontId="7" type="noConversion"/>
  </si>
  <si>
    <r>
      <t>Project estimate (tCO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e)</t>
    </r>
    <phoneticPr fontId="7" type="noConversion"/>
  </si>
  <si>
    <r>
      <t>Net benefit (tCO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e)</t>
    </r>
    <phoneticPr fontId="7" type="noConversion"/>
  </si>
  <si>
    <t>Start date</t>
    <phoneticPr fontId="7" type="noConversion"/>
  </si>
  <si>
    <t>End date</t>
    <phoneticPr fontId="7" type="noConversion"/>
  </si>
  <si>
    <t>Values estimated in ex ante calculation of approved PDD</t>
    <phoneticPr fontId="7" type="noConversion"/>
  </si>
  <si>
    <t>Kumunyinya</t>
    <phoneticPr fontId="7" type="noConversion"/>
  </si>
  <si>
    <t>Geographic Coordinates (latitude and longitude)</t>
    <phoneticPr fontId="7" type="noConversion"/>
  </si>
  <si>
    <t>-1.890692</t>
  </si>
  <si>
    <t>-1.8712557</t>
  </si>
  <si>
    <t>-1.917324</t>
  </si>
  <si>
    <t>-2.018542</t>
  </si>
  <si>
    <t>-2.049787</t>
  </si>
  <si>
    <t>-2.144367</t>
  </si>
  <si>
    <t>-2.150221</t>
  </si>
  <si>
    <t>-2.112777</t>
  </si>
  <si>
    <t>-2.115929</t>
  </si>
  <si>
    <t>-2.126321</t>
  </si>
  <si>
    <t>-2.165517</t>
  </si>
  <si>
    <t>-2.155891</t>
  </si>
  <si>
    <t>-2.159958</t>
  </si>
  <si>
    <t>-2.155822</t>
  </si>
  <si>
    <t>-2.16623</t>
  </si>
  <si>
    <t>-2.202521</t>
  </si>
  <si>
    <t>-2.187895</t>
  </si>
  <si>
    <t>-2.20891</t>
  </si>
  <si>
    <t>-2.192322</t>
  </si>
  <si>
    <t>-2.194637</t>
  </si>
  <si>
    <t>-2.196366</t>
  </si>
  <si>
    <t>-2.172022</t>
  </si>
  <si>
    <t>-2.182696</t>
  </si>
  <si>
    <t>-2.187672</t>
  </si>
  <si>
    <t>-2.131615</t>
  </si>
  <si>
    <t>-2.174211</t>
  </si>
  <si>
    <t>-2.170044</t>
  </si>
  <si>
    <t>-2.168282</t>
  </si>
  <si>
    <t>-2.160094</t>
  </si>
  <si>
    <t>-2.163262</t>
  </si>
  <si>
    <t>-2.153725</t>
  </si>
  <si>
    <t>-2.150193</t>
  </si>
  <si>
    <t>-2.165305</t>
  </si>
  <si>
    <t>-2.172373</t>
  </si>
  <si>
    <t>-2.175155</t>
  </si>
  <si>
    <t>-2.228109</t>
  </si>
  <si>
    <t>-2.1862</t>
  </si>
  <si>
    <t>-2.181314</t>
  </si>
  <si>
    <t>-2.183039</t>
  </si>
  <si>
    <t>-2.185282</t>
  </si>
  <si>
    <t>-2.189127</t>
  </si>
  <si>
    <t>-2.180953</t>
  </si>
  <si>
    <t>-2.183643</t>
  </si>
  <si>
    <t>-2.220356</t>
  </si>
  <si>
    <t>-2.201476</t>
  </si>
  <si>
    <t>-2.196267</t>
  </si>
  <si>
    <t>-2.195511</t>
  </si>
  <si>
    <t>-2.225535</t>
  </si>
  <si>
    <t>-2.2282509</t>
  </si>
  <si>
    <t>-2.230585</t>
  </si>
  <si>
    <t>-2.206397</t>
  </si>
  <si>
    <t>-2.221004</t>
  </si>
  <si>
    <t>-2.220377</t>
  </si>
  <si>
    <t>-2.284700</t>
  </si>
  <si>
    <t>-2.274568</t>
  </si>
  <si>
    <t>-2.268605</t>
  </si>
  <si>
    <t>-2.250026</t>
  </si>
  <si>
    <t>-2.238509</t>
  </si>
  <si>
    <t>-2.255257</t>
  </si>
  <si>
    <t>-2.24576</t>
  </si>
  <si>
    <t>-2.246433</t>
  </si>
  <si>
    <t>-2.162469</t>
  </si>
  <si>
    <t>29.804704</t>
  </si>
  <si>
    <t>-2.177234</t>
  </si>
  <si>
    <t>-2.168049</t>
  </si>
  <si>
    <t>-2.1772341</t>
  </si>
  <si>
    <t>-2.159465</t>
  </si>
  <si>
    <t>-2.167282</t>
  </si>
  <si>
    <t>-2.161022</t>
  </si>
  <si>
    <t>-2.159761</t>
  </si>
  <si>
    <t>29.867170</t>
  </si>
  <si>
    <t>-2.152481</t>
  </si>
  <si>
    <t>-2.12427</t>
  </si>
  <si>
    <t>-2.113015</t>
  </si>
  <si>
    <t>-2.117647</t>
  </si>
  <si>
    <t>-2.124166</t>
  </si>
  <si>
    <t>-2.14374</t>
  </si>
  <si>
    <t>-2.127515</t>
  </si>
  <si>
    <t>-2.114957</t>
  </si>
  <si>
    <t>-2.208330</t>
  </si>
  <si>
    <t>-2.232268</t>
  </si>
  <si>
    <t>-2.239684</t>
  </si>
  <si>
    <t>-2.220928</t>
  </si>
  <si>
    <t>-2.208164</t>
  </si>
  <si>
    <t>-2.211003</t>
  </si>
  <si>
    <t>-2.169444</t>
  </si>
  <si>
    <t>-2.217069</t>
  </si>
  <si>
    <t>-2.198146</t>
  </si>
  <si>
    <t>-2.201149</t>
  </si>
  <si>
    <t>-2.215115</t>
  </si>
  <si>
    <t>-2.147339</t>
  </si>
  <si>
    <t>-2.224527</t>
  </si>
  <si>
    <t>-2.220986</t>
  </si>
  <si>
    <t>-2.236557</t>
  </si>
  <si>
    <t>-2.134871</t>
  </si>
  <si>
    <t>-2.170913</t>
  </si>
  <si>
    <t>-2.153501</t>
  </si>
  <si>
    <t>-2.180863</t>
  </si>
  <si>
    <t>-2.139916</t>
  </si>
  <si>
    <t>-2.148708</t>
  </si>
  <si>
    <t>26/11/2021 to 24/07/2022</t>
    <phoneticPr fontId="7" type="noConversion"/>
  </si>
  <si>
    <t>Keza</t>
    <phoneticPr fontId="30" type="noConversion"/>
  </si>
  <si>
    <t>Ngoru</t>
    <phoneticPr fontId="30" type="noConversion"/>
  </si>
  <si>
    <t>Borehole ID</t>
    <phoneticPr fontId="7" type="noConversion"/>
  </si>
  <si>
    <t xml:space="preserve">GS10959 VPA01-06 Safe Water Projects in Rwanda </t>
    <phoneticPr fontId="7" type="noConversion"/>
  </si>
  <si>
    <t>Hand Pump Type</t>
    <phoneticPr fontId="7" type="noConversion"/>
  </si>
  <si>
    <t>India Mark V</t>
    <phoneticPr fontId="7" type="noConversion"/>
  </si>
  <si>
    <t>[1] https://www.ipcc.ch/site/assets/uploads/2018/02/ar4-wg1-chapter2-1.pdf</t>
    <phoneticPr fontId="7" type="noConversion"/>
  </si>
  <si>
    <t>Sworn statement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</si>
</sst>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_-* #,##0.00_-;\-* #,##0.00_-;_-* &quot;-&quot;??_-;_-@_-"/>
    <numFmt numFmtId="177" formatCode="#,##0.00_ "/>
    <numFmt numFmtId="178" formatCode="#,##0_ "/>
    <numFmt numFmtId="179" formatCode="0.00_ "/>
    <numFmt numFmtId="180" formatCode="yyyy/m/d;@"/>
    <numFmt numFmtId="181" formatCode="0_);[Red]\(0\)"/>
    <numFmt numFmtId="182" formatCode="#,##0_);[Red]\(#,##0\)"/>
  </numFmts>
  <fonts count="36" x14ac:knownFonts="1">
    <font>
      <sz val="12"/>
      <name val="宋体"/>
      <charset val="134"/>
    </font>
    <font>
      <sz val="12"/>
      <name val="宋体"/>
      <family val="3"/>
      <charset val="134"/>
    </font>
    <font>
      <sz val="11"/>
      <color theme="1"/>
      <name val="宋体"/>
      <family val="2"/>
      <scheme val="minor"/>
    </font>
    <font>
      <u/>
      <sz val="12"/>
      <color theme="10"/>
      <name val="宋体"/>
      <family val="3"/>
      <charset val="134"/>
    </font>
    <font>
      <u/>
      <sz val="12"/>
      <color theme="11"/>
      <name val="宋体"/>
      <family val="3"/>
      <charset val="134"/>
    </font>
    <font>
      <sz val="11"/>
      <name val="Times New Roman"/>
      <family val="1"/>
    </font>
    <font>
      <b/>
      <sz val="11"/>
      <name val="Times New Roman"/>
      <family val="1"/>
    </font>
    <font>
      <sz val="9"/>
      <name val="宋体"/>
      <family val="3"/>
      <charset val="134"/>
    </font>
    <font>
      <sz val="11"/>
      <color rgb="FF4D4D4C"/>
      <name val="Verdana"/>
      <family val="2"/>
    </font>
    <font>
      <vertAlign val="subscript"/>
      <sz val="11"/>
      <color rgb="FF4D4D4C"/>
      <name val="Verdana"/>
      <family val="2"/>
    </font>
    <font>
      <sz val="11"/>
      <color rgb="FF515151"/>
      <name val="Verdana"/>
      <family val="2"/>
    </font>
    <font>
      <vertAlign val="subscript"/>
      <sz val="11"/>
      <color rgb="FF515151"/>
      <name val="Verdana"/>
      <family val="2"/>
    </font>
    <font>
      <sz val="12"/>
      <name val="Times New Roman"/>
      <family val="1"/>
    </font>
    <font>
      <sz val="11"/>
      <color rgb="FF4D4D4C"/>
      <name val="Times New Roman"/>
      <family val="1"/>
    </font>
    <font>
      <sz val="11"/>
      <color theme="1"/>
      <name val="Times New Roman"/>
      <family val="1"/>
    </font>
    <font>
      <vertAlign val="subscript"/>
      <sz val="11"/>
      <name val="Times New Roman"/>
      <family val="1"/>
    </font>
    <font>
      <vertAlign val="subscript"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bscript"/>
      <sz val="11"/>
      <color rgb="FF4D4D4C"/>
      <name val="Times New Roman"/>
      <family val="1"/>
    </font>
    <font>
      <sz val="12"/>
      <color rgb="FF515151"/>
      <name val="Verdana"/>
      <family val="2"/>
    </font>
    <font>
      <vertAlign val="subscript"/>
      <sz val="11"/>
      <name val="Verdana"/>
      <family val="2"/>
    </font>
    <font>
      <sz val="11"/>
      <name val="Verdana"/>
      <family val="2"/>
    </font>
    <font>
      <sz val="11"/>
      <name val="宋体"/>
      <family val="2"/>
      <scheme val="minor"/>
    </font>
    <font>
      <b/>
      <sz val="11"/>
      <name val="宋体"/>
      <family val="2"/>
      <scheme val="minor"/>
    </font>
    <font>
      <b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sz val="12"/>
      <name val="Verdana"/>
      <family val="2"/>
    </font>
    <font>
      <b/>
      <sz val="12"/>
      <name val="Times New Roman"/>
      <family val="1"/>
    </font>
    <font>
      <b/>
      <sz val="12"/>
      <color rgb="FF515151"/>
      <name val="Verdana"/>
      <family val="2"/>
    </font>
    <font>
      <sz val="9"/>
      <name val="宋体"/>
      <family val="3"/>
      <charset val="134"/>
      <scheme val="minor"/>
    </font>
    <font>
      <b/>
      <sz val="14"/>
      <name val="Times New Roman"/>
      <family val="1"/>
    </font>
    <font>
      <b/>
      <sz val="12"/>
      <name val="宋体"/>
      <family val="3"/>
      <charset val="134"/>
    </font>
    <font>
      <b/>
      <vertAlign val="subscript"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3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176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0" fontId="5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7" fillId="0" borderId="0" xfId="2" applyFont="1" applyProtection="1">
      <protection locked="0"/>
    </xf>
    <xf numFmtId="0" fontId="18" fillId="0" borderId="0" xfId="2" applyFont="1" applyProtection="1">
      <protection locked="0"/>
    </xf>
    <xf numFmtId="0" fontId="14" fillId="0" borderId="0" xfId="2" applyFont="1" applyProtection="1">
      <protection locked="0"/>
    </xf>
    <xf numFmtId="0" fontId="2" fillId="0" borderId="0" xfId="2" applyProtection="1">
      <protection locked="0"/>
    </xf>
    <xf numFmtId="0" fontId="14" fillId="0" borderId="2" xfId="2" applyFont="1" applyBorder="1" applyProtection="1">
      <protection locked="0"/>
    </xf>
    <xf numFmtId="0" fontId="5" fillId="0" borderId="0" xfId="0" applyFont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0" fontId="5" fillId="0" borderId="0" xfId="2" applyFont="1" applyProtection="1"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4" xfId="2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vertical="center" wrapText="1"/>
      <protection locked="0"/>
    </xf>
    <xf numFmtId="0" fontId="12" fillId="0" borderId="4" xfId="2" applyFont="1" applyBorder="1" applyAlignment="1" applyProtection="1">
      <alignment horizontal="center" vertical="center"/>
      <protection locked="0"/>
    </xf>
    <xf numFmtId="178" fontId="12" fillId="0" borderId="4" xfId="0" applyNumberFormat="1" applyFont="1" applyBorder="1" applyAlignment="1" applyProtection="1">
      <alignment horizontal="center" vertical="center"/>
      <protection locked="0"/>
    </xf>
    <xf numFmtId="0" fontId="12" fillId="0" borderId="4" xfId="2" applyFont="1" applyBorder="1" applyAlignment="1" applyProtection="1">
      <alignment horizontal="center" vertical="center" wrapText="1"/>
      <protection locked="0"/>
    </xf>
    <xf numFmtId="0" fontId="2" fillId="0" borderId="2" xfId="2" applyBorder="1" applyProtection="1">
      <protection locked="0"/>
    </xf>
    <xf numFmtId="0" fontId="12" fillId="0" borderId="0" xfId="2" applyFont="1" applyProtection="1">
      <protection locked="0"/>
    </xf>
    <xf numFmtId="0" fontId="10" fillId="0" borderId="0" xfId="0" applyFont="1">
      <alignment vertical="center"/>
    </xf>
    <xf numFmtId="0" fontId="20" fillId="0" borderId="0" xfId="0" applyFont="1" applyAlignment="1">
      <alignment horizontal="justify" vertical="center"/>
    </xf>
    <xf numFmtId="0" fontId="3" fillId="0" borderId="0" xfId="22">
      <alignment vertical="center"/>
    </xf>
    <xf numFmtId="177" fontId="12" fillId="0" borderId="4" xfId="0" applyNumberFormat="1" applyFont="1" applyBorder="1" applyAlignment="1" applyProtection="1">
      <alignment horizontal="center" vertical="center"/>
      <protection locked="0"/>
    </xf>
    <xf numFmtId="0" fontId="14" fillId="0" borderId="0" xfId="2" applyFont="1" applyAlignment="1" applyProtection="1">
      <alignment vertical="center"/>
      <protection locked="0"/>
    </xf>
    <xf numFmtId="0" fontId="5" fillId="0" borderId="0" xfId="2" applyFont="1" applyAlignment="1" applyProtection="1">
      <alignment vertical="center"/>
      <protection locked="0"/>
    </xf>
    <xf numFmtId="0" fontId="2" fillId="0" borderId="0" xfId="2" applyAlignment="1" applyProtection="1">
      <alignment vertical="center"/>
      <protection locked="0"/>
    </xf>
    <xf numFmtId="9" fontId="12" fillId="0" borderId="4" xfId="0" applyNumberFormat="1" applyFont="1" applyBorder="1" applyAlignment="1" applyProtection="1">
      <alignment horizontal="center" vertical="center"/>
      <protection locked="0"/>
    </xf>
    <xf numFmtId="0" fontId="23" fillId="0" borderId="2" xfId="2" applyFont="1" applyBorder="1" applyProtection="1">
      <protection locked="0"/>
    </xf>
    <xf numFmtId="0" fontId="23" fillId="0" borderId="0" xfId="2" applyFont="1" applyProtection="1">
      <protection locked="0"/>
    </xf>
    <xf numFmtId="0" fontId="23" fillId="0" borderId="0" xfId="2" applyFont="1" applyAlignment="1" applyProtection="1">
      <alignment vertical="center"/>
      <protection locked="0"/>
    </xf>
    <xf numFmtId="0" fontId="24" fillId="0" borderId="0" xfId="2" applyFont="1" applyProtection="1">
      <protection locked="0"/>
    </xf>
    <xf numFmtId="0" fontId="13" fillId="0" borderId="0" xfId="0" applyFont="1">
      <alignment vertical="center"/>
    </xf>
    <xf numFmtId="0" fontId="12" fillId="0" borderId="0" xfId="0" applyFont="1">
      <alignment vertical="center"/>
    </xf>
    <xf numFmtId="0" fontId="5" fillId="0" borderId="0" xfId="0" applyFont="1">
      <alignment vertical="center"/>
    </xf>
    <xf numFmtId="0" fontId="28" fillId="0" borderId="0" xfId="2" applyFont="1" applyProtection="1">
      <protection locked="0"/>
    </xf>
    <xf numFmtId="0" fontId="28" fillId="0" borderId="2" xfId="0" applyFont="1" applyBorder="1" applyAlignment="1" applyProtection="1">
      <alignment horizontal="justify" vertical="center"/>
      <protection locked="0"/>
    </xf>
    <xf numFmtId="179" fontId="12" fillId="0" borderId="4" xfId="0" applyNumberFormat="1" applyFont="1" applyBorder="1" applyAlignment="1" applyProtection="1">
      <alignment horizontal="center" vertical="center"/>
      <protection locked="0"/>
    </xf>
    <xf numFmtId="10" fontId="12" fillId="0" borderId="4" xfId="0" applyNumberFormat="1" applyFont="1" applyBorder="1" applyAlignment="1" applyProtection="1">
      <alignment horizontal="center" vertical="center"/>
      <protection locked="0"/>
    </xf>
    <xf numFmtId="10" fontId="12" fillId="0" borderId="4" xfId="3" applyNumberFormat="1" applyFont="1" applyBorder="1" applyAlignment="1" applyProtection="1">
      <alignment horizontal="center" vertical="center"/>
      <protection locked="0"/>
    </xf>
    <xf numFmtId="10" fontId="5" fillId="0" borderId="3" xfId="0" applyNumberFormat="1" applyFont="1" applyBorder="1" applyAlignment="1">
      <alignment horizontal="center" vertical="center" wrapText="1"/>
    </xf>
    <xf numFmtId="0" fontId="12" fillId="0" borderId="0" xfId="2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2" fillId="0" borderId="0" xfId="2" applyFont="1" applyAlignment="1" applyProtection="1">
      <alignment horizontal="center" vertical="center" wrapText="1"/>
      <protection locked="0"/>
    </xf>
    <xf numFmtId="0" fontId="14" fillId="0" borderId="0" xfId="2" applyFont="1" applyAlignment="1" applyProtection="1">
      <alignment horizontal="center" vertical="center"/>
      <protection locked="0"/>
    </xf>
    <xf numFmtId="0" fontId="14" fillId="0" borderId="0" xfId="0" applyFont="1" applyAlignment="1"/>
    <xf numFmtId="0" fontId="29" fillId="0" borderId="0" xfId="0" applyFont="1">
      <alignment vertical="center"/>
    </xf>
    <xf numFmtId="14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80" fontId="6" fillId="0" borderId="4" xfId="0" applyNumberFormat="1" applyFont="1" applyBorder="1" applyAlignment="1">
      <alignment horizontal="center" vertical="center" wrapText="1"/>
    </xf>
    <xf numFmtId="181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177" fontId="12" fillId="0" borderId="4" xfId="3" applyNumberFormat="1" applyFont="1" applyFill="1" applyBorder="1" applyAlignment="1" applyProtection="1">
      <alignment horizontal="center" vertical="center"/>
      <protection locked="0"/>
    </xf>
    <xf numFmtId="49" fontId="5" fillId="0" borderId="0" xfId="2" applyNumberFormat="1" applyFont="1" applyProtection="1">
      <protection locked="0"/>
    </xf>
    <xf numFmtId="49" fontId="12" fillId="0" borderId="0" xfId="0" applyNumberFormat="1" applyFont="1">
      <alignment vertical="center"/>
    </xf>
    <xf numFmtId="49" fontId="28" fillId="0" borderId="4" xfId="0" applyNumberFormat="1" applyFont="1" applyBorder="1">
      <alignment vertical="center"/>
    </xf>
    <xf numFmtId="0" fontId="28" fillId="0" borderId="0" xfId="0" applyFont="1" applyAlignment="1" applyProtection="1">
      <alignment horizontal="justify" vertical="center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12" fillId="0" borderId="9" xfId="2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28" fillId="0" borderId="4" xfId="0" applyFont="1" applyBorder="1" applyAlignment="1" applyProtection="1">
      <alignment horizontal="center" vertical="center"/>
      <protection locked="0"/>
    </xf>
    <xf numFmtId="0" fontId="28" fillId="0" borderId="4" xfId="2" applyFont="1" applyBorder="1" applyAlignment="1" applyProtection="1">
      <alignment horizontal="center" vertical="center"/>
      <protection locked="0"/>
    </xf>
    <xf numFmtId="0" fontId="28" fillId="0" borderId="4" xfId="2" applyFont="1" applyBorder="1" applyAlignment="1" applyProtection="1">
      <alignment horizontal="center"/>
      <protection locked="0"/>
    </xf>
    <xf numFmtId="0" fontId="25" fillId="2" borderId="4" xfId="2" applyFont="1" applyFill="1" applyBorder="1" applyAlignment="1" applyProtection="1">
      <alignment horizontal="center" vertical="center"/>
      <protection locked="0"/>
    </xf>
    <xf numFmtId="0" fontId="12" fillId="0" borderId="4" xfId="0" applyFont="1" applyBorder="1">
      <alignment vertical="center"/>
    </xf>
    <xf numFmtId="4" fontId="12" fillId="0" borderId="0" xfId="0" applyNumberFormat="1" applyFont="1">
      <alignment vertical="center"/>
    </xf>
    <xf numFmtId="0" fontId="5" fillId="0" borderId="4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12" fillId="0" borderId="7" xfId="0" applyFont="1" applyBorder="1" applyAlignment="1" applyProtection="1">
      <alignment vertical="center" wrapText="1"/>
      <protection locked="0"/>
    </xf>
    <xf numFmtId="49" fontId="6" fillId="0" borderId="4" xfId="0" applyNumberFormat="1" applyFont="1" applyBorder="1">
      <alignment vertical="center"/>
    </xf>
    <xf numFmtId="0" fontId="32" fillId="0" borderId="0" xfId="0" applyFont="1">
      <alignment vertical="center"/>
    </xf>
    <xf numFmtId="0" fontId="28" fillId="0" borderId="0" xfId="0" applyFont="1">
      <alignment vertical="center"/>
    </xf>
    <xf numFmtId="178" fontId="12" fillId="0" borderId="4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82" fontId="5" fillId="0" borderId="0" xfId="2" applyNumberFormat="1" applyFont="1" applyProtection="1">
      <protection locked="0"/>
    </xf>
    <xf numFmtId="182" fontId="6" fillId="0" borderId="4" xfId="0" applyNumberFormat="1" applyFont="1" applyBorder="1" applyAlignment="1">
      <alignment horizontal="center" vertical="center" wrapText="1"/>
    </xf>
    <xf numFmtId="182" fontId="12" fillId="0" borderId="0" xfId="0" applyNumberFormat="1" applyFont="1">
      <alignment vertical="center"/>
    </xf>
    <xf numFmtId="49" fontId="34" fillId="0" borderId="4" xfId="0" applyNumberFormat="1" applyFont="1" applyBorder="1">
      <alignment vertical="center"/>
    </xf>
    <xf numFmtId="0" fontId="34" fillId="0" borderId="4" xfId="0" applyFont="1" applyBorder="1" applyAlignment="1"/>
    <xf numFmtId="180" fontId="34" fillId="0" borderId="4" xfId="0" applyNumberFormat="1" applyFont="1" applyBorder="1" applyAlignment="1">
      <alignment horizontal="center" vertical="center" wrapText="1"/>
    </xf>
    <xf numFmtId="14" fontId="34" fillId="0" borderId="4" xfId="0" applyNumberFormat="1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181" fontId="34" fillId="0" borderId="4" xfId="0" applyNumberFormat="1" applyFont="1" applyBorder="1" applyAlignment="1">
      <alignment horizontal="center" vertical="center" wrapText="1"/>
    </xf>
    <xf numFmtId="49" fontId="34" fillId="0" borderId="4" xfId="0" applyNumberFormat="1" applyFont="1" applyBorder="1" applyAlignment="1">
      <alignment horizontal="center" vertical="center" wrapText="1"/>
    </xf>
    <xf numFmtId="182" fontId="34" fillId="0" borderId="4" xfId="0" applyNumberFormat="1" applyFont="1" applyBorder="1" applyAlignment="1">
      <alignment horizontal="center" vertical="center" wrapText="1"/>
    </xf>
    <xf numFmtId="0" fontId="34" fillId="0" borderId="0" xfId="0" applyFont="1">
      <alignment vertical="center"/>
    </xf>
    <xf numFmtId="0" fontId="34" fillId="0" borderId="4" xfId="0" applyFont="1" applyBorder="1" applyAlignment="1">
      <alignment horizontal="center" vertical="center"/>
    </xf>
    <xf numFmtId="180" fontId="34" fillId="0" borderId="4" xfId="0" applyNumberFormat="1" applyFont="1" applyBorder="1" applyAlignment="1">
      <alignment horizontal="center" vertical="center"/>
    </xf>
    <xf numFmtId="49" fontId="35" fillId="3" borderId="4" xfId="0" applyNumberFormat="1" applyFont="1" applyFill="1" applyBorder="1">
      <alignment vertical="center"/>
    </xf>
    <xf numFmtId="0" fontId="35" fillId="3" borderId="4" xfId="0" applyFont="1" applyFill="1" applyBorder="1">
      <alignment vertical="center"/>
    </xf>
    <xf numFmtId="181" fontId="35" fillId="3" borderId="4" xfId="0" applyNumberFormat="1" applyFont="1" applyFill="1" applyBorder="1" applyAlignment="1">
      <alignment horizontal="center" vertical="center" wrapText="1"/>
    </xf>
    <xf numFmtId="49" fontId="35" fillId="3" borderId="4" xfId="0" applyNumberFormat="1" applyFont="1" applyFill="1" applyBorder="1" applyAlignment="1">
      <alignment horizontal="center" vertical="center" wrapText="1"/>
    </xf>
    <xf numFmtId="0" fontId="35" fillId="3" borderId="4" xfId="0" applyFont="1" applyFill="1" applyBorder="1" applyAlignment="1">
      <alignment horizontal="center" vertical="center" wrapText="1"/>
    </xf>
    <xf numFmtId="178" fontId="35" fillId="3" borderId="4" xfId="0" applyNumberFormat="1" applyFont="1" applyFill="1" applyBorder="1" applyAlignment="1">
      <alignment horizontal="center" vertical="center" wrapText="1"/>
    </xf>
    <xf numFmtId="182" fontId="35" fillId="3" borderId="4" xfId="0" applyNumberFormat="1" applyFont="1" applyFill="1" applyBorder="1" applyAlignment="1">
      <alignment horizontal="center" vertical="center" wrapText="1"/>
    </xf>
    <xf numFmtId="0" fontId="34" fillId="0" borderId="4" xfId="0" applyFont="1" applyBorder="1">
      <alignment vertical="center"/>
    </xf>
    <xf numFmtId="182" fontId="34" fillId="0" borderId="4" xfId="0" applyNumberFormat="1" applyFont="1" applyBorder="1">
      <alignment vertical="center"/>
    </xf>
    <xf numFmtId="0" fontId="35" fillId="3" borderId="4" xfId="0" applyFont="1" applyFill="1" applyBorder="1" applyAlignment="1">
      <alignment horizontal="center" vertical="center"/>
    </xf>
    <xf numFmtId="178" fontId="35" fillId="3" borderId="4" xfId="0" applyNumberFormat="1" applyFont="1" applyFill="1" applyBorder="1" applyAlignment="1">
      <alignment horizontal="center" vertical="center"/>
    </xf>
    <xf numFmtId="182" fontId="35" fillId="3" borderId="4" xfId="0" applyNumberFormat="1" applyFont="1" applyFill="1" applyBorder="1" applyAlignment="1">
      <alignment horizontal="center" vertical="center"/>
    </xf>
    <xf numFmtId="14" fontId="35" fillId="3" borderId="4" xfId="0" applyNumberFormat="1" applyFont="1" applyFill="1" applyBorder="1" applyAlignment="1">
      <alignment horizontal="center" vertical="center" wrapText="1"/>
    </xf>
    <xf numFmtId="49" fontId="34" fillId="3" borderId="4" xfId="0" applyNumberFormat="1" applyFont="1" applyFill="1" applyBorder="1">
      <alignment vertical="center"/>
    </xf>
    <xf numFmtId="0" fontId="34" fillId="3" borderId="4" xfId="0" applyFont="1" applyFill="1" applyBorder="1">
      <alignment vertical="center"/>
    </xf>
    <xf numFmtId="0" fontId="34" fillId="3" borderId="0" xfId="0" applyFont="1" applyFill="1">
      <alignment vertical="center"/>
    </xf>
    <xf numFmtId="14" fontId="34" fillId="0" borderId="4" xfId="0" applyNumberFormat="1" applyFont="1" applyBorder="1" applyAlignment="1">
      <alignment horizontal="left" vertical="center"/>
    </xf>
    <xf numFmtId="181" fontId="6" fillId="0" borderId="1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/>
    </xf>
    <xf numFmtId="178" fontId="25" fillId="2" borderId="4" xfId="2" applyNumberFormat="1" applyFont="1" applyFill="1" applyBorder="1" applyAlignment="1" applyProtection="1">
      <alignment horizontal="center" vertical="center"/>
      <protection locked="0"/>
    </xf>
    <xf numFmtId="0" fontId="31" fillId="0" borderId="6" xfId="2" applyFont="1" applyBorder="1" applyAlignment="1" applyProtection="1">
      <alignment horizontal="center" vertical="center"/>
      <protection locked="0"/>
    </xf>
    <xf numFmtId="0" fontId="31" fillId="0" borderId="5" xfId="2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12" fillId="0" borderId="7" xfId="2" applyFont="1" applyBorder="1" applyAlignment="1" applyProtection="1">
      <alignment horizontal="center" vertical="center"/>
      <protection locked="0"/>
    </xf>
    <xf numFmtId="0" fontId="12" fillId="0" borderId="8" xfId="2" applyFont="1" applyBorder="1" applyAlignment="1" applyProtection="1">
      <alignment horizontal="center" vertical="center"/>
      <protection locked="0"/>
    </xf>
    <xf numFmtId="0" fontId="12" fillId="0" borderId="9" xfId="2" applyFont="1" applyBorder="1" applyAlignment="1" applyProtection="1">
      <alignment horizontal="center" vertical="center"/>
      <protection locked="0"/>
    </xf>
    <xf numFmtId="0" fontId="25" fillId="2" borderId="7" xfId="2" applyFont="1" applyFill="1" applyBorder="1" applyAlignment="1" applyProtection="1">
      <alignment horizontal="center" vertical="center"/>
      <protection locked="0"/>
    </xf>
    <xf numFmtId="0" fontId="25" fillId="2" borderId="8" xfId="2" applyFont="1" applyFill="1" applyBorder="1" applyAlignment="1" applyProtection="1">
      <alignment horizontal="center" vertical="center"/>
      <protection locked="0"/>
    </xf>
    <xf numFmtId="0" fontId="25" fillId="2" borderId="9" xfId="2" applyFont="1" applyFill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28" fillId="0" borderId="1" xfId="0" applyFont="1" applyBorder="1" applyAlignment="1" applyProtection="1">
      <alignment horizontal="center" vertical="center"/>
      <protection locked="0"/>
    </xf>
    <xf numFmtId="0" fontId="28" fillId="0" borderId="1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</cellXfs>
  <cellStyles count="23">
    <cellStyle name="Normal 2" xfId="2" xr:uid="{00000000-0005-0000-0000-000000000000}"/>
    <cellStyle name="Tusental 2" xfId="3" xr:uid="{00000000-0005-0000-0000-000001000000}"/>
    <cellStyle name="常规" xfId="0" builtinId="0"/>
    <cellStyle name="常规 2" xfId="1" xr:uid="{00000000-0005-0000-0000-000003000000}"/>
    <cellStyle name="超链接" xfId="4" builtinId="8" hidden="1"/>
    <cellStyle name="超链接" xfId="6" builtinId="8" hidden="1"/>
    <cellStyle name="超链接" xfId="8" builtinId="8" hidden="1"/>
    <cellStyle name="超链接" xfId="10" builtinId="8" hidden="1"/>
    <cellStyle name="超链接" xfId="12" builtinId="8" hidden="1"/>
    <cellStyle name="超链接" xfId="14" builtinId="8" hidden="1"/>
    <cellStyle name="超链接" xfId="16" builtinId="8" hidden="1"/>
    <cellStyle name="超链接" xfId="18" builtinId="8" hidden="1"/>
    <cellStyle name="超链接" xfId="20" builtinId="8" hidden="1"/>
    <cellStyle name="超链接" xfId="22" builtinId="8"/>
    <cellStyle name="已访问的超链接" xfId="5" builtinId="9" hidden="1"/>
    <cellStyle name="已访问的超链接" xfId="7" builtinId="9" hidden="1"/>
    <cellStyle name="已访问的超链接" xfId="9" builtinId="9" hidden="1"/>
    <cellStyle name="已访问的超链接" xfId="11" builtinId="9" hidden="1"/>
    <cellStyle name="已访问的超链接" xfId="13" builtinId="9" hidden="1"/>
    <cellStyle name="已访问的超链接" xfId="15" builtinId="9" hidden="1"/>
    <cellStyle name="已访问的超链接" xfId="17" builtinId="9" hidden="1"/>
    <cellStyle name="已访问的超链接" xfId="19" builtinId="9" hidden="1"/>
    <cellStyle name="已访问的超链接" xfId="21" builtinId="9" hidde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4"/>
  <sheetViews>
    <sheetView tabSelected="1" topLeftCell="A250" zoomScaleNormal="100" workbookViewId="0">
      <selection activeCell="B7" sqref="B7:B262"/>
    </sheetView>
  </sheetViews>
  <sheetFormatPr defaultColWidth="8.625" defaultRowHeight="15.75" x14ac:dyDescent="0.15"/>
  <cols>
    <col min="1" max="1" width="9.375" style="57" customWidth="1"/>
    <col min="2" max="2" width="9.375" style="35" customWidth="1"/>
    <col min="3" max="3" width="12.625" style="35" customWidth="1"/>
    <col min="4" max="4" width="11" style="35" customWidth="1"/>
    <col min="5" max="5" width="8.875" style="35" customWidth="1"/>
    <col min="6" max="7" width="15.875" style="35" customWidth="1"/>
    <col min="8" max="8" width="12" style="57" customWidth="1"/>
    <col min="9" max="9" width="12.75" style="57" customWidth="1"/>
    <col min="10" max="10" width="10.75" style="35" customWidth="1"/>
    <col min="11" max="11" width="10.625" style="35" customWidth="1"/>
    <col min="12" max="12" width="13.5" style="35" customWidth="1"/>
    <col min="13" max="13" width="14.375" style="35" customWidth="1"/>
    <col min="14" max="14" width="12.125" style="35" customWidth="1"/>
    <col min="15" max="15" width="13.625" style="35" customWidth="1"/>
    <col min="16" max="16" width="18.875" style="80" customWidth="1"/>
    <col min="17" max="18" width="8.625" style="35"/>
    <col min="19" max="19" width="10.125" style="35" bestFit="1" customWidth="1"/>
    <col min="20" max="16384" width="8.625" style="35"/>
  </cols>
  <sheetData>
    <row r="1" spans="1:16" s="12" customFormat="1" ht="39" customHeight="1" x14ac:dyDescent="0.25">
      <c r="A1" s="56"/>
      <c r="B1" s="112" t="s">
        <v>979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P1" s="78"/>
    </row>
    <row r="2" spans="1:16" s="12" customFormat="1" ht="37.5" customHeight="1" x14ac:dyDescent="0.25">
      <c r="A2" s="56"/>
      <c r="B2" s="116" t="s">
        <v>129</v>
      </c>
      <c r="C2" s="116"/>
      <c r="D2" s="116"/>
      <c r="E2" s="116"/>
      <c r="F2" s="116" t="s">
        <v>836</v>
      </c>
      <c r="G2" s="116"/>
      <c r="H2" s="116"/>
      <c r="I2" s="116"/>
      <c r="J2" s="116"/>
      <c r="K2" s="116"/>
      <c r="L2" s="116"/>
      <c r="P2" s="78"/>
    </row>
    <row r="3" spans="1:16" s="12" customFormat="1" ht="25.5" customHeight="1" x14ac:dyDescent="0.25">
      <c r="A3" s="56"/>
      <c r="B3" s="116" t="s">
        <v>128</v>
      </c>
      <c r="C3" s="116"/>
      <c r="D3" s="116"/>
      <c r="E3" s="116"/>
      <c r="F3" s="116" t="s">
        <v>975</v>
      </c>
      <c r="G3" s="116"/>
      <c r="H3" s="116"/>
      <c r="I3" s="116"/>
      <c r="J3" s="116"/>
      <c r="K3" s="116"/>
      <c r="L3" s="116"/>
      <c r="P3" s="78"/>
    </row>
    <row r="4" spans="1:16" s="12" customFormat="1" ht="15.95" customHeight="1" x14ac:dyDescent="0.25">
      <c r="A4" s="56"/>
      <c r="E4" s="27"/>
      <c r="H4" s="56"/>
      <c r="I4" s="56"/>
      <c r="P4" s="78"/>
    </row>
    <row r="6" spans="1:16" ht="63.6" customHeight="1" x14ac:dyDescent="0.15">
      <c r="A6" s="58" t="s">
        <v>297</v>
      </c>
      <c r="B6" s="51" t="s">
        <v>978</v>
      </c>
      <c r="C6" s="52" t="s">
        <v>847</v>
      </c>
      <c r="D6" s="50" t="s">
        <v>146</v>
      </c>
      <c r="E6" s="51" t="s">
        <v>147</v>
      </c>
      <c r="F6" s="53" t="s">
        <v>148</v>
      </c>
      <c r="G6" s="109" t="s">
        <v>980</v>
      </c>
      <c r="H6" s="114" t="s">
        <v>874</v>
      </c>
      <c r="I6" s="115"/>
      <c r="J6" s="54" t="s">
        <v>149</v>
      </c>
      <c r="K6" s="54" t="s">
        <v>150</v>
      </c>
      <c r="L6" s="54" t="s">
        <v>151</v>
      </c>
      <c r="M6" s="51" t="s">
        <v>152</v>
      </c>
      <c r="N6" s="51" t="s">
        <v>848</v>
      </c>
      <c r="O6" s="51" t="s">
        <v>849</v>
      </c>
      <c r="P6" s="79" t="s">
        <v>153</v>
      </c>
    </row>
    <row r="7" spans="1:16" s="89" customFormat="1" ht="20.100000000000001" customHeight="1" x14ac:dyDescent="0.2">
      <c r="A7" s="81" t="s">
        <v>299</v>
      </c>
      <c r="B7" s="82" t="s">
        <v>154</v>
      </c>
      <c r="C7" s="83" t="s">
        <v>155</v>
      </c>
      <c r="D7" s="84">
        <v>44766</v>
      </c>
      <c r="E7" s="85">
        <v>0</v>
      </c>
      <c r="F7" s="86">
        <f>D7-C7-E7+1</f>
        <v>229</v>
      </c>
      <c r="G7" s="86" t="s">
        <v>981</v>
      </c>
      <c r="H7" s="87" t="s">
        <v>875</v>
      </c>
      <c r="I7" s="87">
        <v>29.946366000000001</v>
      </c>
      <c r="J7" s="85" t="s">
        <v>156</v>
      </c>
      <c r="K7" s="85" t="s">
        <v>157</v>
      </c>
      <c r="L7" s="85" t="s">
        <v>158</v>
      </c>
      <c r="M7" s="85" t="s">
        <v>159</v>
      </c>
      <c r="N7" s="85">
        <v>156</v>
      </c>
      <c r="O7" s="85">
        <v>670</v>
      </c>
      <c r="P7" s="88">
        <f>O7*F7</f>
        <v>153430</v>
      </c>
    </row>
    <row r="8" spans="1:16" s="89" customFormat="1" ht="20.100000000000001" customHeight="1" x14ac:dyDescent="0.2">
      <c r="A8" s="81" t="s">
        <v>299</v>
      </c>
      <c r="B8" s="82" t="s">
        <v>160</v>
      </c>
      <c r="C8" s="83" t="s">
        <v>155</v>
      </c>
      <c r="D8" s="84">
        <v>44766</v>
      </c>
      <c r="E8" s="85">
        <v>0</v>
      </c>
      <c r="F8" s="86">
        <f t="shared" ref="F8:F48" si="0">D8-C8-E8+1</f>
        <v>229</v>
      </c>
      <c r="G8" s="86" t="s">
        <v>981</v>
      </c>
      <c r="H8" s="87" t="s">
        <v>876</v>
      </c>
      <c r="I8" s="87">
        <v>29.9200838</v>
      </c>
      <c r="J8" s="85" t="s">
        <v>161</v>
      </c>
      <c r="K8" s="85" t="s">
        <v>162</v>
      </c>
      <c r="L8" s="85" t="s">
        <v>158</v>
      </c>
      <c r="M8" s="90" t="s">
        <v>163</v>
      </c>
      <c r="N8" s="90">
        <v>251</v>
      </c>
      <c r="O8" s="85">
        <v>1000</v>
      </c>
      <c r="P8" s="88">
        <f t="shared" ref="P8:P48" si="1">O8*F8</f>
        <v>229000</v>
      </c>
    </row>
    <row r="9" spans="1:16" s="89" customFormat="1" ht="20.100000000000001" customHeight="1" x14ac:dyDescent="0.2">
      <c r="A9" s="81" t="s">
        <v>298</v>
      </c>
      <c r="B9" s="82" t="s">
        <v>164</v>
      </c>
      <c r="C9" s="83">
        <v>44581</v>
      </c>
      <c r="D9" s="84">
        <v>44766</v>
      </c>
      <c r="E9" s="85">
        <v>0</v>
      </c>
      <c r="F9" s="86">
        <f t="shared" si="0"/>
        <v>186</v>
      </c>
      <c r="G9" s="86" t="s">
        <v>981</v>
      </c>
      <c r="H9" s="87">
        <v>-1.8786027999999999</v>
      </c>
      <c r="I9" s="87">
        <v>29.9269669</v>
      </c>
      <c r="J9" s="85" t="s">
        <v>156</v>
      </c>
      <c r="K9" s="90" t="s">
        <v>157</v>
      </c>
      <c r="L9" s="90" t="s">
        <v>158</v>
      </c>
      <c r="M9" s="90" t="s">
        <v>165</v>
      </c>
      <c r="N9" s="90">
        <v>158</v>
      </c>
      <c r="O9" s="85">
        <v>679</v>
      </c>
      <c r="P9" s="88">
        <f t="shared" si="1"/>
        <v>126294</v>
      </c>
    </row>
    <row r="10" spans="1:16" s="89" customFormat="1" ht="20.100000000000001" customHeight="1" x14ac:dyDescent="0.2">
      <c r="A10" s="81" t="s">
        <v>298</v>
      </c>
      <c r="B10" s="82" t="s">
        <v>166</v>
      </c>
      <c r="C10" s="83">
        <v>44582</v>
      </c>
      <c r="D10" s="84">
        <v>44766</v>
      </c>
      <c r="E10" s="85">
        <v>0</v>
      </c>
      <c r="F10" s="86">
        <f t="shared" si="0"/>
        <v>185</v>
      </c>
      <c r="G10" s="86" t="s">
        <v>981</v>
      </c>
      <c r="H10" s="87">
        <v>-1.8743026</v>
      </c>
      <c r="I10" s="87">
        <v>29.923711300000001</v>
      </c>
      <c r="J10" s="85" t="s">
        <v>156</v>
      </c>
      <c r="K10" s="90" t="s">
        <v>157</v>
      </c>
      <c r="L10" s="90" t="s">
        <v>158</v>
      </c>
      <c r="M10" s="90" t="s">
        <v>167</v>
      </c>
      <c r="N10" s="90">
        <v>146</v>
      </c>
      <c r="O10" s="85">
        <v>627</v>
      </c>
      <c r="P10" s="88">
        <f t="shared" si="1"/>
        <v>115995</v>
      </c>
    </row>
    <row r="11" spans="1:16" s="89" customFormat="1" ht="20.100000000000001" customHeight="1" x14ac:dyDescent="0.2">
      <c r="A11" s="81" t="s">
        <v>298</v>
      </c>
      <c r="B11" s="82" t="s">
        <v>168</v>
      </c>
      <c r="C11" s="83">
        <v>44581</v>
      </c>
      <c r="D11" s="84">
        <v>44766</v>
      </c>
      <c r="E11" s="85">
        <v>0</v>
      </c>
      <c r="F11" s="86">
        <f t="shared" si="0"/>
        <v>186</v>
      </c>
      <c r="G11" s="86" t="s">
        <v>981</v>
      </c>
      <c r="H11" s="87">
        <v>-1.942253</v>
      </c>
      <c r="I11" s="87">
        <v>29.988316099999999</v>
      </c>
      <c r="J11" s="85" t="s">
        <v>156</v>
      </c>
      <c r="K11" s="90" t="s">
        <v>157</v>
      </c>
      <c r="L11" s="90" t="s">
        <v>158</v>
      </c>
      <c r="M11" s="90" t="s">
        <v>169</v>
      </c>
      <c r="N11" s="90">
        <v>150</v>
      </c>
      <c r="O11" s="85">
        <v>645</v>
      </c>
      <c r="P11" s="88">
        <f t="shared" si="1"/>
        <v>119970</v>
      </c>
    </row>
    <row r="12" spans="1:16" s="89" customFormat="1" ht="20.100000000000001" customHeight="1" x14ac:dyDescent="0.2">
      <c r="A12" s="81" t="s">
        <v>298</v>
      </c>
      <c r="B12" s="82" t="s">
        <v>170</v>
      </c>
      <c r="C12" s="83">
        <v>44580</v>
      </c>
      <c r="D12" s="84">
        <v>44766</v>
      </c>
      <c r="E12" s="85">
        <v>0</v>
      </c>
      <c r="F12" s="86">
        <f t="shared" si="0"/>
        <v>187</v>
      </c>
      <c r="G12" s="86" t="s">
        <v>981</v>
      </c>
      <c r="H12" s="87">
        <v>-1.9673480000000001</v>
      </c>
      <c r="I12" s="87">
        <v>29.993178</v>
      </c>
      <c r="J12" s="85" t="s">
        <v>156</v>
      </c>
      <c r="K12" s="90" t="s">
        <v>171</v>
      </c>
      <c r="L12" s="90" t="s">
        <v>172</v>
      </c>
      <c r="M12" s="90" t="s">
        <v>173</v>
      </c>
      <c r="N12" s="90">
        <v>150</v>
      </c>
      <c r="O12" s="85">
        <v>645</v>
      </c>
      <c r="P12" s="88">
        <f t="shared" si="1"/>
        <v>120615</v>
      </c>
    </row>
    <row r="13" spans="1:16" s="89" customFormat="1" ht="20.100000000000001" customHeight="1" x14ac:dyDescent="0.2">
      <c r="A13" s="81" t="s">
        <v>298</v>
      </c>
      <c r="B13" s="82" t="s">
        <v>174</v>
      </c>
      <c r="C13" s="83" t="s">
        <v>155</v>
      </c>
      <c r="D13" s="84">
        <v>44766</v>
      </c>
      <c r="E13" s="85">
        <v>0</v>
      </c>
      <c r="F13" s="86">
        <f t="shared" si="0"/>
        <v>229</v>
      </c>
      <c r="G13" s="86" t="s">
        <v>981</v>
      </c>
      <c r="H13" s="87" t="s">
        <v>877</v>
      </c>
      <c r="I13" s="87">
        <v>29.977616999999999</v>
      </c>
      <c r="J13" s="85" t="s">
        <v>156</v>
      </c>
      <c r="K13" s="85" t="s">
        <v>171</v>
      </c>
      <c r="L13" s="85" t="s">
        <v>175</v>
      </c>
      <c r="M13" s="85" t="s">
        <v>176</v>
      </c>
      <c r="N13" s="90">
        <v>297</v>
      </c>
      <c r="O13" s="85">
        <v>1000</v>
      </c>
      <c r="P13" s="88">
        <f t="shared" si="1"/>
        <v>229000</v>
      </c>
    </row>
    <row r="14" spans="1:16" s="89" customFormat="1" ht="20.100000000000001" customHeight="1" x14ac:dyDescent="0.2">
      <c r="A14" s="81" t="s">
        <v>298</v>
      </c>
      <c r="B14" s="82" t="s">
        <v>177</v>
      </c>
      <c r="C14" s="83">
        <v>44593</v>
      </c>
      <c r="D14" s="84">
        <v>44766</v>
      </c>
      <c r="E14" s="85">
        <v>0</v>
      </c>
      <c r="F14" s="86">
        <f t="shared" si="0"/>
        <v>174</v>
      </c>
      <c r="G14" s="86" t="s">
        <v>981</v>
      </c>
      <c r="H14" s="87">
        <v>-2.4387300000000001</v>
      </c>
      <c r="I14" s="87">
        <v>29.583565</v>
      </c>
      <c r="J14" s="85" t="s">
        <v>156</v>
      </c>
      <c r="K14" s="90" t="s">
        <v>178</v>
      </c>
      <c r="L14" s="90" t="s">
        <v>179</v>
      </c>
      <c r="M14" s="90" t="s">
        <v>180</v>
      </c>
      <c r="N14" s="90">
        <v>140</v>
      </c>
      <c r="O14" s="85">
        <v>602</v>
      </c>
      <c r="P14" s="88">
        <f t="shared" si="1"/>
        <v>104748</v>
      </c>
    </row>
    <row r="15" spans="1:16" s="89" customFormat="1" ht="20.100000000000001" customHeight="1" x14ac:dyDescent="0.2">
      <c r="A15" s="81" t="s">
        <v>298</v>
      </c>
      <c r="B15" s="82" t="s">
        <v>181</v>
      </c>
      <c r="C15" s="83">
        <v>44652</v>
      </c>
      <c r="D15" s="84">
        <v>44766</v>
      </c>
      <c r="E15" s="85">
        <v>0</v>
      </c>
      <c r="F15" s="86">
        <f t="shared" si="0"/>
        <v>115</v>
      </c>
      <c r="G15" s="86" t="s">
        <v>981</v>
      </c>
      <c r="H15" s="87">
        <v>-2.0041020000000001</v>
      </c>
      <c r="I15" s="87">
        <v>29.967327000000001</v>
      </c>
      <c r="J15" s="85" t="s">
        <v>156</v>
      </c>
      <c r="K15" s="90" t="s">
        <v>178</v>
      </c>
      <c r="L15" s="90" t="s">
        <v>182</v>
      </c>
      <c r="M15" s="90" t="s">
        <v>183</v>
      </c>
      <c r="N15" s="90">
        <v>150</v>
      </c>
      <c r="O15" s="85">
        <v>645</v>
      </c>
      <c r="P15" s="88">
        <f t="shared" si="1"/>
        <v>74175</v>
      </c>
    </row>
    <row r="16" spans="1:16" s="89" customFormat="1" ht="20.100000000000001" customHeight="1" x14ac:dyDescent="0.2">
      <c r="A16" s="81" t="s">
        <v>298</v>
      </c>
      <c r="B16" s="82" t="s">
        <v>184</v>
      </c>
      <c r="C16" s="83">
        <v>44593</v>
      </c>
      <c r="D16" s="84">
        <v>44766</v>
      </c>
      <c r="E16" s="85">
        <v>0</v>
      </c>
      <c r="F16" s="86">
        <f t="shared" si="0"/>
        <v>174</v>
      </c>
      <c r="G16" s="86" t="s">
        <v>981</v>
      </c>
      <c r="H16" s="87">
        <v>-2.35547</v>
      </c>
      <c r="I16" s="87">
        <v>29.574465</v>
      </c>
      <c r="J16" s="85" t="s">
        <v>156</v>
      </c>
      <c r="K16" s="90" t="s">
        <v>178</v>
      </c>
      <c r="L16" s="90" t="s">
        <v>179</v>
      </c>
      <c r="M16" s="90" t="s">
        <v>185</v>
      </c>
      <c r="N16" s="90">
        <v>105</v>
      </c>
      <c r="O16" s="85">
        <v>451</v>
      </c>
      <c r="P16" s="88">
        <f t="shared" si="1"/>
        <v>78474</v>
      </c>
    </row>
    <row r="17" spans="1:16" s="89" customFormat="1" ht="20.100000000000001" customHeight="1" x14ac:dyDescent="0.2">
      <c r="A17" s="81" t="s">
        <v>298</v>
      </c>
      <c r="B17" s="82" t="s">
        <v>186</v>
      </c>
      <c r="C17" s="83">
        <v>44713</v>
      </c>
      <c r="D17" s="84">
        <v>44766</v>
      </c>
      <c r="E17" s="85">
        <v>0</v>
      </c>
      <c r="F17" s="86">
        <f t="shared" si="0"/>
        <v>54</v>
      </c>
      <c r="G17" s="86" t="s">
        <v>981</v>
      </c>
      <c r="H17" s="87">
        <v>-1.9961111</v>
      </c>
      <c r="I17" s="87">
        <v>29.970829999999999</v>
      </c>
      <c r="J17" s="85" t="s">
        <v>156</v>
      </c>
      <c r="K17" s="90" t="s">
        <v>178</v>
      </c>
      <c r="L17" s="90" t="s">
        <v>183</v>
      </c>
      <c r="M17" s="90" t="s">
        <v>187</v>
      </c>
      <c r="N17" s="90">
        <v>230</v>
      </c>
      <c r="O17" s="85">
        <v>989</v>
      </c>
      <c r="P17" s="88">
        <f t="shared" si="1"/>
        <v>53406</v>
      </c>
    </row>
    <row r="18" spans="1:16" s="89" customFormat="1" ht="20.100000000000001" customHeight="1" x14ac:dyDescent="0.2">
      <c r="A18" s="81" t="s">
        <v>298</v>
      </c>
      <c r="B18" s="82" t="s">
        <v>188</v>
      </c>
      <c r="C18" s="83">
        <v>44583</v>
      </c>
      <c r="D18" s="84">
        <v>44766</v>
      </c>
      <c r="E18" s="85">
        <v>0</v>
      </c>
      <c r="F18" s="86">
        <f t="shared" si="0"/>
        <v>184</v>
      </c>
      <c r="G18" s="86" t="s">
        <v>981</v>
      </c>
      <c r="H18" s="87">
        <v>-2.0117859999999999</v>
      </c>
      <c r="I18" s="87">
        <v>29.957060999999999</v>
      </c>
      <c r="J18" s="85" t="s">
        <v>156</v>
      </c>
      <c r="K18" s="90" t="s">
        <v>189</v>
      </c>
      <c r="L18" s="90" t="s">
        <v>190</v>
      </c>
      <c r="M18" s="90" t="s">
        <v>191</v>
      </c>
      <c r="N18" s="90">
        <v>300</v>
      </c>
      <c r="O18" s="85">
        <v>1000</v>
      </c>
      <c r="P18" s="88">
        <f t="shared" si="1"/>
        <v>184000</v>
      </c>
    </row>
    <row r="19" spans="1:16" s="89" customFormat="1" ht="20.100000000000001" customHeight="1" x14ac:dyDescent="0.2">
      <c r="A19" s="81" t="s">
        <v>298</v>
      </c>
      <c r="B19" s="82" t="s">
        <v>192</v>
      </c>
      <c r="C19" s="83" t="s">
        <v>193</v>
      </c>
      <c r="D19" s="84">
        <v>44766</v>
      </c>
      <c r="E19" s="85">
        <v>0</v>
      </c>
      <c r="F19" s="86">
        <f t="shared" si="0"/>
        <v>224</v>
      </c>
      <c r="G19" s="86" t="s">
        <v>981</v>
      </c>
      <c r="H19" s="87" t="s">
        <v>878</v>
      </c>
      <c r="I19" s="87">
        <v>30.007083999999999</v>
      </c>
      <c r="J19" s="85" t="s">
        <v>156</v>
      </c>
      <c r="K19" s="85" t="s">
        <v>178</v>
      </c>
      <c r="L19" s="85" t="s">
        <v>194</v>
      </c>
      <c r="M19" s="90" t="s">
        <v>195</v>
      </c>
      <c r="N19" s="85">
        <v>306</v>
      </c>
      <c r="O19" s="85">
        <v>1000</v>
      </c>
      <c r="P19" s="88">
        <f t="shared" si="1"/>
        <v>224000</v>
      </c>
    </row>
    <row r="20" spans="1:16" s="89" customFormat="1" ht="20.100000000000001" customHeight="1" x14ac:dyDescent="0.2">
      <c r="A20" s="81" t="s">
        <v>298</v>
      </c>
      <c r="B20" s="82" t="s">
        <v>196</v>
      </c>
      <c r="C20" s="83" t="s">
        <v>197</v>
      </c>
      <c r="D20" s="84">
        <v>44766</v>
      </c>
      <c r="E20" s="85">
        <v>0</v>
      </c>
      <c r="F20" s="86">
        <f t="shared" si="0"/>
        <v>213</v>
      </c>
      <c r="G20" s="86" t="s">
        <v>981</v>
      </c>
      <c r="H20" s="87" t="s">
        <v>879</v>
      </c>
      <c r="I20" s="87">
        <v>29.979286999999999</v>
      </c>
      <c r="J20" s="85" t="s">
        <v>156</v>
      </c>
      <c r="K20" s="85" t="s">
        <v>178</v>
      </c>
      <c r="L20" s="85" t="s">
        <v>179</v>
      </c>
      <c r="M20" s="90" t="s">
        <v>198</v>
      </c>
      <c r="N20" s="85">
        <v>267</v>
      </c>
      <c r="O20" s="85">
        <v>1000</v>
      </c>
      <c r="P20" s="88">
        <f t="shared" si="1"/>
        <v>213000</v>
      </c>
    </row>
    <row r="21" spans="1:16" s="89" customFormat="1" ht="20.100000000000001" customHeight="1" x14ac:dyDescent="0.2">
      <c r="A21" s="81" t="s">
        <v>298</v>
      </c>
      <c r="B21" s="82" t="s">
        <v>199</v>
      </c>
      <c r="C21" s="83">
        <v>44579</v>
      </c>
      <c r="D21" s="84">
        <v>44766</v>
      </c>
      <c r="E21" s="85">
        <v>0</v>
      </c>
      <c r="F21" s="86">
        <f t="shared" si="0"/>
        <v>188</v>
      </c>
      <c r="G21" s="86" t="s">
        <v>981</v>
      </c>
      <c r="H21" s="87">
        <v>-2.0872320000000002</v>
      </c>
      <c r="I21" s="87">
        <v>30.003083</v>
      </c>
      <c r="J21" s="85" t="s">
        <v>156</v>
      </c>
      <c r="K21" s="90" t="s">
        <v>200</v>
      </c>
      <c r="L21" s="90" t="s">
        <v>201</v>
      </c>
      <c r="M21" s="90" t="s">
        <v>202</v>
      </c>
      <c r="N21" s="90">
        <v>130</v>
      </c>
      <c r="O21" s="85">
        <v>559</v>
      </c>
      <c r="P21" s="88">
        <f t="shared" si="1"/>
        <v>105092</v>
      </c>
    </row>
    <row r="22" spans="1:16" s="89" customFormat="1" ht="20.100000000000001" customHeight="1" x14ac:dyDescent="0.2">
      <c r="A22" s="81" t="s">
        <v>298</v>
      </c>
      <c r="B22" s="82" t="s">
        <v>203</v>
      </c>
      <c r="C22" s="83">
        <v>44579</v>
      </c>
      <c r="D22" s="84">
        <v>44766</v>
      </c>
      <c r="E22" s="85">
        <v>0</v>
      </c>
      <c r="F22" s="86">
        <f t="shared" si="0"/>
        <v>188</v>
      </c>
      <c r="G22" s="86" t="s">
        <v>981</v>
      </c>
      <c r="H22" s="87">
        <v>-2.1329596</v>
      </c>
      <c r="I22" s="87">
        <v>29.983135000000001</v>
      </c>
      <c r="J22" s="85" t="s">
        <v>156</v>
      </c>
      <c r="K22" s="90" t="s">
        <v>200</v>
      </c>
      <c r="L22" s="90" t="s">
        <v>204</v>
      </c>
      <c r="M22" s="90" t="s">
        <v>205</v>
      </c>
      <c r="N22" s="90">
        <v>200</v>
      </c>
      <c r="O22" s="85">
        <v>860</v>
      </c>
      <c r="P22" s="88">
        <f t="shared" si="1"/>
        <v>161680</v>
      </c>
    </row>
    <row r="23" spans="1:16" s="89" customFormat="1" ht="20.100000000000001" customHeight="1" x14ac:dyDescent="0.2">
      <c r="A23" s="81" t="s">
        <v>298</v>
      </c>
      <c r="B23" s="82" t="s">
        <v>206</v>
      </c>
      <c r="C23" s="83">
        <v>44578</v>
      </c>
      <c r="D23" s="84">
        <v>44766</v>
      </c>
      <c r="E23" s="85">
        <v>0</v>
      </c>
      <c r="F23" s="86">
        <f t="shared" si="0"/>
        <v>189</v>
      </c>
      <c r="G23" s="86" t="s">
        <v>981</v>
      </c>
      <c r="H23" s="87">
        <v>-2.1958549999999999</v>
      </c>
      <c r="I23" s="87">
        <v>29.978052999999999</v>
      </c>
      <c r="J23" s="85" t="s">
        <v>156</v>
      </c>
      <c r="K23" s="90" t="s">
        <v>200</v>
      </c>
      <c r="L23" s="90" t="s">
        <v>207</v>
      </c>
      <c r="M23" s="90" t="s">
        <v>208</v>
      </c>
      <c r="N23" s="90">
        <v>200</v>
      </c>
      <c r="O23" s="85">
        <v>860</v>
      </c>
      <c r="P23" s="88">
        <f t="shared" si="1"/>
        <v>162540</v>
      </c>
    </row>
    <row r="24" spans="1:16" s="89" customFormat="1" ht="20.100000000000001" customHeight="1" x14ac:dyDescent="0.2">
      <c r="A24" s="81" t="s">
        <v>298</v>
      </c>
      <c r="B24" s="82" t="s">
        <v>209</v>
      </c>
      <c r="C24" s="83">
        <v>44581</v>
      </c>
      <c r="D24" s="84">
        <v>44766</v>
      </c>
      <c r="E24" s="85">
        <v>0</v>
      </c>
      <c r="F24" s="86">
        <f t="shared" si="0"/>
        <v>186</v>
      </c>
      <c r="G24" s="86" t="s">
        <v>981</v>
      </c>
      <c r="H24" s="87">
        <v>-2.0886529999999999</v>
      </c>
      <c r="I24" s="87">
        <v>29.938465000000001</v>
      </c>
      <c r="J24" s="85" t="s">
        <v>156</v>
      </c>
      <c r="K24" s="90" t="s">
        <v>200</v>
      </c>
      <c r="L24" s="90" t="s">
        <v>210</v>
      </c>
      <c r="M24" s="90" t="s">
        <v>211</v>
      </c>
      <c r="N24" s="85">
        <v>70</v>
      </c>
      <c r="O24" s="85">
        <v>301</v>
      </c>
      <c r="P24" s="88">
        <f t="shared" si="1"/>
        <v>55986</v>
      </c>
    </row>
    <row r="25" spans="1:16" s="89" customFormat="1" ht="20.100000000000001" customHeight="1" x14ac:dyDescent="0.2">
      <c r="A25" s="81" t="s">
        <v>298</v>
      </c>
      <c r="B25" s="82" t="s">
        <v>294</v>
      </c>
      <c r="C25" s="83" t="s">
        <v>212</v>
      </c>
      <c r="D25" s="84">
        <v>44766</v>
      </c>
      <c r="E25" s="85">
        <v>6</v>
      </c>
      <c r="F25" s="86">
        <f t="shared" si="0"/>
        <v>200</v>
      </c>
      <c r="G25" s="86" t="s">
        <v>981</v>
      </c>
      <c r="H25" s="87" t="s">
        <v>880</v>
      </c>
      <c r="I25" s="87">
        <v>29.980785999999998</v>
      </c>
      <c r="J25" s="85" t="s">
        <v>156</v>
      </c>
      <c r="K25" s="85" t="s">
        <v>213</v>
      </c>
      <c r="L25" s="85" t="s">
        <v>204</v>
      </c>
      <c r="M25" s="85" t="s">
        <v>214</v>
      </c>
      <c r="N25" s="90">
        <v>317</v>
      </c>
      <c r="O25" s="85">
        <v>1000</v>
      </c>
      <c r="P25" s="88">
        <f t="shared" si="1"/>
        <v>200000</v>
      </c>
    </row>
    <row r="26" spans="1:16" s="89" customFormat="1" ht="20.100000000000001" customHeight="1" x14ac:dyDescent="0.2">
      <c r="A26" s="81" t="s">
        <v>298</v>
      </c>
      <c r="B26" s="82" t="s">
        <v>215</v>
      </c>
      <c r="C26" s="83">
        <v>44569</v>
      </c>
      <c r="D26" s="84">
        <v>44766</v>
      </c>
      <c r="E26" s="85">
        <v>0</v>
      </c>
      <c r="F26" s="86">
        <f t="shared" si="0"/>
        <v>198</v>
      </c>
      <c r="G26" s="86" t="s">
        <v>981</v>
      </c>
      <c r="H26" s="87">
        <v>-1.9929870999999999</v>
      </c>
      <c r="I26" s="87">
        <v>29.922914899999999</v>
      </c>
      <c r="J26" s="85" t="s">
        <v>156</v>
      </c>
      <c r="K26" s="90" t="s">
        <v>216</v>
      </c>
      <c r="L26" s="90" t="s">
        <v>217</v>
      </c>
      <c r="M26" s="90" t="s">
        <v>218</v>
      </c>
      <c r="N26" s="90">
        <v>80</v>
      </c>
      <c r="O26" s="85">
        <v>344</v>
      </c>
      <c r="P26" s="88">
        <f t="shared" si="1"/>
        <v>68112</v>
      </c>
    </row>
    <row r="27" spans="1:16" s="89" customFormat="1" ht="20.100000000000001" customHeight="1" x14ac:dyDescent="0.2">
      <c r="A27" s="81" t="s">
        <v>298</v>
      </c>
      <c r="B27" s="82" t="s">
        <v>219</v>
      </c>
      <c r="C27" s="83">
        <v>44571</v>
      </c>
      <c r="D27" s="84">
        <v>44766</v>
      </c>
      <c r="E27" s="85">
        <v>0</v>
      </c>
      <c r="F27" s="86">
        <f t="shared" si="0"/>
        <v>196</v>
      </c>
      <c r="G27" s="86" t="s">
        <v>981</v>
      </c>
      <c r="H27" s="87">
        <v>-1.9969399999999999</v>
      </c>
      <c r="I27" s="87">
        <v>29.833570000000002</v>
      </c>
      <c r="J27" s="85" t="s">
        <v>156</v>
      </c>
      <c r="K27" s="90" t="s">
        <v>216</v>
      </c>
      <c r="L27" s="90" t="s">
        <v>217</v>
      </c>
      <c r="M27" s="90" t="s">
        <v>220</v>
      </c>
      <c r="N27" s="90">
        <v>195</v>
      </c>
      <c r="O27" s="85">
        <v>838</v>
      </c>
      <c r="P27" s="88">
        <f t="shared" si="1"/>
        <v>164248</v>
      </c>
    </row>
    <row r="28" spans="1:16" s="89" customFormat="1" ht="20.100000000000001" customHeight="1" x14ac:dyDescent="0.2">
      <c r="A28" s="81" t="s">
        <v>298</v>
      </c>
      <c r="B28" s="82" t="s">
        <v>221</v>
      </c>
      <c r="C28" s="83">
        <v>44571</v>
      </c>
      <c r="D28" s="84">
        <v>44766</v>
      </c>
      <c r="E28" s="85">
        <v>0</v>
      </c>
      <c r="F28" s="86">
        <f t="shared" si="0"/>
        <v>196</v>
      </c>
      <c r="G28" s="86" t="s">
        <v>981</v>
      </c>
      <c r="H28" s="87">
        <v>-2.0095277999999999</v>
      </c>
      <c r="I28" s="87">
        <v>29.783221999999999</v>
      </c>
      <c r="J28" s="85" t="s">
        <v>156</v>
      </c>
      <c r="K28" s="90" t="s">
        <v>216</v>
      </c>
      <c r="L28" s="90" t="s">
        <v>217</v>
      </c>
      <c r="M28" s="90" t="s">
        <v>222</v>
      </c>
      <c r="N28" s="90">
        <v>80</v>
      </c>
      <c r="O28" s="85">
        <v>344</v>
      </c>
      <c r="P28" s="88">
        <f t="shared" si="1"/>
        <v>67424</v>
      </c>
    </row>
    <row r="29" spans="1:16" s="89" customFormat="1" ht="20.100000000000001" customHeight="1" x14ac:dyDescent="0.2">
      <c r="A29" s="81" t="s">
        <v>298</v>
      </c>
      <c r="B29" s="82" t="s">
        <v>223</v>
      </c>
      <c r="C29" s="83">
        <v>44569</v>
      </c>
      <c r="D29" s="84">
        <v>44766</v>
      </c>
      <c r="E29" s="85">
        <v>0</v>
      </c>
      <c r="F29" s="86">
        <f t="shared" si="0"/>
        <v>198</v>
      </c>
      <c r="G29" s="86" t="s">
        <v>981</v>
      </c>
      <c r="H29" s="87">
        <v>-2.0130555999999999</v>
      </c>
      <c r="I29" s="87">
        <v>29.833221999999999</v>
      </c>
      <c r="J29" s="85" t="s">
        <v>156</v>
      </c>
      <c r="K29" s="90" t="s">
        <v>216</v>
      </c>
      <c r="L29" s="90" t="s">
        <v>217</v>
      </c>
      <c r="M29" s="90" t="s">
        <v>224</v>
      </c>
      <c r="N29" s="90">
        <v>135</v>
      </c>
      <c r="O29" s="85">
        <v>580</v>
      </c>
      <c r="P29" s="88">
        <f t="shared" si="1"/>
        <v>114840</v>
      </c>
    </row>
    <row r="30" spans="1:16" s="89" customFormat="1" ht="20.100000000000001" customHeight="1" x14ac:dyDescent="0.2">
      <c r="A30" s="81" t="s">
        <v>298</v>
      </c>
      <c r="B30" s="82" t="s">
        <v>225</v>
      </c>
      <c r="C30" s="83">
        <v>44573</v>
      </c>
      <c r="D30" s="84">
        <v>44766</v>
      </c>
      <c r="E30" s="85">
        <v>0</v>
      </c>
      <c r="F30" s="86">
        <f t="shared" si="0"/>
        <v>194</v>
      </c>
      <c r="G30" s="86" t="s">
        <v>981</v>
      </c>
      <c r="H30" s="87">
        <v>-2.1364869999999998</v>
      </c>
      <c r="I30" s="87">
        <v>29.925847000000001</v>
      </c>
      <c r="J30" s="85" t="s">
        <v>156</v>
      </c>
      <c r="K30" s="90" t="s">
        <v>226</v>
      </c>
      <c r="L30" s="90" t="s">
        <v>227</v>
      </c>
      <c r="M30" s="90" t="s">
        <v>228</v>
      </c>
      <c r="N30" s="90">
        <v>180</v>
      </c>
      <c r="O30" s="85">
        <v>774</v>
      </c>
      <c r="P30" s="88">
        <f t="shared" si="1"/>
        <v>150156</v>
      </c>
    </row>
    <row r="31" spans="1:16" s="89" customFormat="1" ht="20.100000000000001" customHeight="1" x14ac:dyDescent="0.2">
      <c r="A31" s="81" t="s">
        <v>298</v>
      </c>
      <c r="B31" s="82" t="s">
        <v>229</v>
      </c>
      <c r="C31" s="83">
        <v>44576</v>
      </c>
      <c r="D31" s="84">
        <v>44766</v>
      </c>
      <c r="E31" s="85">
        <v>0</v>
      </c>
      <c r="F31" s="86">
        <f t="shared" si="0"/>
        <v>191</v>
      </c>
      <c r="G31" s="86" t="s">
        <v>981</v>
      </c>
      <c r="H31" s="87">
        <v>-2.51932</v>
      </c>
      <c r="I31" s="87">
        <v>29.561845000000002</v>
      </c>
      <c r="J31" s="85" t="s">
        <v>156</v>
      </c>
      <c r="K31" s="90" t="s">
        <v>226</v>
      </c>
      <c r="L31" s="90" t="s">
        <v>210</v>
      </c>
      <c r="M31" s="90" t="s">
        <v>230</v>
      </c>
      <c r="N31" s="90">
        <v>210</v>
      </c>
      <c r="O31" s="85">
        <v>903</v>
      </c>
      <c r="P31" s="88">
        <f t="shared" si="1"/>
        <v>172473</v>
      </c>
    </row>
    <row r="32" spans="1:16" s="89" customFormat="1" ht="20.100000000000001" customHeight="1" x14ac:dyDescent="0.2">
      <c r="A32" s="81" t="s">
        <v>298</v>
      </c>
      <c r="B32" s="82" t="s">
        <v>231</v>
      </c>
      <c r="C32" s="83">
        <v>44577</v>
      </c>
      <c r="D32" s="84">
        <v>44766</v>
      </c>
      <c r="E32" s="85">
        <v>0</v>
      </c>
      <c r="F32" s="86">
        <f t="shared" si="0"/>
        <v>190</v>
      </c>
      <c r="G32" s="86" t="s">
        <v>981</v>
      </c>
      <c r="H32" s="87">
        <v>-1.9590772000000001</v>
      </c>
      <c r="I32" s="87">
        <v>29.996153899999999</v>
      </c>
      <c r="J32" s="85" t="s">
        <v>156</v>
      </c>
      <c r="K32" s="90" t="s">
        <v>226</v>
      </c>
      <c r="L32" s="90" t="s">
        <v>232</v>
      </c>
      <c r="M32" s="90" t="s">
        <v>233</v>
      </c>
      <c r="N32" s="90">
        <v>140</v>
      </c>
      <c r="O32" s="85">
        <v>602</v>
      </c>
      <c r="P32" s="88">
        <f t="shared" si="1"/>
        <v>114380</v>
      </c>
    </row>
    <row r="33" spans="1:16" s="89" customFormat="1" ht="20.100000000000001" customHeight="1" x14ac:dyDescent="0.2">
      <c r="A33" s="81" t="s">
        <v>298</v>
      </c>
      <c r="B33" s="82" t="s">
        <v>234</v>
      </c>
      <c r="C33" s="91" t="s">
        <v>212</v>
      </c>
      <c r="D33" s="84">
        <v>44766</v>
      </c>
      <c r="E33" s="85">
        <v>0</v>
      </c>
      <c r="F33" s="86">
        <f t="shared" si="0"/>
        <v>206</v>
      </c>
      <c r="G33" s="86" t="s">
        <v>981</v>
      </c>
      <c r="H33" s="87" t="s">
        <v>881</v>
      </c>
      <c r="I33" s="87">
        <v>29.930104</v>
      </c>
      <c r="J33" s="85" t="s">
        <v>156</v>
      </c>
      <c r="K33" s="85" t="s">
        <v>213</v>
      </c>
      <c r="L33" s="85" t="s">
        <v>207</v>
      </c>
      <c r="M33" s="90" t="s">
        <v>235</v>
      </c>
      <c r="N33" s="90">
        <v>173</v>
      </c>
      <c r="O33" s="85">
        <v>743</v>
      </c>
      <c r="P33" s="88">
        <f t="shared" si="1"/>
        <v>153058</v>
      </c>
    </row>
    <row r="34" spans="1:16" s="89" customFormat="1" ht="20.100000000000001" customHeight="1" x14ac:dyDescent="0.2">
      <c r="A34" s="81" t="s">
        <v>298</v>
      </c>
      <c r="B34" s="82" t="s">
        <v>236</v>
      </c>
      <c r="C34" s="83" t="s">
        <v>237</v>
      </c>
      <c r="D34" s="84">
        <v>44766</v>
      </c>
      <c r="E34" s="85">
        <v>0</v>
      </c>
      <c r="F34" s="86">
        <f t="shared" si="0"/>
        <v>226</v>
      </c>
      <c r="G34" s="86" t="s">
        <v>981</v>
      </c>
      <c r="H34" s="87" t="s">
        <v>882</v>
      </c>
      <c r="I34" s="87">
        <v>29.902830000000002</v>
      </c>
      <c r="J34" s="85" t="s">
        <v>238</v>
      </c>
      <c r="K34" s="85" t="s">
        <v>239</v>
      </c>
      <c r="L34" s="85" t="s">
        <v>240</v>
      </c>
      <c r="M34" s="85" t="s">
        <v>169</v>
      </c>
      <c r="N34" s="90">
        <v>242</v>
      </c>
      <c r="O34" s="85">
        <v>1000</v>
      </c>
      <c r="P34" s="88">
        <f t="shared" si="1"/>
        <v>226000</v>
      </c>
    </row>
    <row r="35" spans="1:16" s="89" customFormat="1" ht="20.100000000000001" customHeight="1" x14ac:dyDescent="0.2">
      <c r="A35" s="81" t="s">
        <v>298</v>
      </c>
      <c r="B35" s="82" t="s">
        <v>241</v>
      </c>
      <c r="C35" s="83" t="s">
        <v>242</v>
      </c>
      <c r="D35" s="84">
        <v>44766</v>
      </c>
      <c r="E35" s="85">
        <v>6</v>
      </c>
      <c r="F35" s="86">
        <f t="shared" si="0"/>
        <v>221</v>
      </c>
      <c r="G35" s="86" t="s">
        <v>981</v>
      </c>
      <c r="H35" s="87" t="s">
        <v>883</v>
      </c>
      <c r="I35" s="87">
        <v>29.887174000000002</v>
      </c>
      <c r="J35" s="85" t="s">
        <v>238</v>
      </c>
      <c r="K35" s="85" t="s">
        <v>243</v>
      </c>
      <c r="L35" s="85" t="s">
        <v>158</v>
      </c>
      <c r="M35" s="85" t="s">
        <v>244</v>
      </c>
      <c r="N35" s="90">
        <v>211</v>
      </c>
      <c r="O35" s="85">
        <v>907</v>
      </c>
      <c r="P35" s="88">
        <f t="shared" si="1"/>
        <v>200447</v>
      </c>
    </row>
    <row r="36" spans="1:16" s="89" customFormat="1" ht="20.100000000000001" customHeight="1" x14ac:dyDescent="0.2">
      <c r="A36" s="81" t="s">
        <v>298</v>
      </c>
      <c r="B36" s="82" t="s">
        <v>245</v>
      </c>
      <c r="C36" s="83" t="s">
        <v>246</v>
      </c>
      <c r="D36" s="84">
        <v>44766</v>
      </c>
      <c r="E36" s="85">
        <v>0</v>
      </c>
      <c r="F36" s="86">
        <f t="shared" si="0"/>
        <v>240</v>
      </c>
      <c r="G36" s="86" t="s">
        <v>981</v>
      </c>
      <c r="H36" s="87" t="s">
        <v>884</v>
      </c>
      <c r="I36" s="87">
        <v>29.874566000000002</v>
      </c>
      <c r="J36" s="85" t="s">
        <v>247</v>
      </c>
      <c r="K36" s="85" t="s">
        <v>243</v>
      </c>
      <c r="L36" s="85" t="s">
        <v>158</v>
      </c>
      <c r="M36" s="85" t="s">
        <v>248</v>
      </c>
      <c r="N36" s="90">
        <v>250</v>
      </c>
      <c r="O36" s="85">
        <v>1000</v>
      </c>
      <c r="P36" s="88">
        <f t="shared" si="1"/>
        <v>240000</v>
      </c>
    </row>
    <row r="37" spans="1:16" s="89" customFormat="1" ht="20.100000000000001" customHeight="1" x14ac:dyDescent="0.2">
      <c r="A37" s="81" t="s">
        <v>298</v>
      </c>
      <c r="B37" s="82" t="s">
        <v>249</v>
      </c>
      <c r="C37" s="83" t="s">
        <v>250</v>
      </c>
      <c r="D37" s="84">
        <v>44766</v>
      </c>
      <c r="E37" s="85">
        <v>0</v>
      </c>
      <c r="F37" s="86">
        <f t="shared" si="0"/>
        <v>158</v>
      </c>
      <c r="G37" s="86" t="s">
        <v>981</v>
      </c>
      <c r="H37" s="87">
        <v>-2.139148</v>
      </c>
      <c r="I37" s="87">
        <v>29.78969</v>
      </c>
      <c r="J37" s="85" t="s">
        <v>251</v>
      </c>
      <c r="K37" s="85" t="s">
        <v>252</v>
      </c>
      <c r="L37" s="85" t="s">
        <v>253</v>
      </c>
      <c r="M37" s="85" t="s">
        <v>254</v>
      </c>
      <c r="N37" s="85">
        <v>220</v>
      </c>
      <c r="O37" s="85">
        <v>946</v>
      </c>
      <c r="P37" s="88">
        <f t="shared" si="1"/>
        <v>149468</v>
      </c>
    </row>
    <row r="38" spans="1:16" s="89" customFormat="1" ht="20.100000000000001" customHeight="1" x14ac:dyDescent="0.2">
      <c r="A38" s="81" t="s">
        <v>298</v>
      </c>
      <c r="B38" s="82" t="s">
        <v>255</v>
      </c>
      <c r="C38" s="83" t="s">
        <v>256</v>
      </c>
      <c r="D38" s="84">
        <v>44766</v>
      </c>
      <c r="E38" s="85">
        <v>0</v>
      </c>
      <c r="F38" s="86">
        <f t="shared" si="0"/>
        <v>165</v>
      </c>
      <c r="G38" s="86" t="s">
        <v>981</v>
      </c>
      <c r="H38" s="87">
        <v>-2.048883</v>
      </c>
      <c r="I38" s="87">
        <v>29.779102000000002</v>
      </c>
      <c r="J38" s="85" t="s">
        <v>257</v>
      </c>
      <c r="K38" s="85" t="s">
        <v>976</v>
      </c>
      <c r="L38" s="85" t="s">
        <v>258</v>
      </c>
      <c r="M38" s="85" t="s">
        <v>259</v>
      </c>
      <c r="N38" s="85">
        <v>263</v>
      </c>
      <c r="O38" s="85">
        <v>1000</v>
      </c>
      <c r="P38" s="88">
        <f t="shared" si="1"/>
        <v>165000</v>
      </c>
    </row>
    <row r="39" spans="1:16" s="89" customFormat="1" ht="20.100000000000001" customHeight="1" x14ac:dyDescent="0.2">
      <c r="A39" s="81" t="s">
        <v>298</v>
      </c>
      <c r="B39" s="82" t="s">
        <v>260</v>
      </c>
      <c r="C39" s="83" t="s">
        <v>256</v>
      </c>
      <c r="D39" s="84">
        <v>44766</v>
      </c>
      <c r="E39" s="85">
        <v>0</v>
      </c>
      <c r="F39" s="86">
        <f t="shared" si="0"/>
        <v>165</v>
      </c>
      <c r="G39" s="86" t="s">
        <v>981</v>
      </c>
      <c r="H39" s="87">
        <v>-1.979063</v>
      </c>
      <c r="I39" s="87">
        <v>29.797021999999998</v>
      </c>
      <c r="J39" s="85" t="s">
        <v>257</v>
      </c>
      <c r="K39" s="85" t="s">
        <v>976</v>
      </c>
      <c r="L39" s="85" t="s">
        <v>214</v>
      </c>
      <c r="M39" s="85" t="s">
        <v>261</v>
      </c>
      <c r="N39" s="85">
        <v>255</v>
      </c>
      <c r="O39" s="85">
        <v>1000</v>
      </c>
      <c r="P39" s="88">
        <f t="shared" si="1"/>
        <v>165000</v>
      </c>
    </row>
    <row r="40" spans="1:16" s="89" customFormat="1" ht="20.100000000000001" customHeight="1" x14ac:dyDescent="0.2">
      <c r="A40" s="81" t="s">
        <v>298</v>
      </c>
      <c r="B40" s="82" t="s">
        <v>262</v>
      </c>
      <c r="C40" s="83" t="s">
        <v>256</v>
      </c>
      <c r="D40" s="84">
        <v>44766</v>
      </c>
      <c r="E40" s="85">
        <v>0</v>
      </c>
      <c r="F40" s="86">
        <f t="shared" si="0"/>
        <v>165</v>
      </c>
      <c r="G40" s="86" t="s">
        <v>981</v>
      </c>
      <c r="H40" s="87">
        <v>-1.97814</v>
      </c>
      <c r="I40" s="87">
        <v>29.774177000000002</v>
      </c>
      <c r="J40" s="85" t="s">
        <v>257</v>
      </c>
      <c r="K40" s="85" t="s">
        <v>976</v>
      </c>
      <c r="L40" s="85" t="s">
        <v>214</v>
      </c>
      <c r="M40" s="85" t="s">
        <v>263</v>
      </c>
      <c r="N40" s="85">
        <v>265</v>
      </c>
      <c r="O40" s="85">
        <v>1000</v>
      </c>
      <c r="P40" s="88">
        <f t="shared" si="1"/>
        <v>165000</v>
      </c>
    </row>
    <row r="41" spans="1:16" s="89" customFormat="1" ht="20.100000000000001" customHeight="1" x14ac:dyDescent="0.2">
      <c r="A41" s="81" t="s">
        <v>298</v>
      </c>
      <c r="B41" s="82" t="s">
        <v>264</v>
      </c>
      <c r="C41" s="83" t="s">
        <v>265</v>
      </c>
      <c r="D41" s="84">
        <v>44766</v>
      </c>
      <c r="E41" s="85">
        <v>0</v>
      </c>
      <c r="F41" s="86">
        <f t="shared" si="0"/>
        <v>164</v>
      </c>
      <c r="G41" s="86" t="s">
        <v>981</v>
      </c>
      <c r="H41" s="87">
        <v>-1.9921549999999999</v>
      </c>
      <c r="I41" s="87">
        <v>29.772358000000001</v>
      </c>
      <c r="J41" s="85" t="s">
        <v>257</v>
      </c>
      <c r="K41" s="85" t="s">
        <v>976</v>
      </c>
      <c r="L41" s="85" t="s">
        <v>266</v>
      </c>
      <c r="M41" s="85" t="s">
        <v>179</v>
      </c>
      <c r="N41" s="85">
        <v>240</v>
      </c>
      <c r="O41" s="85">
        <v>1000</v>
      </c>
      <c r="P41" s="88">
        <f t="shared" si="1"/>
        <v>164000</v>
      </c>
    </row>
    <row r="42" spans="1:16" s="89" customFormat="1" ht="20.100000000000001" customHeight="1" x14ac:dyDescent="0.2">
      <c r="A42" s="81" t="s">
        <v>298</v>
      </c>
      <c r="B42" s="82" t="s">
        <v>267</v>
      </c>
      <c r="C42" s="83" t="s">
        <v>268</v>
      </c>
      <c r="D42" s="84">
        <v>44766</v>
      </c>
      <c r="E42" s="85">
        <v>0</v>
      </c>
      <c r="F42" s="86">
        <f t="shared" si="0"/>
        <v>161</v>
      </c>
      <c r="G42" s="86" t="s">
        <v>981</v>
      </c>
      <c r="H42" s="87">
        <v>-2.055342</v>
      </c>
      <c r="I42" s="87">
        <v>29.808142</v>
      </c>
      <c r="J42" s="85" t="s">
        <v>251</v>
      </c>
      <c r="K42" s="85" t="s">
        <v>976</v>
      </c>
      <c r="L42" s="85" t="s">
        <v>269</v>
      </c>
      <c r="M42" s="85" t="s">
        <v>270</v>
      </c>
      <c r="N42" s="85">
        <v>282</v>
      </c>
      <c r="O42" s="85">
        <v>1000</v>
      </c>
      <c r="P42" s="88">
        <f t="shared" si="1"/>
        <v>161000</v>
      </c>
    </row>
    <row r="43" spans="1:16" s="89" customFormat="1" ht="20.100000000000001" customHeight="1" x14ac:dyDescent="0.2">
      <c r="A43" s="81" t="s">
        <v>298</v>
      </c>
      <c r="B43" s="82" t="s">
        <v>271</v>
      </c>
      <c r="C43" s="83" t="s">
        <v>265</v>
      </c>
      <c r="D43" s="84">
        <v>44766</v>
      </c>
      <c r="E43" s="85">
        <v>0</v>
      </c>
      <c r="F43" s="86">
        <f t="shared" si="0"/>
        <v>164</v>
      </c>
      <c r="G43" s="86" t="s">
        <v>981</v>
      </c>
      <c r="H43" s="87">
        <v>-2.014837</v>
      </c>
      <c r="I43" s="87">
        <v>29.687967</v>
      </c>
      <c r="J43" s="85" t="s">
        <v>272</v>
      </c>
      <c r="K43" s="85" t="s">
        <v>273</v>
      </c>
      <c r="L43" s="85" t="s">
        <v>274</v>
      </c>
      <c r="M43" s="85" t="s">
        <v>275</v>
      </c>
      <c r="N43" s="85">
        <v>163</v>
      </c>
      <c r="O43" s="85">
        <v>700</v>
      </c>
      <c r="P43" s="88">
        <f t="shared" si="1"/>
        <v>114800</v>
      </c>
    </row>
    <row r="44" spans="1:16" s="89" customFormat="1" ht="20.100000000000001" customHeight="1" x14ac:dyDescent="0.2">
      <c r="A44" s="81" t="s">
        <v>298</v>
      </c>
      <c r="B44" s="82" t="s">
        <v>276</v>
      </c>
      <c r="C44" s="83" t="s">
        <v>265</v>
      </c>
      <c r="D44" s="84">
        <v>44766</v>
      </c>
      <c r="E44" s="85">
        <v>0</v>
      </c>
      <c r="F44" s="86">
        <f t="shared" si="0"/>
        <v>164</v>
      </c>
      <c r="G44" s="86" t="s">
        <v>981</v>
      </c>
      <c r="H44" s="87">
        <v>-2.0394350000000001</v>
      </c>
      <c r="I44" s="87">
        <v>29.673777999999999</v>
      </c>
      <c r="J44" s="85" t="s">
        <v>257</v>
      </c>
      <c r="K44" s="85" t="s">
        <v>277</v>
      </c>
      <c r="L44" s="85" t="s">
        <v>274</v>
      </c>
      <c r="M44" s="85" t="s">
        <v>278</v>
      </c>
      <c r="N44" s="85">
        <v>231</v>
      </c>
      <c r="O44" s="85">
        <v>993</v>
      </c>
      <c r="P44" s="88">
        <f t="shared" si="1"/>
        <v>162852</v>
      </c>
    </row>
    <row r="45" spans="1:16" s="89" customFormat="1" ht="20.100000000000001" customHeight="1" x14ac:dyDescent="0.2">
      <c r="A45" s="81" t="s">
        <v>298</v>
      </c>
      <c r="B45" s="82" t="s">
        <v>279</v>
      </c>
      <c r="C45" s="83" t="s">
        <v>265</v>
      </c>
      <c r="D45" s="84">
        <v>44766</v>
      </c>
      <c r="E45" s="85">
        <v>0</v>
      </c>
      <c r="F45" s="86">
        <f t="shared" si="0"/>
        <v>164</v>
      </c>
      <c r="G45" s="86" t="s">
        <v>981</v>
      </c>
      <c r="H45" s="87">
        <v>-2.0009450000000002</v>
      </c>
      <c r="I45" s="87">
        <v>29.668624999999999</v>
      </c>
      <c r="J45" s="85" t="s">
        <v>272</v>
      </c>
      <c r="K45" s="85" t="s">
        <v>277</v>
      </c>
      <c r="L45" s="85" t="s">
        <v>280</v>
      </c>
      <c r="M45" s="85" t="s">
        <v>281</v>
      </c>
      <c r="N45" s="85">
        <v>193</v>
      </c>
      <c r="O45" s="85">
        <v>829</v>
      </c>
      <c r="P45" s="88">
        <f t="shared" si="1"/>
        <v>135956</v>
      </c>
    </row>
    <row r="46" spans="1:16" s="89" customFormat="1" ht="20.100000000000001" customHeight="1" x14ac:dyDescent="0.2">
      <c r="A46" s="81" t="s">
        <v>298</v>
      </c>
      <c r="B46" s="82" t="s">
        <v>282</v>
      </c>
      <c r="C46" s="83" t="s">
        <v>283</v>
      </c>
      <c r="D46" s="84">
        <v>44766</v>
      </c>
      <c r="E46" s="85">
        <v>0</v>
      </c>
      <c r="F46" s="86">
        <f t="shared" si="0"/>
        <v>162</v>
      </c>
      <c r="G46" s="86" t="s">
        <v>981</v>
      </c>
      <c r="H46" s="87">
        <v>-2.086087</v>
      </c>
      <c r="I46" s="87">
        <v>29.661816999999999</v>
      </c>
      <c r="J46" s="85" t="s">
        <v>257</v>
      </c>
      <c r="K46" s="85" t="s">
        <v>284</v>
      </c>
      <c r="L46" s="85" t="s">
        <v>285</v>
      </c>
      <c r="M46" s="85" t="s">
        <v>286</v>
      </c>
      <c r="N46" s="85">
        <v>400</v>
      </c>
      <c r="O46" s="85">
        <v>1000</v>
      </c>
      <c r="P46" s="88">
        <f t="shared" si="1"/>
        <v>162000</v>
      </c>
    </row>
    <row r="47" spans="1:16" s="89" customFormat="1" ht="20.100000000000001" customHeight="1" x14ac:dyDescent="0.2">
      <c r="A47" s="81" t="s">
        <v>298</v>
      </c>
      <c r="B47" s="82" t="s">
        <v>287</v>
      </c>
      <c r="C47" s="83" t="s">
        <v>283</v>
      </c>
      <c r="D47" s="84">
        <v>44766</v>
      </c>
      <c r="E47" s="85">
        <v>0</v>
      </c>
      <c r="F47" s="86">
        <f t="shared" si="0"/>
        <v>162</v>
      </c>
      <c r="G47" s="86" t="s">
        <v>981</v>
      </c>
      <c r="H47" s="87">
        <v>-2.0985269999999998</v>
      </c>
      <c r="I47" s="87">
        <v>29.641511999999999</v>
      </c>
      <c r="J47" s="85" t="s">
        <v>257</v>
      </c>
      <c r="K47" s="85" t="s">
        <v>288</v>
      </c>
      <c r="L47" s="85" t="s">
        <v>977</v>
      </c>
      <c r="M47" s="85" t="s">
        <v>289</v>
      </c>
      <c r="N47" s="85">
        <v>450</v>
      </c>
      <c r="O47" s="85">
        <v>1000</v>
      </c>
      <c r="P47" s="88">
        <f t="shared" si="1"/>
        <v>162000</v>
      </c>
    </row>
    <row r="48" spans="1:16" s="89" customFormat="1" ht="20.100000000000001" customHeight="1" x14ac:dyDescent="0.2">
      <c r="A48" s="81" t="s">
        <v>298</v>
      </c>
      <c r="B48" s="82" t="s">
        <v>290</v>
      </c>
      <c r="C48" s="83" t="s">
        <v>291</v>
      </c>
      <c r="D48" s="84">
        <v>44766</v>
      </c>
      <c r="E48" s="85">
        <v>0</v>
      </c>
      <c r="F48" s="86">
        <f t="shared" si="0"/>
        <v>149</v>
      </c>
      <c r="G48" s="86" t="s">
        <v>981</v>
      </c>
      <c r="H48" s="87">
        <v>-2.0942449999999999</v>
      </c>
      <c r="I48" s="87">
        <v>29.690020000000001</v>
      </c>
      <c r="J48" s="85" t="s">
        <v>257</v>
      </c>
      <c r="K48" s="85" t="s">
        <v>288</v>
      </c>
      <c r="L48" s="85" t="s">
        <v>292</v>
      </c>
      <c r="M48" s="85" t="s">
        <v>293</v>
      </c>
      <c r="N48" s="85">
        <v>232</v>
      </c>
      <c r="O48" s="85">
        <v>997</v>
      </c>
      <c r="P48" s="88">
        <f t="shared" si="1"/>
        <v>148553</v>
      </c>
    </row>
    <row r="49" spans="1:16" s="89" customFormat="1" ht="12.75" x14ac:dyDescent="0.15">
      <c r="A49" s="92" t="s">
        <v>298</v>
      </c>
      <c r="B49" s="93"/>
      <c r="C49" s="93"/>
      <c r="D49" s="93"/>
      <c r="E49" s="93"/>
      <c r="F49" s="94"/>
      <c r="G49" s="94"/>
      <c r="H49" s="95"/>
      <c r="I49" s="95"/>
      <c r="J49" s="93"/>
      <c r="K49" s="93"/>
      <c r="L49" s="93"/>
      <c r="M49" s="96" t="s">
        <v>296</v>
      </c>
      <c r="N49" s="97">
        <f>SUM(N7:N48)</f>
        <v>8813</v>
      </c>
      <c r="O49" s="97">
        <f>SUM(O7:O48)</f>
        <v>34033</v>
      </c>
      <c r="P49" s="98">
        <f>SUM(P7:P48)</f>
        <v>6238172</v>
      </c>
    </row>
    <row r="50" spans="1:16" s="89" customFormat="1" ht="12.75" x14ac:dyDescent="0.15">
      <c r="A50" s="81" t="s">
        <v>829</v>
      </c>
      <c r="B50" s="99" t="s">
        <v>304</v>
      </c>
      <c r="C50" s="99" t="s">
        <v>305</v>
      </c>
      <c r="D50" s="84">
        <v>44766</v>
      </c>
      <c r="E50" s="99">
        <v>14</v>
      </c>
      <c r="F50" s="86">
        <f>D50-C50-E50+1</f>
        <v>219</v>
      </c>
      <c r="G50" s="86" t="s">
        <v>981</v>
      </c>
      <c r="H50" s="87" t="s">
        <v>885</v>
      </c>
      <c r="I50" s="87">
        <v>29.865632999999999</v>
      </c>
      <c r="J50" s="99" t="s">
        <v>238</v>
      </c>
      <c r="K50" s="99" t="s">
        <v>306</v>
      </c>
      <c r="L50" s="99" t="s">
        <v>307</v>
      </c>
      <c r="M50" s="99" t="s">
        <v>308</v>
      </c>
      <c r="N50" s="99">
        <v>201</v>
      </c>
      <c r="O50" s="99">
        <v>864</v>
      </c>
      <c r="P50" s="100">
        <f>F50*O50</f>
        <v>189216</v>
      </c>
    </row>
    <row r="51" spans="1:16" s="89" customFormat="1" ht="12.75" x14ac:dyDescent="0.15">
      <c r="A51" s="81" t="s">
        <v>829</v>
      </c>
      <c r="B51" s="99" t="s">
        <v>309</v>
      </c>
      <c r="C51" s="84" t="s">
        <v>305</v>
      </c>
      <c r="D51" s="84">
        <v>44766</v>
      </c>
      <c r="E51" s="99">
        <v>0</v>
      </c>
      <c r="F51" s="86">
        <f t="shared" ref="F51:F91" si="2">D51-C51-E51+1</f>
        <v>233</v>
      </c>
      <c r="G51" s="86" t="s">
        <v>981</v>
      </c>
      <c r="H51" s="87" t="s">
        <v>886</v>
      </c>
      <c r="I51" s="87">
        <v>29.875208000000001</v>
      </c>
      <c r="J51" s="99" t="s">
        <v>238</v>
      </c>
      <c r="K51" s="99" t="s">
        <v>306</v>
      </c>
      <c r="L51" s="99" t="s">
        <v>307</v>
      </c>
      <c r="M51" s="99" t="s">
        <v>310</v>
      </c>
      <c r="N51" s="99">
        <v>203</v>
      </c>
      <c r="O51" s="99">
        <v>872</v>
      </c>
      <c r="P51" s="100">
        <f>F51*O51</f>
        <v>203176</v>
      </c>
    </row>
    <row r="52" spans="1:16" s="89" customFormat="1" ht="12.75" x14ac:dyDescent="0.15">
      <c r="A52" s="81" t="s">
        <v>300</v>
      </c>
      <c r="B52" s="99" t="s">
        <v>311</v>
      </c>
      <c r="C52" s="99" t="s">
        <v>305</v>
      </c>
      <c r="D52" s="84">
        <v>44766</v>
      </c>
      <c r="E52" s="99">
        <v>0</v>
      </c>
      <c r="F52" s="86">
        <f t="shared" si="2"/>
        <v>233</v>
      </c>
      <c r="G52" s="86" t="s">
        <v>981</v>
      </c>
      <c r="H52" s="87" t="s">
        <v>887</v>
      </c>
      <c r="I52" s="87">
        <v>29.868960000000001</v>
      </c>
      <c r="J52" s="99" t="s">
        <v>238</v>
      </c>
      <c r="K52" s="99" t="s">
        <v>306</v>
      </c>
      <c r="L52" s="99" t="s">
        <v>307</v>
      </c>
      <c r="M52" s="99" t="s">
        <v>312</v>
      </c>
      <c r="N52" s="99">
        <v>205</v>
      </c>
      <c r="O52" s="99">
        <v>881</v>
      </c>
      <c r="P52" s="100">
        <f t="shared" ref="P52:P115" si="3">F52*O52</f>
        <v>205273</v>
      </c>
    </row>
    <row r="53" spans="1:16" s="89" customFormat="1" ht="12.75" x14ac:dyDescent="0.15">
      <c r="A53" s="81" t="s">
        <v>300</v>
      </c>
      <c r="B53" s="99" t="s">
        <v>313</v>
      </c>
      <c r="C53" s="99" t="s">
        <v>314</v>
      </c>
      <c r="D53" s="84">
        <v>44766</v>
      </c>
      <c r="E53" s="99">
        <v>0</v>
      </c>
      <c r="F53" s="86">
        <f t="shared" si="2"/>
        <v>221</v>
      </c>
      <c r="G53" s="86" t="s">
        <v>981</v>
      </c>
      <c r="H53" s="87" t="s">
        <v>888</v>
      </c>
      <c r="I53" s="87">
        <v>29.892613000000001</v>
      </c>
      <c r="J53" s="99" t="s">
        <v>238</v>
      </c>
      <c r="K53" s="99" t="s">
        <v>306</v>
      </c>
      <c r="L53" s="99" t="s">
        <v>307</v>
      </c>
      <c r="M53" s="99" t="s">
        <v>315</v>
      </c>
      <c r="N53" s="99">
        <v>140</v>
      </c>
      <c r="O53" s="99">
        <v>602</v>
      </c>
      <c r="P53" s="100">
        <f t="shared" si="3"/>
        <v>133042</v>
      </c>
    </row>
    <row r="54" spans="1:16" s="89" customFormat="1" ht="12.75" x14ac:dyDescent="0.15">
      <c r="A54" s="81" t="s">
        <v>300</v>
      </c>
      <c r="B54" s="99" t="s">
        <v>316</v>
      </c>
      <c r="C54" s="99" t="s">
        <v>314</v>
      </c>
      <c r="D54" s="84">
        <v>44766</v>
      </c>
      <c r="E54" s="99">
        <v>0</v>
      </c>
      <c r="F54" s="86">
        <f t="shared" si="2"/>
        <v>221</v>
      </c>
      <c r="G54" s="86" t="s">
        <v>981</v>
      </c>
      <c r="H54" s="87" t="s">
        <v>889</v>
      </c>
      <c r="I54" s="87">
        <v>29.890995</v>
      </c>
      <c r="J54" s="99" t="s">
        <v>238</v>
      </c>
      <c r="K54" s="99" t="s">
        <v>306</v>
      </c>
      <c r="L54" s="99" t="s">
        <v>307</v>
      </c>
      <c r="M54" s="99" t="s">
        <v>317</v>
      </c>
      <c r="N54" s="99">
        <v>175</v>
      </c>
      <c r="O54" s="99">
        <v>752</v>
      </c>
      <c r="P54" s="100">
        <f t="shared" si="3"/>
        <v>166192</v>
      </c>
    </row>
    <row r="55" spans="1:16" s="89" customFormat="1" ht="12.75" x14ac:dyDescent="0.15">
      <c r="A55" s="81" t="s">
        <v>300</v>
      </c>
      <c r="B55" s="99" t="s">
        <v>318</v>
      </c>
      <c r="C55" s="99" t="s">
        <v>305</v>
      </c>
      <c r="D55" s="84">
        <v>44766</v>
      </c>
      <c r="E55" s="99">
        <v>0</v>
      </c>
      <c r="F55" s="86">
        <f t="shared" si="2"/>
        <v>233</v>
      </c>
      <c r="G55" s="86" t="s">
        <v>981</v>
      </c>
      <c r="H55" s="87" t="s">
        <v>890</v>
      </c>
      <c r="I55" s="87">
        <v>29.886966000000001</v>
      </c>
      <c r="J55" s="99" t="s">
        <v>238</v>
      </c>
      <c r="K55" s="99" t="s">
        <v>306</v>
      </c>
      <c r="L55" s="99" t="s">
        <v>319</v>
      </c>
      <c r="M55" s="99" t="s">
        <v>320</v>
      </c>
      <c r="N55" s="99">
        <v>270</v>
      </c>
      <c r="O55" s="99">
        <v>1000</v>
      </c>
      <c r="P55" s="100">
        <f t="shared" si="3"/>
        <v>233000</v>
      </c>
    </row>
    <row r="56" spans="1:16" s="89" customFormat="1" ht="12.75" x14ac:dyDescent="0.15">
      <c r="A56" s="81" t="s">
        <v>300</v>
      </c>
      <c r="B56" s="99" t="s">
        <v>321</v>
      </c>
      <c r="C56" s="99" t="s">
        <v>322</v>
      </c>
      <c r="D56" s="84">
        <v>44766</v>
      </c>
      <c r="E56" s="99">
        <v>0</v>
      </c>
      <c r="F56" s="86">
        <f t="shared" si="2"/>
        <v>222</v>
      </c>
      <c r="G56" s="86" t="s">
        <v>981</v>
      </c>
      <c r="H56" s="87" t="s">
        <v>891</v>
      </c>
      <c r="I56" s="87">
        <v>29.898833</v>
      </c>
      <c r="J56" s="99" t="s">
        <v>238</v>
      </c>
      <c r="K56" s="99" t="s">
        <v>306</v>
      </c>
      <c r="L56" s="99" t="s">
        <v>323</v>
      </c>
      <c r="M56" s="99" t="s">
        <v>323</v>
      </c>
      <c r="N56" s="99">
        <v>262</v>
      </c>
      <c r="O56" s="99">
        <v>1000</v>
      </c>
      <c r="P56" s="100">
        <f t="shared" si="3"/>
        <v>222000</v>
      </c>
    </row>
    <row r="57" spans="1:16" s="89" customFormat="1" ht="12.75" x14ac:dyDescent="0.15">
      <c r="A57" s="81" t="s">
        <v>300</v>
      </c>
      <c r="B57" s="99" t="s">
        <v>324</v>
      </c>
      <c r="C57" s="99" t="s">
        <v>325</v>
      </c>
      <c r="D57" s="84">
        <v>44766</v>
      </c>
      <c r="E57" s="99">
        <v>0</v>
      </c>
      <c r="F57" s="86">
        <f t="shared" si="2"/>
        <v>230</v>
      </c>
      <c r="G57" s="86" t="s">
        <v>981</v>
      </c>
      <c r="H57" s="87" t="s">
        <v>892</v>
      </c>
      <c r="I57" s="87">
        <v>29.910148</v>
      </c>
      <c r="J57" s="99" t="s">
        <v>238</v>
      </c>
      <c r="K57" s="99" t="s">
        <v>306</v>
      </c>
      <c r="L57" s="99" t="s">
        <v>323</v>
      </c>
      <c r="M57" s="99" t="s">
        <v>326</v>
      </c>
      <c r="N57" s="99">
        <v>272</v>
      </c>
      <c r="O57" s="99">
        <v>1000</v>
      </c>
      <c r="P57" s="100">
        <f t="shared" si="3"/>
        <v>230000</v>
      </c>
    </row>
    <row r="58" spans="1:16" s="89" customFormat="1" ht="12.75" x14ac:dyDescent="0.15">
      <c r="A58" s="81" t="s">
        <v>300</v>
      </c>
      <c r="B58" s="99" t="s">
        <v>327</v>
      </c>
      <c r="C58" s="99" t="s">
        <v>328</v>
      </c>
      <c r="D58" s="84">
        <v>44766</v>
      </c>
      <c r="E58" s="99">
        <v>0</v>
      </c>
      <c r="F58" s="86">
        <f t="shared" si="2"/>
        <v>235</v>
      </c>
      <c r="G58" s="86" t="s">
        <v>981</v>
      </c>
      <c r="H58" s="87" t="s">
        <v>893</v>
      </c>
      <c r="I58" s="87">
        <v>29.926660999999999</v>
      </c>
      <c r="J58" s="99" t="s">
        <v>238</v>
      </c>
      <c r="K58" s="99" t="s">
        <v>306</v>
      </c>
      <c r="L58" s="99" t="s">
        <v>323</v>
      </c>
      <c r="M58" s="99" t="s">
        <v>329</v>
      </c>
      <c r="N58" s="99">
        <v>215</v>
      </c>
      <c r="O58" s="99">
        <v>924</v>
      </c>
      <c r="P58" s="100">
        <f t="shared" si="3"/>
        <v>217140</v>
      </c>
    </row>
    <row r="59" spans="1:16" s="89" customFormat="1" ht="12.75" x14ac:dyDescent="0.15">
      <c r="A59" s="81" t="s">
        <v>300</v>
      </c>
      <c r="B59" s="99" t="s">
        <v>330</v>
      </c>
      <c r="C59" s="99" t="s">
        <v>328</v>
      </c>
      <c r="D59" s="84">
        <v>44766</v>
      </c>
      <c r="E59" s="99">
        <v>0</v>
      </c>
      <c r="F59" s="86">
        <f t="shared" si="2"/>
        <v>235</v>
      </c>
      <c r="G59" s="86" t="s">
        <v>981</v>
      </c>
      <c r="H59" s="87" t="s">
        <v>894</v>
      </c>
      <c r="I59" s="87">
        <v>29.908470999999999</v>
      </c>
      <c r="J59" s="99" t="s">
        <v>238</v>
      </c>
      <c r="K59" s="99" t="s">
        <v>306</v>
      </c>
      <c r="L59" s="99" t="s">
        <v>323</v>
      </c>
      <c r="M59" s="99" t="s">
        <v>331</v>
      </c>
      <c r="N59" s="99">
        <v>245</v>
      </c>
      <c r="O59" s="99">
        <v>1000</v>
      </c>
      <c r="P59" s="100">
        <f t="shared" si="3"/>
        <v>235000</v>
      </c>
    </row>
    <row r="60" spans="1:16" s="89" customFormat="1" ht="12.75" x14ac:dyDescent="0.15">
      <c r="A60" s="81" t="s">
        <v>300</v>
      </c>
      <c r="B60" s="99" t="s">
        <v>332</v>
      </c>
      <c r="C60" s="99" t="s">
        <v>328</v>
      </c>
      <c r="D60" s="84">
        <v>44766</v>
      </c>
      <c r="E60" s="99">
        <v>16</v>
      </c>
      <c r="F60" s="86">
        <f t="shared" si="2"/>
        <v>219</v>
      </c>
      <c r="G60" s="86" t="s">
        <v>981</v>
      </c>
      <c r="H60" s="87" t="s">
        <v>895</v>
      </c>
      <c r="I60" s="87">
        <v>29.913844999999998</v>
      </c>
      <c r="J60" s="99" t="s">
        <v>238</v>
      </c>
      <c r="K60" s="99" t="s">
        <v>306</v>
      </c>
      <c r="L60" s="99" t="s">
        <v>323</v>
      </c>
      <c r="M60" s="99" t="s">
        <v>333</v>
      </c>
      <c r="N60" s="99">
        <v>159</v>
      </c>
      <c r="O60" s="99">
        <v>683</v>
      </c>
      <c r="P60" s="100">
        <f t="shared" si="3"/>
        <v>149577</v>
      </c>
    </row>
    <row r="61" spans="1:16" s="89" customFormat="1" ht="12.75" x14ac:dyDescent="0.15">
      <c r="A61" s="81" t="s">
        <v>300</v>
      </c>
      <c r="B61" s="99" t="s">
        <v>334</v>
      </c>
      <c r="C61" s="99" t="s">
        <v>325</v>
      </c>
      <c r="D61" s="84">
        <v>44766</v>
      </c>
      <c r="E61" s="99">
        <v>0</v>
      </c>
      <c r="F61" s="86">
        <f t="shared" si="2"/>
        <v>230</v>
      </c>
      <c r="G61" s="86" t="s">
        <v>981</v>
      </c>
      <c r="H61" s="87" t="s">
        <v>896</v>
      </c>
      <c r="I61" s="87">
        <v>29.909106000000001</v>
      </c>
      <c r="J61" s="99" t="s">
        <v>238</v>
      </c>
      <c r="K61" s="99" t="s">
        <v>306</v>
      </c>
      <c r="L61" s="99" t="s">
        <v>323</v>
      </c>
      <c r="M61" s="99" t="s">
        <v>226</v>
      </c>
      <c r="N61" s="99">
        <v>295</v>
      </c>
      <c r="O61" s="99">
        <v>1000</v>
      </c>
      <c r="P61" s="100">
        <f t="shared" si="3"/>
        <v>230000</v>
      </c>
    </row>
    <row r="62" spans="1:16" s="89" customFormat="1" ht="12.75" x14ac:dyDescent="0.15">
      <c r="A62" s="81" t="s">
        <v>300</v>
      </c>
      <c r="B62" s="99" t="s">
        <v>335</v>
      </c>
      <c r="C62" s="99" t="s">
        <v>336</v>
      </c>
      <c r="D62" s="84">
        <v>44766</v>
      </c>
      <c r="E62" s="99">
        <v>5</v>
      </c>
      <c r="F62" s="86">
        <f t="shared" si="2"/>
        <v>220</v>
      </c>
      <c r="G62" s="86" t="s">
        <v>981</v>
      </c>
      <c r="H62" s="87" t="s">
        <v>897</v>
      </c>
      <c r="I62" s="87">
        <v>29.914874000000001</v>
      </c>
      <c r="J62" s="99" t="s">
        <v>238</v>
      </c>
      <c r="K62" s="99" t="s">
        <v>306</v>
      </c>
      <c r="L62" s="99" t="s">
        <v>323</v>
      </c>
      <c r="M62" s="99" t="s">
        <v>337</v>
      </c>
      <c r="N62" s="99">
        <v>160</v>
      </c>
      <c r="O62" s="99">
        <v>688</v>
      </c>
      <c r="P62" s="100">
        <f t="shared" si="3"/>
        <v>151360</v>
      </c>
    </row>
    <row r="63" spans="1:16" s="89" customFormat="1" ht="12.75" x14ac:dyDescent="0.15">
      <c r="A63" s="81" t="s">
        <v>300</v>
      </c>
      <c r="B63" s="99" t="s">
        <v>338</v>
      </c>
      <c r="C63" s="99" t="s">
        <v>336</v>
      </c>
      <c r="D63" s="84">
        <v>44766</v>
      </c>
      <c r="E63" s="99">
        <v>0</v>
      </c>
      <c r="F63" s="86">
        <f t="shared" si="2"/>
        <v>225</v>
      </c>
      <c r="G63" s="86" t="s">
        <v>981</v>
      </c>
      <c r="H63" s="87" t="s">
        <v>898</v>
      </c>
      <c r="I63" s="87">
        <v>29.921558999999998</v>
      </c>
      <c r="J63" s="99" t="s">
        <v>238</v>
      </c>
      <c r="K63" s="99" t="s">
        <v>306</v>
      </c>
      <c r="L63" s="99" t="s">
        <v>323</v>
      </c>
      <c r="M63" s="99" t="s">
        <v>339</v>
      </c>
      <c r="N63" s="99">
        <v>130</v>
      </c>
      <c r="O63" s="99">
        <v>559</v>
      </c>
      <c r="P63" s="100">
        <f t="shared" si="3"/>
        <v>125775</v>
      </c>
    </row>
    <row r="64" spans="1:16" s="89" customFormat="1" ht="12.75" x14ac:dyDescent="0.15">
      <c r="A64" s="81" t="s">
        <v>300</v>
      </c>
      <c r="B64" s="99" t="s">
        <v>340</v>
      </c>
      <c r="C64" s="99" t="s">
        <v>341</v>
      </c>
      <c r="D64" s="84">
        <v>44766</v>
      </c>
      <c r="E64" s="99">
        <v>0</v>
      </c>
      <c r="F64" s="86">
        <f t="shared" si="2"/>
        <v>217</v>
      </c>
      <c r="G64" s="86" t="s">
        <v>981</v>
      </c>
      <c r="H64" s="87" t="s">
        <v>899</v>
      </c>
      <c r="I64" s="87">
        <v>29.889835999999999</v>
      </c>
      <c r="J64" s="99" t="s">
        <v>238</v>
      </c>
      <c r="K64" s="99" t="s">
        <v>306</v>
      </c>
      <c r="L64" s="99" t="s">
        <v>342</v>
      </c>
      <c r="M64" s="99" t="s">
        <v>343</v>
      </c>
      <c r="N64" s="99">
        <v>235</v>
      </c>
      <c r="O64" s="99">
        <v>1000</v>
      </c>
      <c r="P64" s="100">
        <f t="shared" si="3"/>
        <v>217000</v>
      </c>
    </row>
    <row r="65" spans="1:16" s="89" customFormat="1" ht="12.75" x14ac:dyDescent="0.15">
      <c r="A65" s="81" t="s">
        <v>300</v>
      </c>
      <c r="B65" s="99" t="s">
        <v>344</v>
      </c>
      <c r="C65" s="99" t="s">
        <v>345</v>
      </c>
      <c r="D65" s="84">
        <v>44766</v>
      </c>
      <c r="E65" s="99">
        <v>0</v>
      </c>
      <c r="F65" s="86">
        <f t="shared" si="2"/>
        <v>201</v>
      </c>
      <c r="G65" s="86" t="s">
        <v>981</v>
      </c>
      <c r="H65" s="87" t="s">
        <v>900</v>
      </c>
      <c r="I65" s="87">
        <v>29.896284000000001</v>
      </c>
      <c r="J65" s="99" t="s">
        <v>238</v>
      </c>
      <c r="K65" s="99" t="s">
        <v>306</v>
      </c>
      <c r="L65" s="99" t="s">
        <v>346</v>
      </c>
      <c r="M65" s="99" t="s">
        <v>347</v>
      </c>
      <c r="N65" s="99">
        <v>130</v>
      </c>
      <c r="O65" s="99">
        <v>559</v>
      </c>
      <c r="P65" s="100">
        <f t="shared" si="3"/>
        <v>112359</v>
      </c>
    </row>
    <row r="66" spans="1:16" s="89" customFormat="1" ht="12.75" x14ac:dyDescent="0.15">
      <c r="A66" s="81" t="s">
        <v>300</v>
      </c>
      <c r="B66" s="99" t="s">
        <v>348</v>
      </c>
      <c r="C66" s="99" t="s">
        <v>345</v>
      </c>
      <c r="D66" s="84">
        <v>44766</v>
      </c>
      <c r="E66" s="99">
        <v>0</v>
      </c>
      <c r="F66" s="86">
        <f t="shared" si="2"/>
        <v>201</v>
      </c>
      <c r="G66" s="86" t="s">
        <v>981</v>
      </c>
      <c r="H66" s="87" t="s">
        <v>901</v>
      </c>
      <c r="I66" s="87">
        <v>29.904647000000001</v>
      </c>
      <c r="J66" s="99" t="s">
        <v>238</v>
      </c>
      <c r="K66" s="99" t="s">
        <v>306</v>
      </c>
      <c r="L66" s="99" t="s">
        <v>346</v>
      </c>
      <c r="M66" s="99" t="s">
        <v>349</v>
      </c>
      <c r="N66" s="99">
        <v>220</v>
      </c>
      <c r="O66" s="99">
        <v>946</v>
      </c>
      <c r="P66" s="100">
        <f t="shared" si="3"/>
        <v>190146</v>
      </c>
    </row>
    <row r="67" spans="1:16" s="89" customFormat="1" ht="12.75" x14ac:dyDescent="0.15">
      <c r="A67" s="81" t="s">
        <v>300</v>
      </c>
      <c r="B67" s="99" t="s">
        <v>350</v>
      </c>
      <c r="C67" s="99" t="s">
        <v>351</v>
      </c>
      <c r="D67" s="84">
        <v>44766</v>
      </c>
      <c r="E67" s="99">
        <v>0</v>
      </c>
      <c r="F67" s="86">
        <f t="shared" si="2"/>
        <v>200</v>
      </c>
      <c r="G67" s="86" t="s">
        <v>981</v>
      </c>
      <c r="H67" s="87" t="s">
        <v>902</v>
      </c>
      <c r="I67" s="87">
        <v>29.910678999999998</v>
      </c>
      <c r="J67" s="99" t="s">
        <v>238</v>
      </c>
      <c r="K67" s="99" t="s">
        <v>306</v>
      </c>
      <c r="L67" s="99" t="s">
        <v>346</v>
      </c>
      <c r="M67" s="99" t="s">
        <v>352</v>
      </c>
      <c r="N67" s="99">
        <v>200</v>
      </c>
      <c r="O67" s="99">
        <v>860</v>
      </c>
      <c r="P67" s="100">
        <f t="shared" si="3"/>
        <v>172000</v>
      </c>
    </row>
    <row r="68" spans="1:16" s="89" customFormat="1" ht="12.75" x14ac:dyDescent="0.15">
      <c r="A68" s="81" t="s">
        <v>300</v>
      </c>
      <c r="B68" s="99" t="s">
        <v>353</v>
      </c>
      <c r="C68" s="99" t="s">
        <v>354</v>
      </c>
      <c r="D68" s="84">
        <v>44766</v>
      </c>
      <c r="E68" s="99">
        <v>0</v>
      </c>
      <c r="F68" s="86">
        <f t="shared" si="2"/>
        <v>216</v>
      </c>
      <c r="G68" s="86" t="s">
        <v>981</v>
      </c>
      <c r="H68" s="87" t="s">
        <v>903</v>
      </c>
      <c r="I68" s="87">
        <v>29.920922000000001</v>
      </c>
      <c r="J68" s="99" t="s">
        <v>238</v>
      </c>
      <c r="K68" s="99" t="s">
        <v>306</v>
      </c>
      <c r="L68" s="99" t="s">
        <v>346</v>
      </c>
      <c r="M68" s="99" t="s">
        <v>355</v>
      </c>
      <c r="N68" s="99">
        <v>188</v>
      </c>
      <c r="O68" s="99">
        <v>808</v>
      </c>
      <c r="P68" s="100">
        <f t="shared" si="3"/>
        <v>174528</v>
      </c>
    </row>
    <row r="69" spans="1:16" s="89" customFormat="1" ht="12.75" x14ac:dyDescent="0.15">
      <c r="A69" s="81" t="s">
        <v>300</v>
      </c>
      <c r="B69" s="99" t="s">
        <v>356</v>
      </c>
      <c r="C69" s="99" t="s">
        <v>357</v>
      </c>
      <c r="D69" s="84">
        <v>44766</v>
      </c>
      <c r="E69" s="99">
        <v>7</v>
      </c>
      <c r="F69" s="86">
        <f t="shared" si="2"/>
        <v>227</v>
      </c>
      <c r="G69" s="86" t="s">
        <v>981</v>
      </c>
      <c r="H69" s="87" t="s">
        <v>904</v>
      </c>
      <c r="I69" s="87">
        <v>29.930736</v>
      </c>
      <c r="J69" s="99" t="s">
        <v>238</v>
      </c>
      <c r="K69" s="99" t="s">
        <v>306</v>
      </c>
      <c r="L69" s="99" t="s">
        <v>346</v>
      </c>
      <c r="M69" s="99" t="s">
        <v>358</v>
      </c>
      <c r="N69" s="99">
        <v>150</v>
      </c>
      <c r="O69" s="99">
        <v>645</v>
      </c>
      <c r="P69" s="100">
        <f t="shared" si="3"/>
        <v>146415</v>
      </c>
    </row>
    <row r="70" spans="1:16" s="89" customFormat="1" ht="12.75" x14ac:dyDescent="0.15">
      <c r="A70" s="81" t="s">
        <v>300</v>
      </c>
      <c r="B70" s="99" t="s">
        <v>359</v>
      </c>
      <c r="C70" s="99" t="s">
        <v>305</v>
      </c>
      <c r="D70" s="84">
        <v>44766</v>
      </c>
      <c r="E70" s="99">
        <v>0</v>
      </c>
      <c r="F70" s="86">
        <f t="shared" si="2"/>
        <v>233</v>
      </c>
      <c r="G70" s="86" t="s">
        <v>981</v>
      </c>
      <c r="H70" s="87" t="s">
        <v>905</v>
      </c>
      <c r="I70" s="87">
        <v>29.927040999999999</v>
      </c>
      <c r="J70" s="99" t="s">
        <v>238</v>
      </c>
      <c r="K70" s="99" t="s">
        <v>306</v>
      </c>
      <c r="L70" s="99" t="s">
        <v>346</v>
      </c>
      <c r="M70" s="99" t="s">
        <v>360</v>
      </c>
      <c r="N70" s="99">
        <v>180</v>
      </c>
      <c r="O70" s="99">
        <v>774</v>
      </c>
      <c r="P70" s="100">
        <f t="shared" si="3"/>
        <v>180342</v>
      </c>
    </row>
    <row r="71" spans="1:16" s="89" customFormat="1" ht="12.75" x14ac:dyDescent="0.15">
      <c r="A71" s="81" t="s">
        <v>300</v>
      </c>
      <c r="B71" s="99" t="s">
        <v>361</v>
      </c>
      <c r="C71" s="99" t="s">
        <v>305</v>
      </c>
      <c r="D71" s="84">
        <v>44766</v>
      </c>
      <c r="E71" s="99">
        <v>11</v>
      </c>
      <c r="F71" s="86">
        <f t="shared" si="2"/>
        <v>222</v>
      </c>
      <c r="G71" s="86" t="s">
        <v>981</v>
      </c>
      <c r="H71" s="87" t="s">
        <v>906</v>
      </c>
      <c r="I71" s="87">
        <v>29.925177000000001</v>
      </c>
      <c r="J71" s="99" t="s">
        <v>238</v>
      </c>
      <c r="K71" s="99" t="s">
        <v>306</v>
      </c>
      <c r="L71" s="99" t="s">
        <v>346</v>
      </c>
      <c r="M71" s="99" t="s">
        <v>362</v>
      </c>
      <c r="N71" s="99">
        <v>232</v>
      </c>
      <c r="O71" s="99">
        <v>997</v>
      </c>
      <c r="P71" s="100">
        <f t="shared" si="3"/>
        <v>221334</v>
      </c>
    </row>
    <row r="72" spans="1:16" s="89" customFormat="1" ht="12.75" x14ac:dyDescent="0.15">
      <c r="A72" s="81" t="s">
        <v>300</v>
      </c>
      <c r="B72" s="99" t="s">
        <v>363</v>
      </c>
      <c r="C72" s="99" t="s">
        <v>357</v>
      </c>
      <c r="D72" s="84">
        <v>44766</v>
      </c>
      <c r="E72" s="99">
        <v>0</v>
      </c>
      <c r="F72" s="86">
        <f t="shared" si="2"/>
        <v>234</v>
      </c>
      <c r="G72" s="86" t="s">
        <v>981</v>
      </c>
      <c r="H72" s="87" t="s">
        <v>907</v>
      </c>
      <c r="I72" s="87">
        <v>29.915291</v>
      </c>
      <c r="J72" s="99" t="s">
        <v>238</v>
      </c>
      <c r="K72" s="99" t="s">
        <v>306</v>
      </c>
      <c r="L72" s="99" t="s">
        <v>346</v>
      </c>
      <c r="M72" s="99" t="s">
        <v>364</v>
      </c>
      <c r="N72" s="99">
        <v>262</v>
      </c>
      <c r="O72" s="99">
        <v>1000</v>
      </c>
      <c r="P72" s="100">
        <f t="shared" si="3"/>
        <v>234000</v>
      </c>
    </row>
    <row r="73" spans="1:16" s="89" customFormat="1" ht="12.75" x14ac:dyDescent="0.15">
      <c r="A73" s="81" t="s">
        <v>300</v>
      </c>
      <c r="B73" s="99" t="s">
        <v>365</v>
      </c>
      <c r="C73" s="99" t="s">
        <v>366</v>
      </c>
      <c r="D73" s="84">
        <v>44766</v>
      </c>
      <c r="E73" s="99">
        <v>10</v>
      </c>
      <c r="F73" s="86">
        <f t="shared" si="2"/>
        <v>218</v>
      </c>
      <c r="G73" s="86" t="s">
        <v>981</v>
      </c>
      <c r="H73" s="87" t="s">
        <v>908</v>
      </c>
      <c r="I73" s="87">
        <v>29.921012000000001</v>
      </c>
      <c r="J73" s="99" t="s">
        <v>238</v>
      </c>
      <c r="K73" s="99" t="s">
        <v>306</v>
      </c>
      <c r="L73" s="99" t="s">
        <v>346</v>
      </c>
      <c r="M73" s="99" t="s">
        <v>367</v>
      </c>
      <c r="N73" s="99">
        <v>255</v>
      </c>
      <c r="O73" s="99">
        <v>1000</v>
      </c>
      <c r="P73" s="100">
        <f t="shared" si="3"/>
        <v>218000</v>
      </c>
    </row>
    <row r="74" spans="1:16" s="89" customFormat="1" ht="12.75" x14ac:dyDescent="0.15">
      <c r="A74" s="81" t="s">
        <v>300</v>
      </c>
      <c r="B74" s="99" t="s">
        <v>368</v>
      </c>
      <c r="C74" s="99" t="s">
        <v>366</v>
      </c>
      <c r="D74" s="84">
        <v>44766</v>
      </c>
      <c r="E74" s="99">
        <v>7</v>
      </c>
      <c r="F74" s="86">
        <f t="shared" si="2"/>
        <v>221</v>
      </c>
      <c r="G74" s="86" t="s">
        <v>981</v>
      </c>
      <c r="H74" s="87" t="s">
        <v>909</v>
      </c>
      <c r="I74" s="87">
        <v>29.919315999999998</v>
      </c>
      <c r="J74" s="99" t="s">
        <v>238</v>
      </c>
      <c r="K74" s="99" t="s">
        <v>306</v>
      </c>
      <c r="L74" s="99" t="s">
        <v>346</v>
      </c>
      <c r="M74" s="99" t="s">
        <v>369</v>
      </c>
      <c r="N74" s="99">
        <v>221</v>
      </c>
      <c r="O74" s="99">
        <v>950</v>
      </c>
      <c r="P74" s="100">
        <f t="shared" si="3"/>
        <v>209950</v>
      </c>
    </row>
    <row r="75" spans="1:16" s="89" customFormat="1" ht="12.75" x14ac:dyDescent="0.15">
      <c r="A75" s="81" t="s">
        <v>300</v>
      </c>
      <c r="B75" s="99" t="s">
        <v>370</v>
      </c>
      <c r="C75" s="99" t="s">
        <v>237</v>
      </c>
      <c r="D75" s="84">
        <v>44766</v>
      </c>
      <c r="E75" s="99">
        <v>13</v>
      </c>
      <c r="F75" s="86">
        <f t="shared" si="2"/>
        <v>213</v>
      </c>
      <c r="G75" s="86" t="s">
        <v>981</v>
      </c>
      <c r="H75" s="87" t="s">
        <v>910</v>
      </c>
      <c r="I75" s="87">
        <v>29.974215000000001</v>
      </c>
      <c r="J75" s="99" t="s">
        <v>238</v>
      </c>
      <c r="K75" s="99" t="s">
        <v>306</v>
      </c>
      <c r="L75" s="99" t="s">
        <v>371</v>
      </c>
      <c r="M75" s="99" t="s">
        <v>372</v>
      </c>
      <c r="N75" s="99">
        <v>205</v>
      </c>
      <c r="O75" s="99">
        <v>881</v>
      </c>
      <c r="P75" s="100">
        <f t="shared" si="3"/>
        <v>187653</v>
      </c>
    </row>
    <row r="76" spans="1:16" s="89" customFormat="1" ht="12.75" x14ac:dyDescent="0.15">
      <c r="A76" s="81" t="s">
        <v>300</v>
      </c>
      <c r="B76" s="99" t="s">
        <v>373</v>
      </c>
      <c r="C76" s="99" t="s">
        <v>374</v>
      </c>
      <c r="D76" s="84">
        <v>44766</v>
      </c>
      <c r="E76" s="99">
        <v>12</v>
      </c>
      <c r="F76" s="86">
        <f t="shared" si="2"/>
        <v>207</v>
      </c>
      <c r="G76" s="86" t="s">
        <v>981</v>
      </c>
      <c r="H76" s="87" t="s">
        <v>911</v>
      </c>
      <c r="I76" s="87">
        <v>29.944362000000002</v>
      </c>
      <c r="J76" s="99" t="s">
        <v>238</v>
      </c>
      <c r="K76" s="99" t="s">
        <v>306</v>
      </c>
      <c r="L76" s="99" t="s">
        <v>306</v>
      </c>
      <c r="M76" s="99" t="s">
        <v>375</v>
      </c>
      <c r="N76" s="99">
        <v>110</v>
      </c>
      <c r="O76" s="99">
        <v>473</v>
      </c>
      <c r="P76" s="100">
        <f t="shared" si="3"/>
        <v>97911</v>
      </c>
    </row>
    <row r="77" spans="1:16" s="89" customFormat="1" ht="12.75" x14ac:dyDescent="0.15">
      <c r="A77" s="81" t="s">
        <v>300</v>
      </c>
      <c r="B77" s="99" t="s">
        <v>376</v>
      </c>
      <c r="C77" s="99" t="s">
        <v>374</v>
      </c>
      <c r="D77" s="84">
        <v>44766</v>
      </c>
      <c r="E77" s="99">
        <v>0</v>
      </c>
      <c r="F77" s="86">
        <f t="shared" si="2"/>
        <v>219</v>
      </c>
      <c r="G77" s="86" t="s">
        <v>981</v>
      </c>
      <c r="H77" s="87" t="s">
        <v>912</v>
      </c>
      <c r="I77" s="87">
        <v>29.944002000000001</v>
      </c>
      <c r="J77" s="99" t="s">
        <v>238</v>
      </c>
      <c r="K77" s="99" t="s">
        <v>306</v>
      </c>
      <c r="L77" s="99" t="s">
        <v>306</v>
      </c>
      <c r="M77" s="99" t="s">
        <v>377</v>
      </c>
      <c r="N77" s="99">
        <v>70</v>
      </c>
      <c r="O77" s="99">
        <v>301</v>
      </c>
      <c r="P77" s="100">
        <f t="shared" si="3"/>
        <v>65919</v>
      </c>
    </row>
    <row r="78" spans="1:16" s="89" customFormat="1" ht="12.75" x14ac:dyDescent="0.15">
      <c r="A78" s="81" t="s">
        <v>300</v>
      </c>
      <c r="B78" s="99" t="s">
        <v>378</v>
      </c>
      <c r="C78" s="99" t="s">
        <v>374</v>
      </c>
      <c r="D78" s="84">
        <v>44766</v>
      </c>
      <c r="E78" s="99">
        <v>0</v>
      </c>
      <c r="F78" s="86">
        <f t="shared" si="2"/>
        <v>219</v>
      </c>
      <c r="G78" s="86" t="s">
        <v>981</v>
      </c>
      <c r="H78" s="87" t="s">
        <v>913</v>
      </c>
      <c r="I78" s="87">
        <v>29.937297999999998</v>
      </c>
      <c r="J78" s="99" t="s">
        <v>238</v>
      </c>
      <c r="K78" s="99" t="s">
        <v>306</v>
      </c>
      <c r="L78" s="99" t="s">
        <v>306</v>
      </c>
      <c r="M78" s="99" t="s">
        <v>379</v>
      </c>
      <c r="N78" s="99">
        <v>75</v>
      </c>
      <c r="O78" s="99">
        <v>322</v>
      </c>
      <c r="P78" s="100">
        <f t="shared" si="3"/>
        <v>70518</v>
      </c>
    </row>
    <row r="79" spans="1:16" s="89" customFormat="1" ht="12.75" x14ac:dyDescent="0.15">
      <c r="A79" s="81" t="s">
        <v>300</v>
      </c>
      <c r="B79" s="99" t="s">
        <v>380</v>
      </c>
      <c r="C79" s="99" t="s">
        <v>381</v>
      </c>
      <c r="D79" s="84">
        <v>44766</v>
      </c>
      <c r="E79" s="99">
        <v>0</v>
      </c>
      <c r="F79" s="86">
        <f t="shared" si="2"/>
        <v>215</v>
      </c>
      <c r="G79" s="86" t="s">
        <v>981</v>
      </c>
      <c r="H79" s="87" t="s">
        <v>914</v>
      </c>
      <c r="I79" s="87">
        <v>29.936485000000001</v>
      </c>
      <c r="J79" s="99" t="s">
        <v>238</v>
      </c>
      <c r="K79" s="99" t="s">
        <v>306</v>
      </c>
      <c r="L79" s="99" t="s">
        <v>306</v>
      </c>
      <c r="M79" s="99" t="s">
        <v>382</v>
      </c>
      <c r="N79" s="99">
        <v>80</v>
      </c>
      <c r="O79" s="99">
        <v>344</v>
      </c>
      <c r="P79" s="100">
        <f t="shared" si="3"/>
        <v>73960</v>
      </c>
    </row>
    <row r="80" spans="1:16" s="89" customFormat="1" ht="12.75" x14ac:dyDescent="0.15">
      <c r="A80" s="81" t="s">
        <v>300</v>
      </c>
      <c r="B80" s="99" t="s">
        <v>383</v>
      </c>
      <c r="C80" s="99" t="s">
        <v>381</v>
      </c>
      <c r="D80" s="84">
        <v>44766</v>
      </c>
      <c r="E80" s="99">
        <v>0</v>
      </c>
      <c r="F80" s="86">
        <f t="shared" si="2"/>
        <v>215</v>
      </c>
      <c r="G80" s="86" t="s">
        <v>981</v>
      </c>
      <c r="H80" s="87" t="s">
        <v>915</v>
      </c>
      <c r="I80" s="87">
        <v>29.934373000000001</v>
      </c>
      <c r="J80" s="99" t="s">
        <v>238</v>
      </c>
      <c r="K80" s="99" t="s">
        <v>306</v>
      </c>
      <c r="L80" s="99" t="s">
        <v>306</v>
      </c>
      <c r="M80" s="99" t="s">
        <v>384</v>
      </c>
      <c r="N80" s="99">
        <v>120</v>
      </c>
      <c r="O80" s="99">
        <v>516</v>
      </c>
      <c r="P80" s="100">
        <f t="shared" si="3"/>
        <v>110940</v>
      </c>
    </row>
    <row r="81" spans="1:16" s="89" customFormat="1" ht="12.75" x14ac:dyDescent="0.15">
      <c r="A81" s="81" t="s">
        <v>300</v>
      </c>
      <c r="B81" s="99" t="s">
        <v>385</v>
      </c>
      <c r="C81" s="99" t="s">
        <v>386</v>
      </c>
      <c r="D81" s="84">
        <v>44766</v>
      </c>
      <c r="E81" s="99">
        <v>0</v>
      </c>
      <c r="F81" s="86">
        <f t="shared" si="2"/>
        <v>214</v>
      </c>
      <c r="G81" s="86" t="s">
        <v>981</v>
      </c>
      <c r="H81" s="87" t="s">
        <v>893</v>
      </c>
      <c r="I81" s="87">
        <v>29.926660999999999</v>
      </c>
      <c r="J81" s="99" t="s">
        <v>238</v>
      </c>
      <c r="K81" s="99" t="s">
        <v>306</v>
      </c>
      <c r="L81" s="99" t="s">
        <v>306</v>
      </c>
      <c r="M81" s="99" t="s">
        <v>387</v>
      </c>
      <c r="N81" s="99">
        <v>120</v>
      </c>
      <c r="O81" s="99">
        <v>516</v>
      </c>
      <c r="P81" s="100">
        <f t="shared" si="3"/>
        <v>110424</v>
      </c>
    </row>
    <row r="82" spans="1:16" s="89" customFormat="1" ht="12.75" x14ac:dyDescent="0.15">
      <c r="A82" s="81" t="s">
        <v>300</v>
      </c>
      <c r="B82" s="99" t="s">
        <v>388</v>
      </c>
      <c r="C82" s="99" t="s">
        <v>386</v>
      </c>
      <c r="D82" s="84">
        <v>44766</v>
      </c>
      <c r="E82" s="99">
        <v>0</v>
      </c>
      <c r="F82" s="86">
        <f t="shared" si="2"/>
        <v>214</v>
      </c>
      <c r="G82" s="86" t="s">
        <v>981</v>
      </c>
      <c r="H82" s="87" t="s">
        <v>916</v>
      </c>
      <c r="I82" s="87">
        <v>29.931484999999999</v>
      </c>
      <c r="J82" s="99" t="s">
        <v>238</v>
      </c>
      <c r="K82" s="99" t="s">
        <v>306</v>
      </c>
      <c r="L82" s="99" t="s">
        <v>306</v>
      </c>
      <c r="M82" s="99" t="s">
        <v>389</v>
      </c>
      <c r="N82" s="99">
        <v>142</v>
      </c>
      <c r="O82" s="99">
        <v>610</v>
      </c>
      <c r="P82" s="100">
        <f t="shared" si="3"/>
        <v>130540</v>
      </c>
    </row>
    <row r="83" spans="1:16" s="89" customFormat="1" ht="12.75" x14ac:dyDescent="0.15">
      <c r="A83" s="81" t="s">
        <v>300</v>
      </c>
      <c r="B83" s="99" t="s">
        <v>390</v>
      </c>
      <c r="C83" s="99" t="s">
        <v>246</v>
      </c>
      <c r="D83" s="84">
        <v>44766</v>
      </c>
      <c r="E83" s="99">
        <v>0</v>
      </c>
      <c r="F83" s="86">
        <f t="shared" si="2"/>
        <v>240</v>
      </c>
      <c r="G83" s="86" t="s">
        <v>981</v>
      </c>
      <c r="H83" s="87" t="s">
        <v>917</v>
      </c>
      <c r="I83" s="87">
        <v>29.929154</v>
      </c>
      <c r="J83" s="99" t="s">
        <v>238</v>
      </c>
      <c r="K83" s="99" t="s">
        <v>306</v>
      </c>
      <c r="L83" s="99" t="s">
        <v>306</v>
      </c>
      <c r="M83" s="99" t="s">
        <v>391</v>
      </c>
      <c r="N83" s="99">
        <v>245</v>
      </c>
      <c r="O83" s="99">
        <v>1000</v>
      </c>
      <c r="P83" s="100">
        <f t="shared" si="3"/>
        <v>240000</v>
      </c>
    </row>
    <row r="84" spans="1:16" s="89" customFormat="1" ht="12.75" x14ac:dyDescent="0.15">
      <c r="A84" s="81" t="s">
        <v>300</v>
      </c>
      <c r="B84" s="99" t="s">
        <v>392</v>
      </c>
      <c r="C84" s="99" t="s">
        <v>393</v>
      </c>
      <c r="D84" s="84">
        <v>44766</v>
      </c>
      <c r="E84" s="99">
        <v>0</v>
      </c>
      <c r="F84" s="86">
        <f t="shared" si="2"/>
        <v>202</v>
      </c>
      <c r="G84" s="86" t="s">
        <v>981</v>
      </c>
      <c r="H84" s="87" t="s">
        <v>918</v>
      </c>
      <c r="I84" s="87">
        <v>29.919936</v>
      </c>
      <c r="J84" s="99" t="s">
        <v>238</v>
      </c>
      <c r="K84" s="99" t="s">
        <v>306</v>
      </c>
      <c r="L84" s="99" t="s">
        <v>306</v>
      </c>
      <c r="M84" s="99" t="s">
        <v>394</v>
      </c>
      <c r="N84" s="99">
        <v>210</v>
      </c>
      <c r="O84" s="99">
        <v>903</v>
      </c>
      <c r="P84" s="100">
        <f t="shared" si="3"/>
        <v>182406</v>
      </c>
    </row>
    <row r="85" spans="1:16" s="89" customFormat="1" ht="12.75" x14ac:dyDescent="0.15">
      <c r="A85" s="81" t="s">
        <v>300</v>
      </c>
      <c r="B85" s="99" t="s">
        <v>395</v>
      </c>
      <c r="C85" s="99" t="s">
        <v>396</v>
      </c>
      <c r="D85" s="84">
        <v>44766</v>
      </c>
      <c r="E85" s="99">
        <v>5</v>
      </c>
      <c r="F85" s="86">
        <f t="shared" si="2"/>
        <v>204</v>
      </c>
      <c r="G85" s="86" t="s">
        <v>981</v>
      </c>
      <c r="H85" s="87" t="s">
        <v>919</v>
      </c>
      <c r="I85" s="87">
        <v>29.930956999999999</v>
      </c>
      <c r="J85" s="99" t="s">
        <v>238</v>
      </c>
      <c r="K85" s="99" t="s">
        <v>306</v>
      </c>
      <c r="L85" s="99" t="s">
        <v>306</v>
      </c>
      <c r="M85" s="99" t="s">
        <v>397</v>
      </c>
      <c r="N85" s="99">
        <v>175</v>
      </c>
      <c r="O85" s="99">
        <v>752</v>
      </c>
      <c r="P85" s="100">
        <f t="shared" si="3"/>
        <v>153408</v>
      </c>
    </row>
    <row r="86" spans="1:16" s="89" customFormat="1" ht="12.75" x14ac:dyDescent="0.15">
      <c r="A86" s="81" t="s">
        <v>300</v>
      </c>
      <c r="B86" s="99" t="s">
        <v>398</v>
      </c>
      <c r="C86" s="99" t="s">
        <v>399</v>
      </c>
      <c r="D86" s="84">
        <v>44766</v>
      </c>
      <c r="E86" s="99">
        <v>0</v>
      </c>
      <c r="F86" s="86">
        <f t="shared" si="2"/>
        <v>241</v>
      </c>
      <c r="G86" s="86" t="s">
        <v>981</v>
      </c>
      <c r="H86" s="87" t="s">
        <v>920</v>
      </c>
      <c r="I86" s="87">
        <v>29.943159999999999</v>
      </c>
      <c r="J86" s="99" t="s">
        <v>238</v>
      </c>
      <c r="K86" s="99" t="s">
        <v>306</v>
      </c>
      <c r="L86" s="99" t="s">
        <v>306</v>
      </c>
      <c r="M86" s="99" t="s">
        <v>400</v>
      </c>
      <c r="N86" s="99">
        <v>147</v>
      </c>
      <c r="O86" s="99">
        <v>632</v>
      </c>
      <c r="P86" s="100">
        <f t="shared" si="3"/>
        <v>152312</v>
      </c>
    </row>
    <row r="87" spans="1:16" s="89" customFormat="1" ht="12.75" x14ac:dyDescent="0.15">
      <c r="A87" s="81" t="s">
        <v>300</v>
      </c>
      <c r="B87" s="99" t="s">
        <v>401</v>
      </c>
      <c r="C87" s="99" t="s">
        <v>399</v>
      </c>
      <c r="D87" s="84">
        <v>44766</v>
      </c>
      <c r="E87" s="99">
        <v>0</v>
      </c>
      <c r="F87" s="86">
        <f t="shared" si="2"/>
        <v>241</v>
      </c>
      <c r="G87" s="86" t="s">
        <v>981</v>
      </c>
      <c r="H87" s="87" t="s">
        <v>921</v>
      </c>
      <c r="I87" s="87">
        <v>29.950028</v>
      </c>
      <c r="J87" s="99" t="s">
        <v>238</v>
      </c>
      <c r="K87" s="99" t="s">
        <v>306</v>
      </c>
      <c r="L87" s="99" t="s">
        <v>306</v>
      </c>
      <c r="M87" s="99" t="s">
        <v>402</v>
      </c>
      <c r="N87" s="99">
        <v>186</v>
      </c>
      <c r="O87" s="99">
        <v>799</v>
      </c>
      <c r="P87" s="100">
        <f t="shared" si="3"/>
        <v>192559</v>
      </c>
    </row>
    <row r="88" spans="1:16" s="89" customFormat="1" ht="12.75" x14ac:dyDescent="0.15">
      <c r="A88" s="81" t="s">
        <v>300</v>
      </c>
      <c r="B88" s="99" t="s">
        <v>403</v>
      </c>
      <c r="C88" s="99" t="s">
        <v>404</v>
      </c>
      <c r="D88" s="84">
        <v>44766</v>
      </c>
      <c r="E88" s="99">
        <v>0</v>
      </c>
      <c r="F88" s="86">
        <f t="shared" si="2"/>
        <v>231</v>
      </c>
      <c r="G88" s="86" t="s">
        <v>981</v>
      </c>
      <c r="H88" s="87" t="s">
        <v>922</v>
      </c>
      <c r="I88" s="87">
        <v>29.944279999999999</v>
      </c>
      <c r="J88" s="99" t="s">
        <v>238</v>
      </c>
      <c r="K88" s="99" t="s">
        <v>306</v>
      </c>
      <c r="L88" s="99" t="s">
        <v>306</v>
      </c>
      <c r="M88" s="99" t="s">
        <v>405</v>
      </c>
      <c r="N88" s="99">
        <v>150</v>
      </c>
      <c r="O88" s="99">
        <v>645</v>
      </c>
      <c r="P88" s="100">
        <f t="shared" si="3"/>
        <v>148995</v>
      </c>
    </row>
    <row r="89" spans="1:16" s="89" customFormat="1" ht="12.75" x14ac:dyDescent="0.15">
      <c r="A89" s="81" t="s">
        <v>300</v>
      </c>
      <c r="B89" s="99" t="s">
        <v>406</v>
      </c>
      <c r="C89" s="99" t="s">
        <v>404</v>
      </c>
      <c r="D89" s="84">
        <v>44766</v>
      </c>
      <c r="E89" s="99">
        <v>0</v>
      </c>
      <c r="F89" s="86">
        <f t="shared" si="2"/>
        <v>231</v>
      </c>
      <c r="G89" s="86" t="s">
        <v>981</v>
      </c>
      <c r="H89" s="87" t="s">
        <v>923</v>
      </c>
      <c r="I89" s="87">
        <v>29.933490500000001</v>
      </c>
      <c r="J89" s="99" t="s">
        <v>238</v>
      </c>
      <c r="K89" s="99" t="s">
        <v>306</v>
      </c>
      <c r="L89" s="99" t="s">
        <v>306</v>
      </c>
      <c r="M89" s="99" t="s">
        <v>407</v>
      </c>
      <c r="N89" s="99">
        <v>160</v>
      </c>
      <c r="O89" s="99">
        <v>688</v>
      </c>
      <c r="P89" s="100">
        <f t="shared" si="3"/>
        <v>158928</v>
      </c>
    </row>
    <row r="90" spans="1:16" s="89" customFormat="1" ht="12.75" x14ac:dyDescent="0.15">
      <c r="A90" s="81" t="s">
        <v>300</v>
      </c>
      <c r="B90" s="99" t="s">
        <v>408</v>
      </c>
      <c r="C90" s="99" t="s">
        <v>404</v>
      </c>
      <c r="D90" s="84">
        <v>44766</v>
      </c>
      <c r="E90" s="99">
        <v>0</v>
      </c>
      <c r="F90" s="86">
        <f t="shared" si="2"/>
        <v>231</v>
      </c>
      <c r="G90" s="86" t="s">
        <v>981</v>
      </c>
      <c r="H90" s="87" t="s">
        <v>924</v>
      </c>
      <c r="I90" s="87">
        <v>29.33886</v>
      </c>
      <c r="J90" s="99" t="s">
        <v>238</v>
      </c>
      <c r="K90" s="99" t="s">
        <v>306</v>
      </c>
      <c r="L90" s="99" t="s">
        <v>306</v>
      </c>
      <c r="M90" s="99" t="s">
        <v>409</v>
      </c>
      <c r="N90" s="99">
        <v>160</v>
      </c>
      <c r="O90" s="99">
        <v>688</v>
      </c>
      <c r="P90" s="100">
        <f t="shared" si="3"/>
        <v>158928</v>
      </c>
    </row>
    <row r="91" spans="1:16" s="89" customFormat="1" ht="12.75" x14ac:dyDescent="0.15">
      <c r="A91" s="81" t="s">
        <v>300</v>
      </c>
      <c r="B91" s="99" t="s">
        <v>410</v>
      </c>
      <c r="C91" s="99" t="s">
        <v>411</v>
      </c>
      <c r="D91" s="84">
        <v>44766</v>
      </c>
      <c r="E91" s="99">
        <v>0</v>
      </c>
      <c r="F91" s="86">
        <f t="shared" si="2"/>
        <v>152</v>
      </c>
      <c r="G91" s="86" t="s">
        <v>981</v>
      </c>
      <c r="H91" s="87" t="s">
        <v>925</v>
      </c>
      <c r="I91" s="87">
        <v>29.917762700000001</v>
      </c>
      <c r="J91" s="99" t="s">
        <v>238</v>
      </c>
      <c r="K91" s="99" t="s">
        <v>306</v>
      </c>
      <c r="L91" s="99" t="s">
        <v>306</v>
      </c>
      <c r="M91" s="99" t="s">
        <v>412</v>
      </c>
      <c r="N91" s="99">
        <v>160</v>
      </c>
      <c r="O91" s="99">
        <v>688</v>
      </c>
      <c r="P91" s="100">
        <f t="shared" si="3"/>
        <v>104576</v>
      </c>
    </row>
    <row r="92" spans="1:16" s="89" customFormat="1" ht="12.75" x14ac:dyDescent="0.15">
      <c r="A92" s="92" t="s">
        <v>300</v>
      </c>
      <c r="B92" s="93"/>
      <c r="C92" s="93"/>
      <c r="D92" s="93"/>
      <c r="E92" s="93"/>
      <c r="F92" s="94"/>
      <c r="G92" s="94"/>
      <c r="H92" s="95"/>
      <c r="I92" s="95"/>
      <c r="J92" s="93"/>
      <c r="K92" s="93"/>
      <c r="L92" s="93"/>
      <c r="M92" s="101" t="s">
        <v>835</v>
      </c>
      <c r="N92" s="102">
        <f>SUM(N50:N91)</f>
        <v>7720</v>
      </c>
      <c r="O92" s="102">
        <f>SUM(O50:O91)</f>
        <v>32122</v>
      </c>
      <c r="P92" s="103">
        <f>SUM(P50:P91)</f>
        <v>7106802</v>
      </c>
    </row>
    <row r="93" spans="1:16" s="89" customFormat="1" ht="12.75" x14ac:dyDescent="0.15">
      <c r="A93" s="81" t="s">
        <v>830</v>
      </c>
      <c r="B93" s="99" t="s">
        <v>413</v>
      </c>
      <c r="C93" s="99" t="s">
        <v>325</v>
      </c>
      <c r="D93" s="84">
        <v>44766</v>
      </c>
      <c r="E93" s="99">
        <v>8</v>
      </c>
      <c r="F93" s="86">
        <f>D93-C93-E93+1</f>
        <v>222</v>
      </c>
      <c r="G93" s="86" t="s">
        <v>981</v>
      </c>
      <c r="H93" s="87" t="s">
        <v>926</v>
      </c>
      <c r="I93" s="87">
        <v>29.860085999999999</v>
      </c>
      <c r="J93" s="99" t="s">
        <v>238</v>
      </c>
      <c r="K93" s="99" t="s">
        <v>414</v>
      </c>
      <c r="L93" s="99" t="s">
        <v>415</v>
      </c>
      <c r="M93" s="99" t="s">
        <v>416</v>
      </c>
      <c r="N93" s="99">
        <v>285</v>
      </c>
      <c r="O93" s="99">
        <v>1000</v>
      </c>
      <c r="P93" s="100">
        <f t="shared" si="3"/>
        <v>222000</v>
      </c>
    </row>
    <row r="94" spans="1:16" s="89" customFormat="1" ht="12.75" x14ac:dyDescent="0.15">
      <c r="A94" s="81" t="s">
        <v>830</v>
      </c>
      <c r="B94" s="99" t="s">
        <v>417</v>
      </c>
      <c r="C94" s="99" t="s">
        <v>418</v>
      </c>
      <c r="D94" s="84">
        <v>44766</v>
      </c>
      <c r="E94" s="99">
        <v>0</v>
      </c>
      <c r="F94" s="86">
        <f t="shared" ref="F94:F130" si="4">D94-C94-E94+1</f>
        <v>208</v>
      </c>
      <c r="G94" s="86" t="s">
        <v>981</v>
      </c>
      <c r="H94" s="87" t="s">
        <v>927</v>
      </c>
      <c r="I94" s="87">
        <v>29.877472999999998</v>
      </c>
      <c r="J94" s="99" t="s">
        <v>238</v>
      </c>
      <c r="K94" s="99" t="s">
        <v>414</v>
      </c>
      <c r="L94" s="99" t="s">
        <v>415</v>
      </c>
      <c r="M94" s="99" t="s">
        <v>419</v>
      </c>
      <c r="N94" s="99">
        <v>240</v>
      </c>
      <c r="O94" s="99">
        <v>1000</v>
      </c>
      <c r="P94" s="100">
        <f t="shared" si="3"/>
        <v>208000</v>
      </c>
    </row>
    <row r="95" spans="1:16" s="89" customFormat="1" ht="12.75" x14ac:dyDescent="0.15">
      <c r="A95" s="81" t="s">
        <v>301</v>
      </c>
      <c r="B95" s="99" t="s">
        <v>420</v>
      </c>
      <c r="C95" s="99" t="s">
        <v>399</v>
      </c>
      <c r="D95" s="84">
        <v>44766</v>
      </c>
      <c r="E95" s="99">
        <v>0</v>
      </c>
      <c r="F95" s="86">
        <f t="shared" si="4"/>
        <v>241</v>
      </c>
      <c r="G95" s="86" t="s">
        <v>981</v>
      </c>
      <c r="H95" s="87" t="s">
        <v>928</v>
      </c>
      <c r="I95" s="87">
        <v>29.852094000000001</v>
      </c>
      <c r="J95" s="99" t="s">
        <v>238</v>
      </c>
      <c r="K95" s="99" t="s">
        <v>414</v>
      </c>
      <c r="L95" s="99" t="s">
        <v>421</v>
      </c>
      <c r="M95" s="99" t="s">
        <v>422</v>
      </c>
      <c r="N95" s="99">
        <v>190</v>
      </c>
      <c r="O95" s="99">
        <v>817</v>
      </c>
      <c r="P95" s="100">
        <f t="shared" si="3"/>
        <v>196897</v>
      </c>
    </row>
    <row r="96" spans="1:16" s="89" customFormat="1" ht="12.75" x14ac:dyDescent="0.15">
      <c r="A96" s="81" t="s">
        <v>301</v>
      </c>
      <c r="B96" s="99" t="s">
        <v>423</v>
      </c>
      <c r="C96" s="99" t="s">
        <v>399</v>
      </c>
      <c r="D96" s="84">
        <v>44766</v>
      </c>
      <c r="E96" s="99">
        <v>0</v>
      </c>
      <c r="F96" s="86">
        <f t="shared" si="4"/>
        <v>241</v>
      </c>
      <c r="G96" s="86" t="s">
        <v>981</v>
      </c>
      <c r="H96" s="87" t="s">
        <v>928</v>
      </c>
      <c r="I96" s="87">
        <v>29.858806000000001</v>
      </c>
      <c r="J96" s="99" t="s">
        <v>238</v>
      </c>
      <c r="K96" s="99" t="s">
        <v>414</v>
      </c>
      <c r="L96" s="99" t="s">
        <v>421</v>
      </c>
      <c r="M96" s="99" t="s">
        <v>424</v>
      </c>
      <c r="N96" s="99">
        <v>120</v>
      </c>
      <c r="O96" s="99">
        <v>516</v>
      </c>
      <c r="P96" s="100">
        <f t="shared" si="3"/>
        <v>124356</v>
      </c>
    </row>
    <row r="97" spans="1:16" s="89" customFormat="1" ht="12.75" x14ac:dyDescent="0.15">
      <c r="A97" s="81" t="s">
        <v>301</v>
      </c>
      <c r="B97" s="99" t="s">
        <v>425</v>
      </c>
      <c r="C97" s="99" t="s">
        <v>322</v>
      </c>
      <c r="D97" s="84">
        <v>44766</v>
      </c>
      <c r="E97" s="99">
        <v>0</v>
      </c>
      <c r="F97" s="86">
        <f t="shared" si="4"/>
        <v>222</v>
      </c>
      <c r="G97" s="86" t="s">
        <v>981</v>
      </c>
      <c r="H97" s="87" t="s">
        <v>929</v>
      </c>
      <c r="I97" s="87">
        <v>29.852105000000002</v>
      </c>
      <c r="J97" s="99" t="s">
        <v>238</v>
      </c>
      <c r="K97" s="99" t="s">
        <v>414</v>
      </c>
      <c r="L97" s="99" t="s">
        <v>421</v>
      </c>
      <c r="M97" s="99" t="s">
        <v>426</v>
      </c>
      <c r="N97" s="99">
        <v>245</v>
      </c>
      <c r="O97" s="99">
        <v>1000</v>
      </c>
      <c r="P97" s="100">
        <f t="shared" si="3"/>
        <v>222000</v>
      </c>
    </row>
    <row r="98" spans="1:16" s="89" customFormat="1" ht="12.75" x14ac:dyDescent="0.15">
      <c r="A98" s="81" t="s">
        <v>301</v>
      </c>
      <c r="B98" s="99" t="s">
        <v>427</v>
      </c>
      <c r="C98" s="99" t="s">
        <v>322</v>
      </c>
      <c r="D98" s="84">
        <v>44766</v>
      </c>
      <c r="E98" s="99">
        <v>16</v>
      </c>
      <c r="F98" s="86">
        <f t="shared" si="4"/>
        <v>206</v>
      </c>
      <c r="G98" s="86" t="s">
        <v>981</v>
      </c>
      <c r="H98" s="87" t="s">
        <v>930</v>
      </c>
      <c r="I98" s="87">
        <v>29.842523</v>
      </c>
      <c r="J98" s="99" t="s">
        <v>238</v>
      </c>
      <c r="K98" s="99" t="s">
        <v>414</v>
      </c>
      <c r="L98" s="99" t="s">
        <v>421</v>
      </c>
      <c r="M98" s="99" t="s">
        <v>428</v>
      </c>
      <c r="N98" s="99">
        <v>283</v>
      </c>
      <c r="O98" s="99">
        <v>1000</v>
      </c>
      <c r="P98" s="100">
        <f t="shared" si="3"/>
        <v>206000</v>
      </c>
    </row>
    <row r="99" spans="1:16" s="89" customFormat="1" ht="12.75" x14ac:dyDescent="0.15">
      <c r="A99" s="81" t="s">
        <v>301</v>
      </c>
      <c r="B99" s="99" t="s">
        <v>429</v>
      </c>
      <c r="C99" s="99" t="s">
        <v>328</v>
      </c>
      <c r="D99" s="84">
        <v>44766</v>
      </c>
      <c r="E99" s="99">
        <v>10</v>
      </c>
      <c r="F99" s="86">
        <f t="shared" si="4"/>
        <v>225</v>
      </c>
      <c r="G99" s="86" t="s">
        <v>981</v>
      </c>
      <c r="H99" s="87" t="s">
        <v>931</v>
      </c>
      <c r="I99" s="87">
        <v>29.849920000000001</v>
      </c>
      <c r="J99" s="99" t="s">
        <v>238</v>
      </c>
      <c r="K99" s="99" t="s">
        <v>414</v>
      </c>
      <c r="L99" s="99" t="s">
        <v>430</v>
      </c>
      <c r="M99" s="99" t="s">
        <v>431</v>
      </c>
      <c r="N99" s="99">
        <v>258</v>
      </c>
      <c r="O99" s="99">
        <v>1000</v>
      </c>
      <c r="P99" s="100">
        <f t="shared" si="3"/>
        <v>225000</v>
      </c>
    </row>
    <row r="100" spans="1:16" s="89" customFormat="1" ht="12.75" x14ac:dyDescent="0.15">
      <c r="A100" s="81" t="s">
        <v>301</v>
      </c>
      <c r="B100" s="99" t="s">
        <v>432</v>
      </c>
      <c r="C100" s="99" t="s">
        <v>242</v>
      </c>
      <c r="D100" s="84">
        <v>44766</v>
      </c>
      <c r="E100" s="99">
        <v>12</v>
      </c>
      <c r="F100" s="86">
        <f t="shared" si="4"/>
        <v>215</v>
      </c>
      <c r="G100" s="86" t="s">
        <v>981</v>
      </c>
      <c r="H100" s="87" t="s">
        <v>932</v>
      </c>
      <c r="I100" s="87">
        <v>29.872136000000001</v>
      </c>
      <c r="J100" s="99" t="s">
        <v>238</v>
      </c>
      <c r="K100" s="99" t="s">
        <v>414</v>
      </c>
      <c r="L100" s="99" t="s">
        <v>433</v>
      </c>
      <c r="M100" s="99" t="s">
        <v>434</v>
      </c>
      <c r="N100" s="99">
        <v>260</v>
      </c>
      <c r="O100" s="99">
        <v>1000</v>
      </c>
      <c r="P100" s="100">
        <f t="shared" si="3"/>
        <v>215000</v>
      </c>
    </row>
    <row r="101" spans="1:16" s="89" customFormat="1" ht="12.75" x14ac:dyDescent="0.15">
      <c r="A101" s="81" t="s">
        <v>301</v>
      </c>
      <c r="B101" s="99" t="s">
        <v>435</v>
      </c>
      <c r="C101" s="99" t="s">
        <v>357</v>
      </c>
      <c r="D101" s="84">
        <v>44766</v>
      </c>
      <c r="E101" s="99">
        <v>0</v>
      </c>
      <c r="F101" s="86">
        <f t="shared" si="4"/>
        <v>234</v>
      </c>
      <c r="G101" s="86" t="s">
        <v>981</v>
      </c>
      <c r="H101" s="87" t="s">
        <v>933</v>
      </c>
      <c r="I101" s="87">
        <v>29.884868000000001</v>
      </c>
      <c r="J101" s="99" t="s">
        <v>238</v>
      </c>
      <c r="K101" s="99" t="s">
        <v>414</v>
      </c>
      <c r="L101" s="99" t="s">
        <v>433</v>
      </c>
      <c r="M101" s="99" t="s">
        <v>391</v>
      </c>
      <c r="N101" s="99">
        <v>169</v>
      </c>
      <c r="O101" s="99">
        <v>726</v>
      </c>
      <c r="P101" s="100">
        <f t="shared" si="3"/>
        <v>169884</v>
      </c>
    </row>
    <row r="102" spans="1:16" s="89" customFormat="1" ht="12.75" x14ac:dyDescent="0.15">
      <c r="A102" s="81" t="s">
        <v>301</v>
      </c>
      <c r="B102" s="99" t="s">
        <v>436</v>
      </c>
      <c r="C102" s="99" t="s">
        <v>437</v>
      </c>
      <c r="D102" s="84">
        <v>44766</v>
      </c>
      <c r="E102" s="99">
        <v>0</v>
      </c>
      <c r="F102" s="86">
        <f t="shared" si="4"/>
        <v>203</v>
      </c>
      <c r="G102" s="86" t="s">
        <v>981</v>
      </c>
      <c r="H102" s="87" t="s">
        <v>934</v>
      </c>
      <c r="I102" s="87">
        <v>29.894189000000001</v>
      </c>
      <c r="J102" s="99" t="s">
        <v>238</v>
      </c>
      <c r="K102" s="99" t="s">
        <v>414</v>
      </c>
      <c r="L102" s="99" t="s">
        <v>433</v>
      </c>
      <c r="M102" s="99" t="s">
        <v>438</v>
      </c>
      <c r="N102" s="99">
        <v>215</v>
      </c>
      <c r="O102" s="99">
        <v>924</v>
      </c>
      <c r="P102" s="100">
        <f t="shared" si="3"/>
        <v>187572</v>
      </c>
    </row>
    <row r="103" spans="1:16" s="89" customFormat="1" ht="12.75" x14ac:dyDescent="0.15">
      <c r="A103" s="81" t="s">
        <v>301</v>
      </c>
      <c r="B103" s="99" t="s">
        <v>439</v>
      </c>
      <c r="C103" s="99" t="s">
        <v>357</v>
      </c>
      <c r="D103" s="84">
        <v>44766</v>
      </c>
      <c r="E103" s="99">
        <v>8</v>
      </c>
      <c r="F103" s="86">
        <f t="shared" si="4"/>
        <v>226</v>
      </c>
      <c r="G103" s="86" t="s">
        <v>981</v>
      </c>
      <c r="H103" s="87" t="s">
        <v>935</v>
      </c>
      <c r="I103" s="87">
        <v>29.901671</v>
      </c>
      <c r="J103" s="99" t="s">
        <v>238</v>
      </c>
      <c r="K103" s="99" t="s">
        <v>414</v>
      </c>
      <c r="L103" s="99" t="s">
        <v>440</v>
      </c>
      <c r="M103" s="99" t="s">
        <v>441</v>
      </c>
      <c r="N103" s="99">
        <v>330</v>
      </c>
      <c r="O103" s="99">
        <v>1000</v>
      </c>
      <c r="P103" s="100">
        <f t="shared" si="3"/>
        <v>226000</v>
      </c>
    </row>
    <row r="104" spans="1:16" s="89" customFormat="1" ht="12.75" x14ac:dyDescent="0.15">
      <c r="A104" s="81" t="s">
        <v>301</v>
      </c>
      <c r="B104" s="99" t="s">
        <v>442</v>
      </c>
      <c r="C104" s="99" t="s">
        <v>193</v>
      </c>
      <c r="D104" s="84">
        <v>44766</v>
      </c>
      <c r="E104" s="99">
        <v>3</v>
      </c>
      <c r="F104" s="86">
        <f t="shared" si="4"/>
        <v>221</v>
      </c>
      <c r="G104" s="86" t="s">
        <v>981</v>
      </c>
      <c r="H104" s="87" t="s">
        <v>936</v>
      </c>
      <c r="I104" s="87" t="s">
        <v>937</v>
      </c>
      <c r="J104" s="99" t="s">
        <v>238</v>
      </c>
      <c r="K104" s="99" t="s">
        <v>243</v>
      </c>
      <c r="L104" s="99" t="s">
        <v>443</v>
      </c>
      <c r="M104" s="99" t="s">
        <v>444</v>
      </c>
      <c r="N104" s="99">
        <v>200</v>
      </c>
      <c r="O104" s="99">
        <v>860</v>
      </c>
      <c r="P104" s="100">
        <f t="shared" si="3"/>
        <v>190060</v>
      </c>
    </row>
    <row r="105" spans="1:16" s="89" customFormat="1" ht="12.75" x14ac:dyDescent="0.15">
      <c r="A105" s="81" t="s">
        <v>301</v>
      </c>
      <c r="B105" s="99" t="s">
        <v>445</v>
      </c>
      <c r="C105" s="99" t="s">
        <v>336</v>
      </c>
      <c r="D105" s="84">
        <v>44766</v>
      </c>
      <c r="E105" s="99">
        <v>0</v>
      </c>
      <c r="F105" s="86">
        <f t="shared" si="4"/>
        <v>225</v>
      </c>
      <c r="G105" s="86" t="s">
        <v>981</v>
      </c>
      <c r="H105" s="87" t="s">
        <v>938</v>
      </c>
      <c r="I105" s="87">
        <v>29.809905000000001</v>
      </c>
      <c r="J105" s="99" t="s">
        <v>238</v>
      </c>
      <c r="K105" s="99" t="s">
        <v>243</v>
      </c>
      <c r="L105" s="99" t="s">
        <v>443</v>
      </c>
      <c r="M105" s="99" t="s">
        <v>446</v>
      </c>
      <c r="N105" s="99">
        <v>188</v>
      </c>
      <c r="O105" s="99">
        <v>808</v>
      </c>
      <c r="P105" s="100">
        <f t="shared" si="3"/>
        <v>181800</v>
      </c>
    </row>
    <row r="106" spans="1:16" s="89" customFormat="1" ht="12.75" x14ac:dyDescent="0.15">
      <c r="A106" s="81" t="s">
        <v>301</v>
      </c>
      <c r="B106" s="99" t="s">
        <v>447</v>
      </c>
      <c r="C106" s="99" t="s">
        <v>237</v>
      </c>
      <c r="D106" s="84">
        <v>44766</v>
      </c>
      <c r="E106" s="99">
        <v>0</v>
      </c>
      <c r="F106" s="86">
        <f t="shared" si="4"/>
        <v>226</v>
      </c>
      <c r="G106" s="86" t="s">
        <v>981</v>
      </c>
      <c r="H106" s="87" t="s">
        <v>939</v>
      </c>
      <c r="I106" s="87">
        <v>29.830448000000001</v>
      </c>
      <c r="J106" s="99" t="s">
        <v>238</v>
      </c>
      <c r="K106" s="99" t="s">
        <v>243</v>
      </c>
      <c r="L106" s="99" t="s">
        <v>443</v>
      </c>
      <c r="M106" s="99" t="s">
        <v>448</v>
      </c>
      <c r="N106" s="99">
        <v>203</v>
      </c>
      <c r="O106" s="99">
        <v>872</v>
      </c>
      <c r="P106" s="100">
        <f t="shared" si="3"/>
        <v>197072</v>
      </c>
    </row>
    <row r="107" spans="1:16" s="89" customFormat="1" ht="12.75" x14ac:dyDescent="0.15">
      <c r="A107" s="81" t="s">
        <v>301</v>
      </c>
      <c r="B107" s="99" t="s">
        <v>449</v>
      </c>
      <c r="C107" s="99" t="s">
        <v>450</v>
      </c>
      <c r="D107" s="84">
        <v>44766</v>
      </c>
      <c r="E107" s="99">
        <v>0</v>
      </c>
      <c r="F107" s="86">
        <f t="shared" si="4"/>
        <v>220</v>
      </c>
      <c r="G107" s="86" t="s">
        <v>981</v>
      </c>
      <c r="H107" s="87" t="s">
        <v>940</v>
      </c>
      <c r="I107" s="87">
        <v>29.809905400000002</v>
      </c>
      <c r="J107" s="99" t="s">
        <v>238</v>
      </c>
      <c r="K107" s="99" t="s">
        <v>243</v>
      </c>
      <c r="L107" s="99" t="s">
        <v>451</v>
      </c>
      <c r="M107" s="99" t="s">
        <v>158</v>
      </c>
      <c r="N107" s="99">
        <v>205</v>
      </c>
      <c r="O107" s="99">
        <v>881</v>
      </c>
      <c r="P107" s="100">
        <f t="shared" si="3"/>
        <v>193820</v>
      </c>
    </row>
    <row r="108" spans="1:16" s="89" customFormat="1" ht="12.75" x14ac:dyDescent="0.15">
      <c r="A108" s="81" t="s">
        <v>301</v>
      </c>
      <c r="B108" s="99" t="s">
        <v>452</v>
      </c>
      <c r="C108" s="99" t="s">
        <v>314</v>
      </c>
      <c r="D108" s="84">
        <v>44766</v>
      </c>
      <c r="E108" s="99">
        <v>12</v>
      </c>
      <c r="F108" s="86">
        <f t="shared" si="4"/>
        <v>209</v>
      </c>
      <c r="G108" s="86" t="s">
        <v>981</v>
      </c>
      <c r="H108" s="87" t="s">
        <v>941</v>
      </c>
      <c r="I108" s="87">
        <v>29.858291000000001</v>
      </c>
      <c r="J108" s="99" t="s">
        <v>238</v>
      </c>
      <c r="K108" s="99" t="s">
        <v>243</v>
      </c>
      <c r="L108" s="99" t="s">
        <v>451</v>
      </c>
      <c r="M108" s="99" t="s">
        <v>453</v>
      </c>
      <c r="N108" s="99">
        <v>145</v>
      </c>
      <c r="O108" s="99">
        <v>623</v>
      </c>
      <c r="P108" s="100">
        <f t="shared" si="3"/>
        <v>130207</v>
      </c>
    </row>
    <row r="109" spans="1:16" s="89" customFormat="1" ht="12.75" x14ac:dyDescent="0.15">
      <c r="A109" s="81" t="s">
        <v>301</v>
      </c>
      <c r="B109" s="99" t="s">
        <v>454</v>
      </c>
      <c r="C109" s="99" t="s">
        <v>328</v>
      </c>
      <c r="D109" s="84">
        <v>44766</v>
      </c>
      <c r="E109" s="99">
        <v>0</v>
      </c>
      <c r="F109" s="86">
        <f t="shared" si="4"/>
        <v>235</v>
      </c>
      <c r="G109" s="86" t="s">
        <v>981</v>
      </c>
      <c r="H109" s="87" t="s">
        <v>942</v>
      </c>
      <c r="I109" s="87">
        <v>29.864063999999999</v>
      </c>
      <c r="J109" s="99" t="s">
        <v>238</v>
      </c>
      <c r="K109" s="99" t="s">
        <v>243</v>
      </c>
      <c r="L109" s="99" t="s">
        <v>451</v>
      </c>
      <c r="M109" s="99" t="s">
        <v>455</v>
      </c>
      <c r="N109" s="99">
        <v>201</v>
      </c>
      <c r="O109" s="99">
        <v>864</v>
      </c>
      <c r="P109" s="100">
        <f t="shared" si="3"/>
        <v>203040</v>
      </c>
    </row>
    <row r="110" spans="1:16" s="89" customFormat="1" ht="12.75" x14ac:dyDescent="0.15">
      <c r="A110" s="81" t="s">
        <v>301</v>
      </c>
      <c r="B110" s="99" t="s">
        <v>456</v>
      </c>
      <c r="C110" s="99" t="s">
        <v>457</v>
      </c>
      <c r="D110" s="84">
        <v>44766</v>
      </c>
      <c r="E110" s="99">
        <v>0</v>
      </c>
      <c r="F110" s="86">
        <f t="shared" si="4"/>
        <v>223</v>
      </c>
      <c r="G110" s="86" t="s">
        <v>981</v>
      </c>
      <c r="H110" s="87" t="s">
        <v>943</v>
      </c>
      <c r="I110" s="87">
        <v>29.864044</v>
      </c>
      <c r="J110" s="99" t="s">
        <v>238</v>
      </c>
      <c r="K110" s="99" t="s">
        <v>243</v>
      </c>
      <c r="L110" s="99" t="s">
        <v>451</v>
      </c>
      <c r="M110" s="99" t="s">
        <v>458</v>
      </c>
      <c r="N110" s="99">
        <v>200</v>
      </c>
      <c r="O110" s="99">
        <v>860</v>
      </c>
      <c r="P110" s="100">
        <f t="shared" si="3"/>
        <v>191780</v>
      </c>
    </row>
    <row r="111" spans="1:16" s="89" customFormat="1" ht="12.75" x14ac:dyDescent="0.15">
      <c r="A111" s="81" t="s">
        <v>301</v>
      </c>
      <c r="B111" s="99" t="s">
        <v>459</v>
      </c>
      <c r="C111" s="99" t="s">
        <v>237</v>
      </c>
      <c r="D111" s="84">
        <v>44766</v>
      </c>
      <c r="E111" s="99">
        <v>0</v>
      </c>
      <c r="F111" s="86">
        <f t="shared" si="4"/>
        <v>226</v>
      </c>
      <c r="G111" s="86" t="s">
        <v>981</v>
      </c>
      <c r="H111" s="87" t="s">
        <v>944</v>
      </c>
      <c r="I111" s="87" t="s">
        <v>945</v>
      </c>
      <c r="J111" s="99" t="s">
        <v>238</v>
      </c>
      <c r="K111" s="99" t="s">
        <v>243</v>
      </c>
      <c r="L111" s="99" t="s">
        <v>243</v>
      </c>
      <c r="M111" s="99" t="s">
        <v>460</v>
      </c>
      <c r="N111" s="99">
        <v>206</v>
      </c>
      <c r="O111" s="99">
        <v>885</v>
      </c>
      <c r="P111" s="100">
        <f t="shared" si="3"/>
        <v>200010</v>
      </c>
    </row>
    <row r="112" spans="1:16" s="89" customFormat="1" ht="12.75" x14ac:dyDescent="0.15">
      <c r="A112" s="81" t="s">
        <v>301</v>
      </c>
      <c r="B112" s="99" t="s">
        <v>461</v>
      </c>
      <c r="C112" s="99" t="s">
        <v>237</v>
      </c>
      <c r="D112" s="84">
        <v>44766</v>
      </c>
      <c r="E112" s="99">
        <v>0</v>
      </c>
      <c r="F112" s="86">
        <f t="shared" si="4"/>
        <v>226</v>
      </c>
      <c r="G112" s="86" t="s">
        <v>981</v>
      </c>
      <c r="H112" s="87" t="s">
        <v>946</v>
      </c>
      <c r="I112" s="87">
        <v>29.868266999999999</v>
      </c>
      <c r="J112" s="99" t="s">
        <v>238</v>
      </c>
      <c r="K112" s="99" t="s">
        <v>243</v>
      </c>
      <c r="L112" s="99" t="s">
        <v>243</v>
      </c>
      <c r="M112" s="99" t="s">
        <v>462</v>
      </c>
      <c r="N112" s="99">
        <v>212</v>
      </c>
      <c r="O112" s="99">
        <v>911</v>
      </c>
      <c r="P112" s="100">
        <f t="shared" si="3"/>
        <v>205886</v>
      </c>
    </row>
    <row r="113" spans="1:16" s="89" customFormat="1" ht="12.75" x14ac:dyDescent="0.15">
      <c r="A113" s="81" t="s">
        <v>301</v>
      </c>
      <c r="B113" s="99" t="s">
        <v>463</v>
      </c>
      <c r="C113" s="99" t="s">
        <v>457</v>
      </c>
      <c r="D113" s="84">
        <v>44766</v>
      </c>
      <c r="E113" s="99">
        <v>7</v>
      </c>
      <c r="F113" s="86">
        <f t="shared" si="4"/>
        <v>216</v>
      </c>
      <c r="G113" s="86" t="s">
        <v>981</v>
      </c>
      <c r="H113" s="87" t="s">
        <v>947</v>
      </c>
      <c r="I113" s="87">
        <v>29.822623</v>
      </c>
      <c r="J113" s="99" t="s">
        <v>238</v>
      </c>
      <c r="K113" s="99" t="s">
        <v>243</v>
      </c>
      <c r="L113" s="99" t="s">
        <v>464</v>
      </c>
      <c r="M113" s="99" t="s">
        <v>465</v>
      </c>
      <c r="N113" s="99">
        <v>350</v>
      </c>
      <c r="O113" s="99">
        <v>1000</v>
      </c>
      <c r="P113" s="100">
        <f t="shared" si="3"/>
        <v>216000</v>
      </c>
    </row>
    <row r="114" spans="1:16" s="89" customFormat="1" ht="12.75" x14ac:dyDescent="0.15">
      <c r="A114" s="81" t="s">
        <v>301</v>
      </c>
      <c r="B114" s="99" t="s">
        <v>466</v>
      </c>
      <c r="C114" s="99" t="s">
        <v>399</v>
      </c>
      <c r="D114" s="84">
        <v>44766</v>
      </c>
      <c r="E114" s="99">
        <v>0</v>
      </c>
      <c r="F114" s="86">
        <f t="shared" si="4"/>
        <v>241</v>
      </c>
      <c r="G114" s="86" t="s">
        <v>981</v>
      </c>
      <c r="H114" s="87" t="s">
        <v>948</v>
      </c>
      <c r="I114" s="87">
        <v>29.825257000000001</v>
      </c>
      <c r="J114" s="99" t="s">
        <v>238</v>
      </c>
      <c r="K114" s="99" t="s">
        <v>243</v>
      </c>
      <c r="L114" s="99" t="s">
        <v>464</v>
      </c>
      <c r="M114" s="99" t="s">
        <v>467</v>
      </c>
      <c r="N114" s="99">
        <v>170</v>
      </c>
      <c r="O114" s="99">
        <v>731</v>
      </c>
      <c r="P114" s="100">
        <f t="shared" si="3"/>
        <v>176171</v>
      </c>
    </row>
    <row r="115" spans="1:16" s="89" customFormat="1" ht="12.75" x14ac:dyDescent="0.15">
      <c r="A115" s="81" t="s">
        <v>301</v>
      </c>
      <c r="B115" s="99" t="s">
        <v>468</v>
      </c>
      <c r="C115" s="99" t="s">
        <v>399</v>
      </c>
      <c r="D115" s="84">
        <v>44766</v>
      </c>
      <c r="E115" s="99">
        <v>0</v>
      </c>
      <c r="F115" s="86">
        <f t="shared" si="4"/>
        <v>241</v>
      </c>
      <c r="G115" s="86" t="s">
        <v>981</v>
      </c>
      <c r="H115" s="87" t="s">
        <v>949</v>
      </c>
      <c r="I115" s="87">
        <v>29.824984000000001</v>
      </c>
      <c r="J115" s="99" t="s">
        <v>238</v>
      </c>
      <c r="K115" s="99" t="s">
        <v>243</v>
      </c>
      <c r="L115" s="99" t="s">
        <v>464</v>
      </c>
      <c r="M115" s="99" t="s">
        <v>469</v>
      </c>
      <c r="N115" s="99">
        <v>260</v>
      </c>
      <c r="O115" s="99">
        <v>1000</v>
      </c>
      <c r="P115" s="100">
        <f t="shared" si="3"/>
        <v>241000</v>
      </c>
    </row>
    <row r="116" spans="1:16" s="89" customFormat="1" ht="12.75" x14ac:dyDescent="0.15">
      <c r="A116" s="81" t="s">
        <v>301</v>
      </c>
      <c r="B116" s="99" t="s">
        <v>470</v>
      </c>
      <c r="C116" s="99" t="s">
        <v>341</v>
      </c>
      <c r="D116" s="84">
        <v>44766</v>
      </c>
      <c r="E116" s="99">
        <v>0</v>
      </c>
      <c r="F116" s="86">
        <f t="shared" si="4"/>
        <v>217</v>
      </c>
      <c r="G116" s="86" t="s">
        <v>981</v>
      </c>
      <c r="H116" s="87" t="s">
        <v>950</v>
      </c>
      <c r="I116" s="87">
        <v>29.830024999999999</v>
      </c>
      <c r="J116" s="99" t="s">
        <v>238</v>
      </c>
      <c r="K116" s="99" t="s">
        <v>243</v>
      </c>
      <c r="L116" s="99" t="s">
        <v>464</v>
      </c>
      <c r="M116" s="99" t="s">
        <v>471</v>
      </c>
      <c r="N116" s="99">
        <v>232</v>
      </c>
      <c r="O116" s="99">
        <v>997</v>
      </c>
      <c r="P116" s="100">
        <f t="shared" ref="P116:P177" si="5">F116*O116</f>
        <v>216349</v>
      </c>
    </row>
    <row r="117" spans="1:16" s="89" customFormat="1" ht="12.75" x14ac:dyDescent="0.15">
      <c r="A117" s="81" t="s">
        <v>301</v>
      </c>
      <c r="B117" s="99" t="s">
        <v>472</v>
      </c>
      <c r="C117" s="99" t="s">
        <v>354</v>
      </c>
      <c r="D117" s="84">
        <v>44766</v>
      </c>
      <c r="E117" s="99">
        <v>0</v>
      </c>
      <c r="F117" s="86">
        <f t="shared" si="4"/>
        <v>216</v>
      </c>
      <c r="G117" s="86" t="s">
        <v>981</v>
      </c>
      <c r="H117" s="87" t="s">
        <v>951</v>
      </c>
      <c r="I117" s="87">
        <v>29.820506000000002</v>
      </c>
      <c r="J117" s="99" t="s">
        <v>238</v>
      </c>
      <c r="K117" s="99" t="s">
        <v>243</v>
      </c>
      <c r="L117" s="99" t="s">
        <v>473</v>
      </c>
      <c r="M117" s="99" t="s">
        <v>474</v>
      </c>
      <c r="N117" s="99">
        <v>250</v>
      </c>
      <c r="O117" s="99">
        <v>1000</v>
      </c>
      <c r="P117" s="100">
        <f t="shared" si="5"/>
        <v>216000</v>
      </c>
    </row>
    <row r="118" spans="1:16" s="89" customFormat="1" ht="12.75" x14ac:dyDescent="0.15">
      <c r="A118" s="81" t="s">
        <v>301</v>
      </c>
      <c r="B118" s="99" t="s">
        <v>475</v>
      </c>
      <c r="C118" s="99" t="s">
        <v>450</v>
      </c>
      <c r="D118" s="84">
        <v>44766</v>
      </c>
      <c r="E118" s="99">
        <v>0</v>
      </c>
      <c r="F118" s="86">
        <f t="shared" si="4"/>
        <v>220</v>
      </c>
      <c r="G118" s="86" t="s">
        <v>981</v>
      </c>
      <c r="H118" s="87" t="s">
        <v>952</v>
      </c>
      <c r="I118" s="87">
        <v>29.832632</v>
      </c>
      <c r="J118" s="99" t="s">
        <v>238</v>
      </c>
      <c r="K118" s="99" t="s">
        <v>243</v>
      </c>
      <c r="L118" s="99" t="s">
        <v>476</v>
      </c>
      <c r="M118" s="99" t="s">
        <v>172</v>
      </c>
      <c r="N118" s="99">
        <v>210</v>
      </c>
      <c r="O118" s="99">
        <v>903</v>
      </c>
      <c r="P118" s="100">
        <f t="shared" si="5"/>
        <v>198660</v>
      </c>
    </row>
    <row r="119" spans="1:16" s="89" customFormat="1" ht="12.75" x14ac:dyDescent="0.15">
      <c r="A119" s="81" t="s">
        <v>301</v>
      </c>
      <c r="B119" s="99" t="s">
        <v>477</v>
      </c>
      <c r="C119" s="99" t="s">
        <v>399</v>
      </c>
      <c r="D119" s="84">
        <v>44766</v>
      </c>
      <c r="E119" s="99">
        <v>4</v>
      </c>
      <c r="F119" s="86">
        <f t="shared" si="4"/>
        <v>237</v>
      </c>
      <c r="G119" s="86" t="s">
        <v>981</v>
      </c>
      <c r="H119" s="87" t="s">
        <v>953</v>
      </c>
      <c r="I119" s="87">
        <v>29.830114999999999</v>
      </c>
      <c r="J119" s="99" t="s">
        <v>238</v>
      </c>
      <c r="K119" s="99" t="s">
        <v>243</v>
      </c>
      <c r="L119" s="99" t="s">
        <v>476</v>
      </c>
      <c r="M119" s="99" t="s">
        <v>478</v>
      </c>
      <c r="N119" s="99">
        <v>141</v>
      </c>
      <c r="O119" s="99">
        <v>606</v>
      </c>
      <c r="P119" s="100">
        <f t="shared" si="5"/>
        <v>143622</v>
      </c>
    </row>
    <row r="120" spans="1:16" s="89" customFormat="1" ht="12.75" x14ac:dyDescent="0.15">
      <c r="A120" s="81" t="s">
        <v>301</v>
      </c>
      <c r="B120" s="99" t="s">
        <v>479</v>
      </c>
      <c r="C120" s="99" t="s">
        <v>411</v>
      </c>
      <c r="D120" s="84">
        <v>44766</v>
      </c>
      <c r="E120" s="99">
        <v>0</v>
      </c>
      <c r="F120" s="86">
        <f t="shared" si="4"/>
        <v>152</v>
      </c>
      <c r="G120" s="86" t="s">
        <v>981</v>
      </c>
      <c r="H120" s="87" t="s">
        <v>954</v>
      </c>
      <c r="I120" s="87">
        <v>29.843325</v>
      </c>
      <c r="J120" s="99" t="s">
        <v>238</v>
      </c>
      <c r="K120" s="99" t="s">
        <v>414</v>
      </c>
      <c r="L120" s="99" t="s">
        <v>430</v>
      </c>
      <c r="M120" s="99" t="s">
        <v>480</v>
      </c>
      <c r="N120" s="99">
        <v>215</v>
      </c>
      <c r="O120" s="99">
        <v>924</v>
      </c>
      <c r="P120" s="100">
        <f t="shared" si="5"/>
        <v>140448</v>
      </c>
    </row>
    <row r="121" spans="1:16" s="89" customFormat="1" ht="12.75" x14ac:dyDescent="0.15">
      <c r="A121" s="81" t="s">
        <v>301</v>
      </c>
      <c r="B121" s="99" t="s">
        <v>481</v>
      </c>
      <c r="C121" s="99" t="s">
        <v>482</v>
      </c>
      <c r="D121" s="84">
        <v>44766</v>
      </c>
      <c r="E121" s="99">
        <v>0</v>
      </c>
      <c r="F121" s="86">
        <f t="shared" si="4"/>
        <v>210</v>
      </c>
      <c r="G121" s="86" t="s">
        <v>981</v>
      </c>
      <c r="H121" s="87" t="s">
        <v>955</v>
      </c>
      <c r="I121" s="87">
        <v>29.9086073</v>
      </c>
      <c r="J121" s="99" t="s">
        <v>238</v>
      </c>
      <c r="K121" s="99" t="s">
        <v>414</v>
      </c>
      <c r="L121" s="99" t="s">
        <v>483</v>
      </c>
      <c r="M121" s="99" t="s">
        <v>484</v>
      </c>
      <c r="N121" s="99">
        <v>190</v>
      </c>
      <c r="O121" s="99">
        <v>817</v>
      </c>
      <c r="P121" s="100">
        <f t="shared" si="5"/>
        <v>171570</v>
      </c>
    </row>
    <row r="122" spans="1:16" s="89" customFormat="1" ht="12.75" x14ac:dyDescent="0.15">
      <c r="A122" s="81" t="s">
        <v>301</v>
      </c>
      <c r="B122" s="99" t="s">
        <v>485</v>
      </c>
      <c r="C122" s="99" t="s">
        <v>482</v>
      </c>
      <c r="D122" s="84">
        <v>44766</v>
      </c>
      <c r="E122" s="99">
        <v>6</v>
      </c>
      <c r="F122" s="86">
        <f t="shared" si="4"/>
        <v>204</v>
      </c>
      <c r="G122" s="86" t="s">
        <v>981</v>
      </c>
      <c r="H122" s="87" t="s">
        <v>956</v>
      </c>
      <c r="I122" s="87">
        <v>29.924060999999998</v>
      </c>
      <c r="J122" s="99" t="s">
        <v>238</v>
      </c>
      <c r="K122" s="99" t="s">
        <v>414</v>
      </c>
      <c r="L122" s="99" t="s">
        <v>483</v>
      </c>
      <c r="M122" s="99" t="s">
        <v>486</v>
      </c>
      <c r="N122" s="99">
        <v>191</v>
      </c>
      <c r="O122" s="99">
        <v>821</v>
      </c>
      <c r="P122" s="100">
        <f t="shared" si="5"/>
        <v>167484</v>
      </c>
    </row>
    <row r="123" spans="1:16" s="89" customFormat="1" ht="12.75" x14ac:dyDescent="0.15">
      <c r="A123" s="81" t="s">
        <v>301</v>
      </c>
      <c r="B123" s="99" t="s">
        <v>487</v>
      </c>
      <c r="C123" s="99" t="s">
        <v>488</v>
      </c>
      <c r="D123" s="84">
        <v>44766</v>
      </c>
      <c r="E123" s="99">
        <v>0</v>
      </c>
      <c r="F123" s="86">
        <f t="shared" si="4"/>
        <v>236</v>
      </c>
      <c r="G123" s="86" t="s">
        <v>981</v>
      </c>
      <c r="H123" s="87" t="s">
        <v>957</v>
      </c>
      <c r="I123" s="87">
        <v>29.906945</v>
      </c>
      <c r="J123" s="99" t="s">
        <v>238</v>
      </c>
      <c r="K123" s="99" t="s">
        <v>414</v>
      </c>
      <c r="L123" s="99" t="s">
        <v>483</v>
      </c>
      <c r="M123" s="99" t="s">
        <v>489</v>
      </c>
      <c r="N123" s="99">
        <v>157</v>
      </c>
      <c r="O123" s="99">
        <v>675</v>
      </c>
      <c r="P123" s="100">
        <f t="shared" si="5"/>
        <v>159300</v>
      </c>
    </row>
    <row r="124" spans="1:16" s="89" customFormat="1" ht="12.75" x14ac:dyDescent="0.15">
      <c r="A124" s="81" t="s">
        <v>301</v>
      </c>
      <c r="B124" s="99" t="s">
        <v>490</v>
      </c>
      <c r="C124" s="99" t="s">
        <v>488</v>
      </c>
      <c r="D124" s="84">
        <v>44766</v>
      </c>
      <c r="E124" s="99">
        <v>0</v>
      </c>
      <c r="F124" s="86">
        <f t="shared" si="4"/>
        <v>236</v>
      </c>
      <c r="G124" s="86" t="s">
        <v>981</v>
      </c>
      <c r="H124" s="87" t="s">
        <v>958</v>
      </c>
      <c r="I124" s="87">
        <v>29.901793999999999</v>
      </c>
      <c r="J124" s="99" t="s">
        <v>238</v>
      </c>
      <c r="K124" s="99" t="s">
        <v>414</v>
      </c>
      <c r="L124" s="99" t="s">
        <v>483</v>
      </c>
      <c r="M124" s="99" t="s">
        <v>491</v>
      </c>
      <c r="N124" s="99">
        <v>212</v>
      </c>
      <c r="O124" s="99">
        <v>911</v>
      </c>
      <c r="P124" s="100">
        <f t="shared" si="5"/>
        <v>214996</v>
      </c>
    </row>
    <row r="125" spans="1:16" s="89" customFormat="1" ht="12.75" x14ac:dyDescent="0.15">
      <c r="A125" s="81" t="s">
        <v>301</v>
      </c>
      <c r="B125" s="99" t="s">
        <v>492</v>
      </c>
      <c r="C125" s="99" t="s">
        <v>488</v>
      </c>
      <c r="D125" s="84">
        <v>44766</v>
      </c>
      <c r="E125" s="99">
        <v>0</v>
      </c>
      <c r="F125" s="86">
        <f t="shared" si="4"/>
        <v>236</v>
      </c>
      <c r="G125" s="86" t="s">
        <v>981</v>
      </c>
      <c r="H125" s="87" t="s">
        <v>959</v>
      </c>
      <c r="I125" s="87">
        <v>29.908262000000001</v>
      </c>
      <c r="J125" s="99" t="s">
        <v>238</v>
      </c>
      <c r="K125" s="99" t="s">
        <v>414</v>
      </c>
      <c r="L125" s="99" t="s">
        <v>483</v>
      </c>
      <c r="M125" s="99" t="s">
        <v>493</v>
      </c>
      <c r="N125" s="99">
        <v>100</v>
      </c>
      <c r="O125" s="99">
        <v>430</v>
      </c>
      <c r="P125" s="100">
        <f t="shared" si="5"/>
        <v>101480</v>
      </c>
    </row>
    <row r="126" spans="1:16" s="89" customFormat="1" ht="12.75" x14ac:dyDescent="0.15">
      <c r="A126" s="81" t="s">
        <v>301</v>
      </c>
      <c r="B126" s="99" t="s">
        <v>494</v>
      </c>
      <c r="C126" s="99" t="s">
        <v>345</v>
      </c>
      <c r="D126" s="84">
        <v>44766</v>
      </c>
      <c r="E126" s="99">
        <v>0</v>
      </c>
      <c r="F126" s="86">
        <f t="shared" si="4"/>
        <v>201</v>
      </c>
      <c r="G126" s="86" t="s">
        <v>981</v>
      </c>
      <c r="H126" s="87" t="s">
        <v>960</v>
      </c>
      <c r="I126" s="87">
        <v>29.89733</v>
      </c>
      <c r="J126" s="99" t="s">
        <v>238</v>
      </c>
      <c r="K126" s="99" t="s">
        <v>414</v>
      </c>
      <c r="L126" s="99" t="s">
        <v>483</v>
      </c>
      <c r="M126" s="99" t="s">
        <v>495</v>
      </c>
      <c r="N126" s="99">
        <v>200</v>
      </c>
      <c r="O126" s="99">
        <v>860</v>
      </c>
      <c r="P126" s="100">
        <f t="shared" si="5"/>
        <v>172860</v>
      </c>
    </row>
    <row r="127" spans="1:16" s="89" customFormat="1" ht="12.75" x14ac:dyDescent="0.15">
      <c r="A127" s="81" t="s">
        <v>301</v>
      </c>
      <c r="B127" s="99" t="s">
        <v>496</v>
      </c>
      <c r="C127" s="99" t="s">
        <v>366</v>
      </c>
      <c r="D127" s="84">
        <v>44766</v>
      </c>
      <c r="E127" s="99">
        <v>0</v>
      </c>
      <c r="F127" s="86">
        <f t="shared" si="4"/>
        <v>228</v>
      </c>
      <c r="G127" s="86" t="s">
        <v>981</v>
      </c>
      <c r="H127" s="87" t="s">
        <v>961</v>
      </c>
      <c r="I127" s="87">
        <v>29.891893</v>
      </c>
      <c r="J127" s="99" t="s">
        <v>238</v>
      </c>
      <c r="K127" s="99" t="s">
        <v>414</v>
      </c>
      <c r="L127" s="99" t="s">
        <v>483</v>
      </c>
      <c r="M127" s="99" t="s">
        <v>497</v>
      </c>
      <c r="N127" s="99">
        <v>181</v>
      </c>
      <c r="O127" s="99">
        <v>778</v>
      </c>
      <c r="P127" s="100">
        <f t="shared" si="5"/>
        <v>177384</v>
      </c>
    </row>
    <row r="128" spans="1:16" s="89" customFormat="1" ht="12.75" x14ac:dyDescent="0.15">
      <c r="A128" s="81" t="s">
        <v>301</v>
      </c>
      <c r="B128" s="99" t="s">
        <v>498</v>
      </c>
      <c r="C128" s="99" t="s">
        <v>242</v>
      </c>
      <c r="D128" s="84">
        <v>44766</v>
      </c>
      <c r="E128" s="99">
        <v>0</v>
      </c>
      <c r="F128" s="86">
        <f t="shared" si="4"/>
        <v>227</v>
      </c>
      <c r="G128" s="86" t="s">
        <v>981</v>
      </c>
      <c r="H128" s="87" t="s">
        <v>962</v>
      </c>
      <c r="I128" s="87">
        <v>29.899750000000001</v>
      </c>
      <c r="J128" s="99" t="s">
        <v>238</v>
      </c>
      <c r="K128" s="99" t="s">
        <v>414</v>
      </c>
      <c r="L128" s="99" t="s">
        <v>483</v>
      </c>
      <c r="M128" s="99" t="s">
        <v>499</v>
      </c>
      <c r="N128" s="99">
        <v>220</v>
      </c>
      <c r="O128" s="99">
        <v>946</v>
      </c>
      <c r="P128" s="100">
        <f t="shared" si="5"/>
        <v>214742</v>
      </c>
    </row>
    <row r="129" spans="1:16" s="89" customFormat="1" ht="12.75" x14ac:dyDescent="0.15">
      <c r="A129" s="81" t="s">
        <v>301</v>
      </c>
      <c r="B129" s="99" t="s">
        <v>500</v>
      </c>
      <c r="C129" s="99" t="s">
        <v>242</v>
      </c>
      <c r="D129" s="84">
        <v>44766</v>
      </c>
      <c r="E129" s="99">
        <v>0</v>
      </c>
      <c r="F129" s="86">
        <f t="shared" si="4"/>
        <v>227</v>
      </c>
      <c r="G129" s="86" t="s">
        <v>981</v>
      </c>
      <c r="H129" s="87" t="s">
        <v>963</v>
      </c>
      <c r="I129" s="87">
        <v>29.895258999999999</v>
      </c>
      <c r="J129" s="99" t="s">
        <v>238</v>
      </c>
      <c r="K129" s="99" t="s">
        <v>414</v>
      </c>
      <c r="L129" s="99" t="s">
        <v>483</v>
      </c>
      <c r="M129" s="99" t="s">
        <v>501</v>
      </c>
      <c r="N129" s="99">
        <v>150</v>
      </c>
      <c r="O129" s="99">
        <v>645</v>
      </c>
      <c r="P129" s="100">
        <f t="shared" si="5"/>
        <v>146415</v>
      </c>
    </row>
    <row r="130" spans="1:16" s="89" customFormat="1" ht="12.75" x14ac:dyDescent="0.15">
      <c r="A130" s="81" t="s">
        <v>301</v>
      </c>
      <c r="B130" s="99" t="s">
        <v>502</v>
      </c>
      <c r="C130" s="99" t="s">
        <v>503</v>
      </c>
      <c r="D130" s="84">
        <v>44766</v>
      </c>
      <c r="E130" s="99">
        <v>0</v>
      </c>
      <c r="F130" s="86">
        <f t="shared" si="4"/>
        <v>207</v>
      </c>
      <c r="G130" s="86" t="s">
        <v>981</v>
      </c>
      <c r="H130" s="87" t="s">
        <v>964</v>
      </c>
      <c r="I130" s="87">
        <v>29.885358</v>
      </c>
      <c r="J130" s="99" t="s">
        <v>238</v>
      </c>
      <c r="K130" s="99" t="s">
        <v>414</v>
      </c>
      <c r="L130" s="99" t="s">
        <v>483</v>
      </c>
      <c r="M130" s="99" t="s">
        <v>504</v>
      </c>
      <c r="N130" s="99">
        <v>260</v>
      </c>
      <c r="O130" s="99">
        <v>1000</v>
      </c>
      <c r="P130" s="100">
        <f t="shared" si="5"/>
        <v>207000</v>
      </c>
    </row>
    <row r="131" spans="1:16" s="89" customFormat="1" ht="12.75" x14ac:dyDescent="0.15">
      <c r="A131" s="92" t="s">
        <v>301</v>
      </c>
      <c r="B131" s="93"/>
      <c r="C131" s="93"/>
      <c r="D131" s="104"/>
      <c r="E131" s="93"/>
      <c r="F131" s="94"/>
      <c r="G131" s="94"/>
      <c r="H131" s="95"/>
      <c r="I131" s="95"/>
      <c r="J131" s="93"/>
      <c r="K131" s="93"/>
      <c r="L131" s="93"/>
      <c r="M131" s="101" t="s">
        <v>835</v>
      </c>
      <c r="N131" s="102">
        <f>SUM(N93:N130)</f>
        <v>8044</v>
      </c>
      <c r="O131" s="102">
        <f>SUM(O93:O130)</f>
        <v>32591</v>
      </c>
      <c r="P131" s="103">
        <f>SUM(P93:P130)</f>
        <v>7177865</v>
      </c>
    </row>
    <row r="132" spans="1:16" s="89" customFormat="1" ht="12.75" x14ac:dyDescent="0.15">
      <c r="A132" s="81" t="s">
        <v>831</v>
      </c>
      <c r="B132" s="99" t="s">
        <v>505</v>
      </c>
      <c r="C132" s="99" t="s">
        <v>506</v>
      </c>
      <c r="D132" s="84">
        <v>44766</v>
      </c>
      <c r="E132" s="99">
        <v>0</v>
      </c>
      <c r="F132" s="86">
        <f>D132-C132-E132+1</f>
        <v>151</v>
      </c>
      <c r="G132" s="86" t="s">
        <v>981</v>
      </c>
      <c r="H132" s="87" t="s">
        <v>965</v>
      </c>
      <c r="I132" s="87">
        <v>29.737877000000001</v>
      </c>
      <c r="J132" s="99" t="s">
        <v>238</v>
      </c>
      <c r="K132" s="99" t="s">
        <v>507</v>
      </c>
      <c r="L132" s="99" t="s">
        <v>508</v>
      </c>
      <c r="M132" s="99" t="s">
        <v>509</v>
      </c>
      <c r="N132" s="99">
        <v>218</v>
      </c>
      <c r="O132" s="99">
        <v>937</v>
      </c>
      <c r="P132" s="100">
        <f t="shared" si="5"/>
        <v>141487</v>
      </c>
    </row>
    <row r="133" spans="1:16" s="89" customFormat="1" ht="12.75" x14ac:dyDescent="0.15">
      <c r="A133" s="81" t="s">
        <v>831</v>
      </c>
      <c r="B133" s="99" t="s">
        <v>510</v>
      </c>
      <c r="C133" s="99" t="s">
        <v>511</v>
      </c>
      <c r="D133" s="84">
        <v>44766</v>
      </c>
      <c r="E133" s="99">
        <v>0</v>
      </c>
      <c r="F133" s="86">
        <f t="shared" ref="F133:F177" si="6">D133-C133-E133+1</f>
        <v>153</v>
      </c>
      <c r="G133" s="86" t="s">
        <v>981</v>
      </c>
      <c r="H133" s="87" t="s">
        <v>966</v>
      </c>
      <c r="I133" s="87">
        <v>29.720248000000002</v>
      </c>
      <c r="J133" s="99" t="s">
        <v>238</v>
      </c>
      <c r="K133" s="99" t="s">
        <v>512</v>
      </c>
      <c r="L133" s="99" t="s">
        <v>319</v>
      </c>
      <c r="M133" s="99" t="s">
        <v>513</v>
      </c>
      <c r="N133" s="99">
        <v>258</v>
      </c>
      <c r="O133" s="99">
        <v>1000</v>
      </c>
      <c r="P133" s="100">
        <f t="shared" si="5"/>
        <v>153000</v>
      </c>
    </row>
    <row r="134" spans="1:16" s="89" customFormat="1" ht="12.75" x14ac:dyDescent="0.15">
      <c r="A134" s="81" t="s">
        <v>302</v>
      </c>
      <c r="B134" s="99" t="s">
        <v>514</v>
      </c>
      <c r="C134" s="99" t="s">
        <v>511</v>
      </c>
      <c r="D134" s="84">
        <v>44766</v>
      </c>
      <c r="E134" s="99">
        <v>0</v>
      </c>
      <c r="F134" s="86">
        <f t="shared" si="6"/>
        <v>153</v>
      </c>
      <c r="G134" s="86" t="s">
        <v>981</v>
      </c>
      <c r="H134" s="87" t="s">
        <v>967</v>
      </c>
      <c r="I134" s="87">
        <v>29.714652000000001</v>
      </c>
      <c r="J134" s="99" t="s">
        <v>238</v>
      </c>
      <c r="K134" s="99" t="s">
        <v>512</v>
      </c>
      <c r="L134" s="99" t="s">
        <v>319</v>
      </c>
      <c r="M134" s="99" t="s">
        <v>515</v>
      </c>
      <c r="N134" s="99">
        <v>217</v>
      </c>
      <c r="O134" s="99">
        <v>933</v>
      </c>
      <c r="P134" s="100">
        <f t="shared" si="5"/>
        <v>142749</v>
      </c>
    </row>
    <row r="135" spans="1:16" s="89" customFormat="1" ht="12.75" x14ac:dyDescent="0.15">
      <c r="A135" s="81" t="s">
        <v>302</v>
      </c>
      <c r="B135" s="99" t="s">
        <v>516</v>
      </c>
      <c r="C135" s="99" t="s">
        <v>411</v>
      </c>
      <c r="D135" s="84">
        <v>44766</v>
      </c>
      <c r="E135" s="99">
        <v>0</v>
      </c>
      <c r="F135" s="86">
        <f t="shared" si="6"/>
        <v>152</v>
      </c>
      <c r="G135" s="86" t="s">
        <v>981</v>
      </c>
      <c r="H135" s="87" t="s">
        <v>968</v>
      </c>
      <c r="I135" s="87">
        <v>29.732959000000001</v>
      </c>
      <c r="J135" s="99" t="s">
        <v>238</v>
      </c>
      <c r="K135" s="99" t="s">
        <v>512</v>
      </c>
      <c r="L135" s="99" t="s">
        <v>319</v>
      </c>
      <c r="M135" s="99" t="s">
        <v>517</v>
      </c>
      <c r="N135" s="99">
        <v>215</v>
      </c>
      <c r="O135" s="99">
        <v>924</v>
      </c>
      <c r="P135" s="100">
        <f t="shared" si="5"/>
        <v>140448</v>
      </c>
    </row>
    <row r="136" spans="1:16" s="89" customFormat="1" ht="12.75" x14ac:dyDescent="0.15">
      <c r="A136" s="81" t="s">
        <v>302</v>
      </c>
      <c r="B136" s="99" t="s">
        <v>518</v>
      </c>
      <c r="C136" s="99" t="s">
        <v>506</v>
      </c>
      <c r="D136" s="84">
        <v>44766</v>
      </c>
      <c r="E136" s="99">
        <v>0</v>
      </c>
      <c r="F136" s="86">
        <f t="shared" si="6"/>
        <v>151</v>
      </c>
      <c r="G136" s="86" t="s">
        <v>981</v>
      </c>
      <c r="H136" s="87" t="s">
        <v>969</v>
      </c>
      <c r="I136" s="87">
        <v>29.726724999999998</v>
      </c>
      <c r="J136" s="99" t="s">
        <v>238</v>
      </c>
      <c r="K136" s="99" t="s">
        <v>507</v>
      </c>
      <c r="L136" s="99" t="s">
        <v>519</v>
      </c>
      <c r="M136" s="99" t="s">
        <v>520</v>
      </c>
      <c r="N136" s="99">
        <v>175</v>
      </c>
      <c r="O136" s="99">
        <v>752</v>
      </c>
      <c r="P136" s="100">
        <f t="shared" si="5"/>
        <v>113552</v>
      </c>
    </row>
    <row r="137" spans="1:16" s="89" customFormat="1" ht="12.75" x14ac:dyDescent="0.15">
      <c r="A137" s="81" t="s">
        <v>302</v>
      </c>
      <c r="B137" s="99" t="s">
        <v>521</v>
      </c>
      <c r="C137" s="99" t="s">
        <v>522</v>
      </c>
      <c r="D137" s="84">
        <v>44766</v>
      </c>
      <c r="E137" s="99">
        <v>0</v>
      </c>
      <c r="F137" s="86">
        <f t="shared" si="6"/>
        <v>150</v>
      </c>
      <c r="G137" s="86" t="s">
        <v>981</v>
      </c>
      <c r="H137" s="87" t="s">
        <v>970</v>
      </c>
      <c r="I137" s="87">
        <v>29.755385</v>
      </c>
      <c r="J137" s="99" t="s">
        <v>238</v>
      </c>
      <c r="K137" s="99" t="s">
        <v>507</v>
      </c>
      <c r="L137" s="99" t="s">
        <v>523</v>
      </c>
      <c r="M137" s="99" t="s">
        <v>524</v>
      </c>
      <c r="N137" s="99">
        <v>220</v>
      </c>
      <c r="O137" s="99">
        <v>946</v>
      </c>
      <c r="P137" s="100">
        <f t="shared" si="5"/>
        <v>141900</v>
      </c>
    </row>
    <row r="138" spans="1:16" s="89" customFormat="1" ht="12.75" x14ac:dyDescent="0.15">
      <c r="A138" s="81" t="s">
        <v>302</v>
      </c>
      <c r="B138" s="99" t="s">
        <v>525</v>
      </c>
      <c r="C138" s="99" t="s">
        <v>522</v>
      </c>
      <c r="D138" s="84">
        <v>44766</v>
      </c>
      <c r="E138" s="99">
        <v>0</v>
      </c>
      <c r="F138" s="86">
        <f t="shared" si="6"/>
        <v>150</v>
      </c>
      <c r="G138" s="86" t="s">
        <v>981</v>
      </c>
      <c r="H138" s="87" t="s">
        <v>971</v>
      </c>
      <c r="I138" s="87">
        <v>29.743127999999999</v>
      </c>
      <c r="J138" s="99" t="s">
        <v>238</v>
      </c>
      <c r="K138" s="99" t="s">
        <v>507</v>
      </c>
      <c r="L138" s="99" t="s">
        <v>523</v>
      </c>
      <c r="M138" s="99" t="s">
        <v>483</v>
      </c>
      <c r="N138" s="99">
        <v>261</v>
      </c>
      <c r="O138" s="99">
        <v>1000</v>
      </c>
      <c r="P138" s="100">
        <f t="shared" si="5"/>
        <v>150000</v>
      </c>
    </row>
    <row r="139" spans="1:16" s="89" customFormat="1" ht="12.75" x14ac:dyDescent="0.15">
      <c r="A139" s="81" t="s">
        <v>302</v>
      </c>
      <c r="B139" s="99" t="s">
        <v>526</v>
      </c>
      <c r="C139" s="99" t="s">
        <v>522</v>
      </c>
      <c r="D139" s="84">
        <v>44766</v>
      </c>
      <c r="E139" s="99">
        <v>0</v>
      </c>
      <c r="F139" s="86">
        <f t="shared" si="6"/>
        <v>150</v>
      </c>
      <c r="G139" s="86" t="s">
        <v>981</v>
      </c>
      <c r="H139" s="87" t="s">
        <v>972</v>
      </c>
      <c r="I139" s="87">
        <v>29.730810000000002</v>
      </c>
      <c r="J139" s="99" t="s">
        <v>238</v>
      </c>
      <c r="K139" s="99" t="s">
        <v>507</v>
      </c>
      <c r="L139" s="99" t="s">
        <v>527</v>
      </c>
      <c r="M139" s="99" t="s">
        <v>528</v>
      </c>
      <c r="N139" s="99">
        <v>145</v>
      </c>
      <c r="O139" s="99">
        <v>623</v>
      </c>
      <c r="P139" s="100">
        <f t="shared" si="5"/>
        <v>93450</v>
      </c>
    </row>
    <row r="140" spans="1:16" s="89" customFormat="1" ht="12.75" x14ac:dyDescent="0.15">
      <c r="A140" s="81" t="s">
        <v>302</v>
      </c>
      <c r="B140" s="99" t="s">
        <v>529</v>
      </c>
      <c r="C140" s="99" t="s">
        <v>291</v>
      </c>
      <c r="D140" s="84">
        <v>44766</v>
      </c>
      <c r="E140" s="99">
        <v>0</v>
      </c>
      <c r="F140" s="86">
        <f t="shared" si="6"/>
        <v>149</v>
      </c>
      <c r="G140" s="86" t="s">
        <v>981</v>
      </c>
      <c r="H140" s="87" t="s">
        <v>973</v>
      </c>
      <c r="I140" s="87">
        <v>29.741534999999999</v>
      </c>
      <c r="J140" s="99" t="s">
        <v>238</v>
      </c>
      <c r="K140" s="99" t="s">
        <v>507</v>
      </c>
      <c r="L140" s="99" t="s">
        <v>528</v>
      </c>
      <c r="M140" s="99" t="s">
        <v>530</v>
      </c>
      <c r="N140" s="99">
        <v>226</v>
      </c>
      <c r="O140" s="99">
        <v>971</v>
      </c>
      <c r="P140" s="100">
        <f t="shared" si="5"/>
        <v>144679</v>
      </c>
    </row>
    <row r="141" spans="1:16" s="89" customFormat="1" ht="12.75" x14ac:dyDescent="0.15">
      <c r="A141" s="81" t="s">
        <v>302</v>
      </c>
      <c r="B141" s="99" t="s">
        <v>531</v>
      </c>
      <c r="C141" s="99" t="s">
        <v>291</v>
      </c>
      <c r="D141" s="84">
        <v>44766</v>
      </c>
      <c r="E141" s="99">
        <v>6</v>
      </c>
      <c r="F141" s="86">
        <f t="shared" si="6"/>
        <v>143</v>
      </c>
      <c r="G141" s="86" t="s">
        <v>981</v>
      </c>
      <c r="H141" s="87" t="s">
        <v>974</v>
      </c>
      <c r="I141" s="87">
        <v>29.749195</v>
      </c>
      <c r="J141" s="99" t="s">
        <v>238</v>
      </c>
      <c r="K141" s="99" t="s">
        <v>507</v>
      </c>
      <c r="L141" s="99" t="s">
        <v>528</v>
      </c>
      <c r="M141" s="99" t="s">
        <v>214</v>
      </c>
      <c r="N141" s="99">
        <v>169</v>
      </c>
      <c r="O141" s="99">
        <v>726</v>
      </c>
      <c r="P141" s="100">
        <f t="shared" si="5"/>
        <v>103818</v>
      </c>
    </row>
    <row r="142" spans="1:16" s="89" customFormat="1" ht="12.75" x14ac:dyDescent="0.15">
      <c r="A142" s="81" t="s">
        <v>302</v>
      </c>
      <c r="B142" s="99" t="s">
        <v>532</v>
      </c>
      <c r="C142" s="99" t="s">
        <v>533</v>
      </c>
      <c r="D142" s="84">
        <v>44766</v>
      </c>
      <c r="E142" s="99">
        <v>0</v>
      </c>
      <c r="F142" s="86">
        <f t="shared" si="6"/>
        <v>196</v>
      </c>
      <c r="G142" s="86" t="s">
        <v>981</v>
      </c>
      <c r="H142" s="87">
        <v>-2.2392780000000001</v>
      </c>
      <c r="I142" s="87">
        <v>29.754477000000001</v>
      </c>
      <c r="J142" s="99" t="s">
        <v>238</v>
      </c>
      <c r="K142" s="99" t="s">
        <v>512</v>
      </c>
      <c r="L142" s="99" t="s">
        <v>534</v>
      </c>
      <c r="M142" s="99" t="s">
        <v>535</v>
      </c>
      <c r="N142" s="99">
        <v>210</v>
      </c>
      <c r="O142" s="99">
        <v>903</v>
      </c>
      <c r="P142" s="100">
        <f t="shared" si="5"/>
        <v>176988</v>
      </c>
    </row>
    <row r="143" spans="1:16" s="89" customFormat="1" ht="12.75" x14ac:dyDescent="0.15">
      <c r="A143" s="81" t="s">
        <v>302</v>
      </c>
      <c r="B143" s="99" t="s">
        <v>536</v>
      </c>
      <c r="C143" s="99" t="s">
        <v>537</v>
      </c>
      <c r="D143" s="84">
        <v>44766</v>
      </c>
      <c r="E143" s="99">
        <v>0</v>
      </c>
      <c r="F143" s="86">
        <f t="shared" si="6"/>
        <v>197</v>
      </c>
      <c r="G143" s="86" t="s">
        <v>981</v>
      </c>
      <c r="H143" s="87">
        <v>-2.2010160000000001</v>
      </c>
      <c r="I143" s="87">
        <v>29.748355</v>
      </c>
      <c r="J143" s="99" t="s">
        <v>238</v>
      </c>
      <c r="K143" s="99" t="s">
        <v>512</v>
      </c>
      <c r="L143" s="99" t="s">
        <v>534</v>
      </c>
      <c r="M143" s="99" t="s">
        <v>538</v>
      </c>
      <c r="N143" s="99">
        <v>125</v>
      </c>
      <c r="O143" s="99">
        <v>537</v>
      </c>
      <c r="P143" s="100">
        <f t="shared" si="5"/>
        <v>105789</v>
      </c>
    </row>
    <row r="144" spans="1:16" s="89" customFormat="1" ht="12.75" x14ac:dyDescent="0.15">
      <c r="A144" s="81" t="s">
        <v>302</v>
      </c>
      <c r="B144" s="99" t="s">
        <v>539</v>
      </c>
      <c r="C144" s="99" t="s">
        <v>540</v>
      </c>
      <c r="D144" s="84">
        <v>44766</v>
      </c>
      <c r="E144" s="99">
        <v>0</v>
      </c>
      <c r="F144" s="86">
        <f t="shared" si="6"/>
        <v>193</v>
      </c>
      <c r="G144" s="86" t="s">
        <v>981</v>
      </c>
      <c r="H144" s="87">
        <v>-2.2203819999999999</v>
      </c>
      <c r="I144" s="87">
        <v>29.711376999999999</v>
      </c>
      <c r="J144" s="99" t="s">
        <v>238</v>
      </c>
      <c r="K144" s="99" t="s">
        <v>512</v>
      </c>
      <c r="L144" s="99" t="s">
        <v>319</v>
      </c>
      <c r="M144" s="99" t="s">
        <v>541</v>
      </c>
      <c r="N144" s="99">
        <v>110</v>
      </c>
      <c r="O144" s="99">
        <v>473</v>
      </c>
      <c r="P144" s="100">
        <f t="shared" si="5"/>
        <v>91289</v>
      </c>
    </row>
    <row r="145" spans="1:16" s="89" customFormat="1" ht="12.75" x14ac:dyDescent="0.15">
      <c r="A145" s="81" t="s">
        <v>302</v>
      </c>
      <c r="B145" s="99" t="s">
        <v>542</v>
      </c>
      <c r="C145" s="99" t="s">
        <v>543</v>
      </c>
      <c r="D145" s="84">
        <v>44766</v>
      </c>
      <c r="E145" s="99">
        <v>0</v>
      </c>
      <c r="F145" s="86">
        <f t="shared" si="6"/>
        <v>191</v>
      </c>
      <c r="G145" s="86" t="s">
        <v>981</v>
      </c>
      <c r="H145" s="87">
        <v>-2.1999770000000001</v>
      </c>
      <c r="I145" s="87">
        <v>29.786567999999999</v>
      </c>
      <c r="J145" s="99" t="s">
        <v>238</v>
      </c>
      <c r="K145" s="99" t="s">
        <v>238</v>
      </c>
      <c r="L145" s="99" t="s">
        <v>544</v>
      </c>
      <c r="M145" s="99" t="s">
        <v>544</v>
      </c>
      <c r="N145" s="99">
        <v>225</v>
      </c>
      <c r="O145" s="99">
        <v>967</v>
      </c>
      <c r="P145" s="100">
        <f t="shared" si="5"/>
        <v>184697</v>
      </c>
    </row>
    <row r="146" spans="1:16" s="89" customFormat="1" ht="12.75" x14ac:dyDescent="0.15">
      <c r="A146" s="81" t="s">
        <v>302</v>
      </c>
      <c r="B146" s="99" t="s">
        <v>545</v>
      </c>
      <c r="C146" s="99" t="s">
        <v>546</v>
      </c>
      <c r="D146" s="84">
        <v>44766</v>
      </c>
      <c r="E146" s="99">
        <v>0</v>
      </c>
      <c r="F146" s="86">
        <f t="shared" si="6"/>
        <v>195</v>
      </c>
      <c r="G146" s="86" t="s">
        <v>981</v>
      </c>
      <c r="H146" s="87">
        <v>-2.2417729999999998</v>
      </c>
      <c r="I146" s="87">
        <v>29.740839999999999</v>
      </c>
      <c r="J146" s="99" t="s">
        <v>238</v>
      </c>
      <c r="K146" s="99" t="s">
        <v>512</v>
      </c>
      <c r="L146" s="99" t="s">
        <v>319</v>
      </c>
      <c r="M146" s="99" t="s">
        <v>547</v>
      </c>
      <c r="N146" s="99">
        <v>158</v>
      </c>
      <c r="O146" s="99">
        <v>679</v>
      </c>
      <c r="P146" s="100">
        <f t="shared" si="5"/>
        <v>132405</v>
      </c>
    </row>
    <row r="147" spans="1:16" s="89" customFormat="1" ht="12.75" x14ac:dyDescent="0.15">
      <c r="A147" s="81" t="s">
        <v>302</v>
      </c>
      <c r="B147" s="99" t="s">
        <v>548</v>
      </c>
      <c r="C147" s="99" t="s">
        <v>533</v>
      </c>
      <c r="D147" s="84">
        <v>44766</v>
      </c>
      <c r="E147" s="99">
        <v>0</v>
      </c>
      <c r="F147" s="86">
        <f t="shared" si="6"/>
        <v>196</v>
      </c>
      <c r="G147" s="86" t="s">
        <v>981</v>
      </c>
      <c r="H147" s="87">
        <v>-2.2249129999999999</v>
      </c>
      <c r="I147" s="87">
        <v>29.724767</v>
      </c>
      <c r="J147" s="99" t="s">
        <v>238</v>
      </c>
      <c r="K147" s="99" t="s">
        <v>512</v>
      </c>
      <c r="L147" s="99" t="s">
        <v>319</v>
      </c>
      <c r="M147" s="99" t="s">
        <v>549</v>
      </c>
      <c r="N147" s="99">
        <v>276</v>
      </c>
      <c r="O147" s="99">
        <v>1000</v>
      </c>
      <c r="P147" s="100">
        <f t="shared" si="5"/>
        <v>196000</v>
      </c>
    </row>
    <row r="148" spans="1:16" s="89" customFormat="1" ht="12.75" x14ac:dyDescent="0.15">
      <c r="A148" s="81" t="s">
        <v>302</v>
      </c>
      <c r="B148" s="99" t="s">
        <v>550</v>
      </c>
      <c r="C148" s="99" t="s">
        <v>540</v>
      </c>
      <c r="D148" s="84">
        <v>44766</v>
      </c>
      <c r="E148" s="99">
        <v>0</v>
      </c>
      <c r="F148" s="86">
        <f t="shared" si="6"/>
        <v>193</v>
      </c>
      <c r="G148" s="86" t="s">
        <v>981</v>
      </c>
      <c r="H148" s="87">
        <v>-2.2204980000000001</v>
      </c>
      <c r="I148" s="87">
        <v>29.704587</v>
      </c>
      <c r="J148" s="99" t="s">
        <v>238</v>
      </c>
      <c r="K148" s="99" t="s">
        <v>512</v>
      </c>
      <c r="L148" s="99" t="s">
        <v>319</v>
      </c>
      <c r="M148" s="99" t="s">
        <v>551</v>
      </c>
      <c r="N148" s="99">
        <v>100</v>
      </c>
      <c r="O148" s="99">
        <v>430</v>
      </c>
      <c r="P148" s="100">
        <f t="shared" si="5"/>
        <v>82990</v>
      </c>
    </row>
    <row r="149" spans="1:16" s="89" customFormat="1" ht="12.75" x14ac:dyDescent="0.15">
      <c r="A149" s="81" t="s">
        <v>302</v>
      </c>
      <c r="B149" s="99" t="s">
        <v>552</v>
      </c>
      <c r="C149" s="99" t="s">
        <v>540</v>
      </c>
      <c r="D149" s="84">
        <v>44766</v>
      </c>
      <c r="E149" s="99">
        <v>0</v>
      </c>
      <c r="F149" s="86">
        <f t="shared" si="6"/>
        <v>193</v>
      </c>
      <c r="G149" s="86" t="s">
        <v>981</v>
      </c>
      <c r="H149" s="87">
        <v>-2.2340249999999999</v>
      </c>
      <c r="I149" s="87">
        <v>29.686802</v>
      </c>
      <c r="J149" s="99" t="s">
        <v>238</v>
      </c>
      <c r="K149" s="99" t="s">
        <v>512</v>
      </c>
      <c r="L149" s="99" t="s">
        <v>553</v>
      </c>
      <c r="M149" s="99" t="s">
        <v>554</v>
      </c>
      <c r="N149" s="99">
        <v>176</v>
      </c>
      <c r="O149" s="99">
        <v>756</v>
      </c>
      <c r="P149" s="100">
        <f t="shared" si="5"/>
        <v>145908</v>
      </c>
    </row>
    <row r="150" spans="1:16" s="89" customFormat="1" ht="12.75" x14ac:dyDescent="0.15">
      <c r="A150" s="81" t="s">
        <v>302</v>
      </c>
      <c r="B150" s="99" t="s">
        <v>555</v>
      </c>
      <c r="C150" s="99" t="s">
        <v>543</v>
      </c>
      <c r="D150" s="84">
        <v>44766</v>
      </c>
      <c r="E150" s="99">
        <v>0</v>
      </c>
      <c r="F150" s="86">
        <f t="shared" si="6"/>
        <v>191</v>
      </c>
      <c r="G150" s="86" t="s">
        <v>981</v>
      </c>
      <c r="H150" s="87">
        <v>-2.226575</v>
      </c>
      <c r="I150" s="87">
        <v>29.69857</v>
      </c>
      <c r="J150" s="99" t="s">
        <v>238</v>
      </c>
      <c r="K150" s="99" t="s">
        <v>512</v>
      </c>
      <c r="L150" s="99" t="s">
        <v>553</v>
      </c>
      <c r="M150" s="99" t="s">
        <v>556</v>
      </c>
      <c r="N150" s="99">
        <v>233</v>
      </c>
      <c r="O150" s="99">
        <v>1000</v>
      </c>
      <c r="P150" s="100">
        <f t="shared" si="5"/>
        <v>191000</v>
      </c>
    </row>
    <row r="151" spans="1:16" s="89" customFormat="1" ht="12.75" x14ac:dyDescent="0.15">
      <c r="A151" s="81" t="s">
        <v>302</v>
      </c>
      <c r="B151" s="99" t="s">
        <v>557</v>
      </c>
      <c r="C151" s="99" t="s">
        <v>540</v>
      </c>
      <c r="D151" s="84">
        <v>44766</v>
      </c>
      <c r="E151" s="99">
        <v>0</v>
      </c>
      <c r="F151" s="86">
        <f t="shared" si="6"/>
        <v>193</v>
      </c>
      <c r="G151" s="86" t="s">
        <v>981</v>
      </c>
      <c r="H151" s="87">
        <v>-2.2309920000000001</v>
      </c>
      <c r="I151" s="87">
        <v>29.704454999999999</v>
      </c>
      <c r="J151" s="99" t="s">
        <v>238</v>
      </c>
      <c r="K151" s="99" t="s">
        <v>512</v>
      </c>
      <c r="L151" s="99" t="s">
        <v>553</v>
      </c>
      <c r="M151" s="99" t="s">
        <v>558</v>
      </c>
      <c r="N151" s="99">
        <v>230</v>
      </c>
      <c r="O151" s="99">
        <v>989</v>
      </c>
      <c r="P151" s="100">
        <f t="shared" si="5"/>
        <v>190877</v>
      </c>
    </row>
    <row r="152" spans="1:16" s="89" customFormat="1" ht="12.75" x14ac:dyDescent="0.15">
      <c r="A152" s="81" t="s">
        <v>302</v>
      </c>
      <c r="B152" s="99" t="s">
        <v>559</v>
      </c>
      <c r="C152" s="99" t="s">
        <v>560</v>
      </c>
      <c r="D152" s="84">
        <v>44766</v>
      </c>
      <c r="E152" s="99">
        <v>0</v>
      </c>
      <c r="F152" s="86">
        <f t="shared" si="6"/>
        <v>187</v>
      </c>
      <c r="G152" s="86" t="s">
        <v>981</v>
      </c>
      <c r="H152" s="87">
        <v>-2.2495150000000002</v>
      </c>
      <c r="I152" s="87">
        <v>29.689207</v>
      </c>
      <c r="J152" s="99" t="s">
        <v>238</v>
      </c>
      <c r="K152" s="99" t="s">
        <v>512</v>
      </c>
      <c r="L152" s="99" t="s">
        <v>553</v>
      </c>
      <c r="M152" s="99" t="s">
        <v>561</v>
      </c>
      <c r="N152" s="99">
        <v>225</v>
      </c>
      <c r="O152" s="99">
        <v>967</v>
      </c>
      <c r="P152" s="100">
        <f t="shared" si="5"/>
        <v>180829</v>
      </c>
    </row>
    <row r="153" spans="1:16" s="89" customFormat="1" ht="12.75" x14ac:dyDescent="0.15">
      <c r="A153" s="81" t="s">
        <v>302</v>
      </c>
      <c r="B153" s="99" t="s">
        <v>562</v>
      </c>
      <c r="C153" s="99" t="s">
        <v>540</v>
      </c>
      <c r="D153" s="84">
        <v>44766</v>
      </c>
      <c r="E153" s="99">
        <v>0</v>
      </c>
      <c r="F153" s="86">
        <f t="shared" si="6"/>
        <v>193</v>
      </c>
      <c r="G153" s="86" t="s">
        <v>981</v>
      </c>
      <c r="H153" s="87">
        <v>-2.2609699999999999</v>
      </c>
      <c r="I153" s="87">
        <v>29.693762</v>
      </c>
      <c r="J153" s="99" t="s">
        <v>238</v>
      </c>
      <c r="K153" s="99" t="s">
        <v>512</v>
      </c>
      <c r="L153" s="99" t="s">
        <v>553</v>
      </c>
      <c r="M153" s="99" t="s">
        <v>563</v>
      </c>
      <c r="N153" s="99">
        <v>254</v>
      </c>
      <c r="O153" s="99">
        <v>1000</v>
      </c>
      <c r="P153" s="100">
        <f t="shared" si="5"/>
        <v>193000</v>
      </c>
    </row>
    <row r="154" spans="1:16" s="89" customFormat="1" ht="12.75" x14ac:dyDescent="0.15">
      <c r="A154" s="81" t="s">
        <v>302</v>
      </c>
      <c r="B154" s="99" t="s">
        <v>564</v>
      </c>
      <c r="C154" s="99" t="s">
        <v>540</v>
      </c>
      <c r="D154" s="84">
        <v>44766</v>
      </c>
      <c r="E154" s="99">
        <v>0</v>
      </c>
      <c r="F154" s="86">
        <f t="shared" si="6"/>
        <v>193</v>
      </c>
      <c r="G154" s="86" t="s">
        <v>981</v>
      </c>
      <c r="H154" s="87">
        <v>-2.2231879999999999</v>
      </c>
      <c r="I154" s="87">
        <v>29.700987999999999</v>
      </c>
      <c r="J154" s="99" t="s">
        <v>238</v>
      </c>
      <c r="K154" s="99" t="s">
        <v>512</v>
      </c>
      <c r="L154" s="99" t="s">
        <v>553</v>
      </c>
      <c r="M154" s="99" t="s">
        <v>565</v>
      </c>
      <c r="N154" s="99">
        <v>240</v>
      </c>
      <c r="O154" s="99">
        <v>1000</v>
      </c>
      <c r="P154" s="100">
        <f t="shared" si="5"/>
        <v>193000</v>
      </c>
    </row>
    <row r="155" spans="1:16" s="89" customFormat="1" ht="12.75" x14ac:dyDescent="0.15">
      <c r="A155" s="81" t="s">
        <v>302</v>
      </c>
      <c r="B155" s="99" t="s">
        <v>566</v>
      </c>
      <c r="C155" s="99" t="s">
        <v>540</v>
      </c>
      <c r="D155" s="84">
        <v>44766</v>
      </c>
      <c r="E155" s="99">
        <v>0</v>
      </c>
      <c r="F155" s="86">
        <f t="shared" si="6"/>
        <v>193</v>
      </c>
      <c r="G155" s="86" t="s">
        <v>981</v>
      </c>
      <c r="H155" s="87">
        <v>-2.2143470000000001</v>
      </c>
      <c r="I155" s="87">
        <v>29.702093000000001</v>
      </c>
      <c r="J155" s="99" t="s">
        <v>238</v>
      </c>
      <c r="K155" s="99" t="s">
        <v>512</v>
      </c>
      <c r="L155" s="99" t="s">
        <v>319</v>
      </c>
      <c r="M155" s="99" t="s">
        <v>567</v>
      </c>
      <c r="N155" s="99">
        <v>80</v>
      </c>
      <c r="O155" s="99">
        <v>344</v>
      </c>
      <c r="P155" s="100">
        <f t="shared" si="5"/>
        <v>66392</v>
      </c>
    </row>
    <row r="156" spans="1:16" s="89" customFormat="1" ht="12.75" x14ac:dyDescent="0.15">
      <c r="A156" s="81" t="s">
        <v>302</v>
      </c>
      <c r="B156" s="99" t="s">
        <v>568</v>
      </c>
      <c r="C156" s="99" t="s">
        <v>569</v>
      </c>
      <c r="D156" s="84">
        <v>44766</v>
      </c>
      <c r="E156" s="99">
        <v>0</v>
      </c>
      <c r="F156" s="86">
        <f t="shared" si="6"/>
        <v>142</v>
      </c>
      <c r="G156" s="86" t="s">
        <v>981</v>
      </c>
      <c r="H156" s="87">
        <v>-2.2260450000000001</v>
      </c>
      <c r="I156" s="87">
        <v>29.772382</v>
      </c>
      <c r="J156" s="99" t="s">
        <v>238</v>
      </c>
      <c r="K156" s="99" t="s">
        <v>512</v>
      </c>
      <c r="L156" s="99" t="s">
        <v>534</v>
      </c>
      <c r="M156" s="99" t="s">
        <v>570</v>
      </c>
      <c r="N156" s="99">
        <v>150</v>
      </c>
      <c r="O156" s="99">
        <v>645</v>
      </c>
      <c r="P156" s="100">
        <f t="shared" si="5"/>
        <v>91590</v>
      </c>
    </row>
    <row r="157" spans="1:16" s="89" customFormat="1" ht="12.75" x14ac:dyDescent="0.15">
      <c r="A157" s="81" t="s">
        <v>302</v>
      </c>
      <c r="B157" s="99" t="s">
        <v>571</v>
      </c>
      <c r="C157" s="99" t="s">
        <v>572</v>
      </c>
      <c r="D157" s="84">
        <v>44766</v>
      </c>
      <c r="E157" s="99">
        <v>0</v>
      </c>
      <c r="F157" s="86">
        <f t="shared" si="6"/>
        <v>143</v>
      </c>
      <c r="G157" s="86" t="s">
        <v>981</v>
      </c>
      <c r="H157" s="87">
        <v>-2.227328</v>
      </c>
      <c r="I157" s="87">
        <v>29.747888199999998</v>
      </c>
      <c r="J157" s="99" t="s">
        <v>238</v>
      </c>
      <c r="K157" s="99" t="s">
        <v>512</v>
      </c>
      <c r="L157" s="99" t="s">
        <v>534</v>
      </c>
      <c r="M157" s="99" t="s">
        <v>573</v>
      </c>
      <c r="N157" s="99">
        <v>196</v>
      </c>
      <c r="O157" s="99">
        <v>842</v>
      </c>
      <c r="P157" s="100">
        <f t="shared" si="5"/>
        <v>120406</v>
      </c>
    </row>
    <row r="158" spans="1:16" s="89" customFormat="1" ht="12.75" x14ac:dyDescent="0.15">
      <c r="A158" s="81" t="s">
        <v>302</v>
      </c>
      <c r="B158" s="99" t="s">
        <v>574</v>
      </c>
      <c r="C158" s="99" t="s">
        <v>575</v>
      </c>
      <c r="D158" s="84">
        <v>44766</v>
      </c>
      <c r="E158" s="99">
        <v>0</v>
      </c>
      <c r="F158" s="86">
        <f t="shared" si="6"/>
        <v>154</v>
      </c>
      <c r="G158" s="86" t="s">
        <v>981</v>
      </c>
      <c r="H158" s="87">
        <v>-2.2171630000000002</v>
      </c>
      <c r="I158" s="87">
        <v>29.740675</v>
      </c>
      <c r="J158" s="99" t="s">
        <v>238</v>
      </c>
      <c r="K158" s="99" t="s">
        <v>512</v>
      </c>
      <c r="L158" s="99" t="s">
        <v>534</v>
      </c>
      <c r="M158" s="99" t="s">
        <v>576</v>
      </c>
      <c r="N158" s="99">
        <v>140</v>
      </c>
      <c r="O158" s="99">
        <v>602</v>
      </c>
      <c r="P158" s="100">
        <f t="shared" si="5"/>
        <v>92708</v>
      </c>
    </row>
    <row r="159" spans="1:16" s="89" customFormat="1" ht="12.75" x14ac:dyDescent="0.15">
      <c r="A159" s="81" t="s">
        <v>302</v>
      </c>
      <c r="B159" s="99" t="s">
        <v>577</v>
      </c>
      <c r="C159" s="99" t="s">
        <v>578</v>
      </c>
      <c r="D159" s="84">
        <v>44766</v>
      </c>
      <c r="E159" s="99">
        <v>0</v>
      </c>
      <c r="F159" s="86">
        <f t="shared" si="6"/>
        <v>148</v>
      </c>
      <c r="G159" s="86" t="s">
        <v>981</v>
      </c>
      <c r="H159" s="87">
        <v>-2.2298749999999998</v>
      </c>
      <c r="I159" s="87">
        <v>29.733886999999999</v>
      </c>
      <c r="J159" s="99" t="s">
        <v>238</v>
      </c>
      <c r="K159" s="99" t="s">
        <v>512</v>
      </c>
      <c r="L159" s="99" t="s">
        <v>534</v>
      </c>
      <c r="M159" s="99" t="s">
        <v>579</v>
      </c>
      <c r="N159" s="99">
        <v>125</v>
      </c>
      <c r="O159" s="99">
        <v>537</v>
      </c>
      <c r="P159" s="100">
        <f t="shared" si="5"/>
        <v>79476</v>
      </c>
    </row>
    <row r="160" spans="1:16" s="89" customFormat="1" ht="12.75" x14ac:dyDescent="0.15">
      <c r="A160" s="81" t="s">
        <v>302</v>
      </c>
      <c r="B160" s="99" t="s">
        <v>580</v>
      </c>
      <c r="C160" s="99" t="s">
        <v>581</v>
      </c>
      <c r="D160" s="84">
        <v>44766</v>
      </c>
      <c r="E160" s="99">
        <v>0</v>
      </c>
      <c r="F160" s="86">
        <f t="shared" si="6"/>
        <v>141</v>
      </c>
      <c r="G160" s="86" t="s">
        <v>981</v>
      </c>
      <c r="H160" s="87">
        <v>-2.1871749999999999</v>
      </c>
      <c r="I160" s="87">
        <v>29.769176999999999</v>
      </c>
      <c r="J160" s="99" t="s">
        <v>238</v>
      </c>
      <c r="K160" s="99" t="s">
        <v>238</v>
      </c>
      <c r="L160" s="99" t="s">
        <v>544</v>
      </c>
      <c r="M160" s="99" t="s">
        <v>355</v>
      </c>
      <c r="N160" s="99">
        <v>148</v>
      </c>
      <c r="O160" s="99">
        <v>636</v>
      </c>
      <c r="P160" s="100">
        <f t="shared" si="5"/>
        <v>89676</v>
      </c>
    </row>
    <row r="161" spans="1:16" s="89" customFormat="1" ht="12.75" x14ac:dyDescent="0.15">
      <c r="A161" s="81" t="s">
        <v>302</v>
      </c>
      <c r="B161" s="99" t="s">
        <v>582</v>
      </c>
      <c r="C161" s="99" t="s">
        <v>581</v>
      </c>
      <c r="D161" s="84">
        <v>44766</v>
      </c>
      <c r="E161" s="99">
        <v>0</v>
      </c>
      <c r="F161" s="86">
        <f t="shared" si="6"/>
        <v>141</v>
      </c>
      <c r="G161" s="86" t="s">
        <v>981</v>
      </c>
      <c r="H161" s="87">
        <v>-2.2015289999999998</v>
      </c>
      <c r="I161" s="87">
        <v>29.770233999999999</v>
      </c>
      <c r="J161" s="99" t="s">
        <v>238</v>
      </c>
      <c r="K161" s="99" t="s">
        <v>238</v>
      </c>
      <c r="L161" s="99" t="s">
        <v>544</v>
      </c>
      <c r="M161" s="99" t="s">
        <v>583</v>
      </c>
      <c r="N161" s="99">
        <v>142</v>
      </c>
      <c r="O161" s="99">
        <v>610</v>
      </c>
      <c r="P161" s="100">
        <f t="shared" si="5"/>
        <v>86010</v>
      </c>
    </row>
    <row r="162" spans="1:16" s="89" customFormat="1" ht="12.75" x14ac:dyDescent="0.15">
      <c r="A162" s="81" t="s">
        <v>302</v>
      </c>
      <c r="B162" s="99" t="s">
        <v>584</v>
      </c>
      <c r="C162" s="99" t="s">
        <v>585</v>
      </c>
      <c r="D162" s="84">
        <v>44766</v>
      </c>
      <c r="E162" s="99">
        <v>0</v>
      </c>
      <c r="F162" s="86">
        <f t="shared" si="6"/>
        <v>110</v>
      </c>
      <c r="G162" s="86" t="s">
        <v>981</v>
      </c>
      <c r="H162" s="87">
        <v>-2.2004700000000001</v>
      </c>
      <c r="I162" s="87">
        <v>29.789467999999999</v>
      </c>
      <c r="J162" s="99" t="s">
        <v>238</v>
      </c>
      <c r="K162" s="99" t="s">
        <v>238</v>
      </c>
      <c r="L162" s="99" t="s">
        <v>544</v>
      </c>
      <c r="M162" s="99" t="s">
        <v>586</v>
      </c>
      <c r="N162" s="99">
        <v>135</v>
      </c>
      <c r="O162" s="99">
        <v>580</v>
      </c>
      <c r="P162" s="100">
        <f t="shared" si="5"/>
        <v>63800</v>
      </c>
    </row>
    <row r="163" spans="1:16" s="89" customFormat="1" ht="12.75" x14ac:dyDescent="0.15">
      <c r="A163" s="81" t="s">
        <v>302</v>
      </c>
      <c r="B163" s="99" t="s">
        <v>821</v>
      </c>
      <c r="C163" s="99" t="s">
        <v>650</v>
      </c>
      <c r="D163" s="84">
        <v>44766</v>
      </c>
      <c r="E163" s="99">
        <v>0</v>
      </c>
      <c r="F163" s="86">
        <f t="shared" si="6"/>
        <v>80</v>
      </c>
      <c r="G163" s="86" t="s">
        <v>981</v>
      </c>
      <c r="H163" s="87">
        <v>-2.1978330000000001</v>
      </c>
      <c r="I163" s="87">
        <v>29.739232000000001</v>
      </c>
      <c r="J163" s="99" t="s">
        <v>238</v>
      </c>
      <c r="K163" s="99" t="s">
        <v>512</v>
      </c>
      <c r="L163" s="99" t="s">
        <v>593</v>
      </c>
      <c r="M163" s="99" t="s">
        <v>873</v>
      </c>
      <c r="N163" s="99">
        <v>120</v>
      </c>
      <c r="O163" s="99">
        <v>516</v>
      </c>
      <c r="P163" s="100">
        <f>F163*O163</f>
        <v>41280</v>
      </c>
    </row>
    <row r="164" spans="1:16" s="89" customFormat="1" ht="12.75" x14ac:dyDescent="0.15">
      <c r="A164" s="81" t="s">
        <v>302</v>
      </c>
      <c r="B164" s="99" t="s">
        <v>591</v>
      </c>
      <c r="C164" s="99" t="s">
        <v>592</v>
      </c>
      <c r="D164" s="84">
        <v>44766</v>
      </c>
      <c r="E164" s="99">
        <v>0</v>
      </c>
      <c r="F164" s="86">
        <f t="shared" si="6"/>
        <v>67</v>
      </c>
      <c r="G164" s="86" t="s">
        <v>981</v>
      </c>
      <c r="H164" s="87">
        <v>-2.2069920000000001</v>
      </c>
      <c r="I164" s="87">
        <v>29.708494999999999</v>
      </c>
      <c r="J164" s="99" t="s">
        <v>238</v>
      </c>
      <c r="K164" s="99" t="s">
        <v>512</v>
      </c>
      <c r="L164" s="99" t="s">
        <v>593</v>
      </c>
      <c r="M164" s="99" t="s">
        <v>594</v>
      </c>
      <c r="N164" s="99">
        <v>186</v>
      </c>
      <c r="O164" s="99">
        <v>799</v>
      </c>
      <c r="P164" s="100">
        <f t="shared" si="5"/>
        <v>53533</v>
      </c>
    </row>
    <row r="165" spans="1:16" s="89" customFormat="1" ht="12.75" x14ac:dyDescent="0.15">
      <c r="A165" s="81" t="s">
        <v>302</v>
      </c>
      <c r="B165" s="99" t="s">
        <v>595</v>
      </c>
      <c r="C165" s="99" t="s">
        <v>592</v>
      </c>
      <c r="D165" s="84">
        <v>44766</v>
      </c>
      <c r="E165" s="99">
        <v>0</v>
      </c>
      <c r="F165" s="86">
        <f t="shared" si="6"/>
        <v>67</v>
      </c>
      <c r="G165" s="86" t="s">
        <v>981</v>
      </c>
      <c r="H165" s="87">
        <v>-2.2128299999999999</v>
      </c>
      <c r="I165" s="87">
        <v>29.708348000000001</v>
      </c>
      <c r="J165" s="99" t="s">
        <v>238</v>
      </c>
      <c r="K165" s="99" t="s">
        <v>512</v>
      </c>
      <c r="L165" s="99" t="s">
        <v>319</v>
      </c>
      <c r="M165" s="99" t="s">
        <v>596</v>
      </c>
      <c r="N165" s="99">
        <v>145</v>
      </c>
      <c r="O165" s="99">
        <v>623</v>
      </c>
      <c r="P165" s="100">
        <f t="shared" si="5"/>
        <v>41741</v>
      </c>
    </row>
    <row r="166" spans="1:16" s="89" customFormat="1" ht="12.75" x14ac:dyDescent="0.15">
      <c r="A166" s="81" t="s">
        <v>302</v>
      </c>
      <c r="B166" s="99" t="s">
        <v>597</v>
      </c>
      <c r="C166" s="99" t="s">
        <v>598</v>
      </c>
      <c r="D166" s="84">
        <v>44766</v>
      </c>
      <c r="E166" s="99">
        <v>0</v>
      </c>
      <c r="F166" s="86">
        <f t="shared" si="6"/>
        <v>66</v>
      </c>
      <c r="G166" s="86" t="s">
        <v>981</v>
      </c>
      <c r="H166" s="87">
        <v>-2.2193087</v>
      </c>
      <c r="I166" s="87">
        <v>29.733061299999999</v>
      </c>
      <c r="J166" s="99" t="s">
        <v>238</v>
      </c>
      <c r="K166" s="99" t="s">
        <v>512</v>
      </c>
      <c r="L166" s="99" t="s">
        <v>593</v>
      </c>
      <c r="M166" s="99" t="s">
        <v>599</v>
      </c>
      <c r="N166" s="99">
        <v>108</v>
      </c>
      <c r="O166" s="99">
        <v>464</v>
      </c>
      <c r="P166" s="100">
        <f t="shared" si="5"/>
        <v>30624</v>
      </c>
    </row>
    <row r="167" spans="1:16" s="89" customFormat="1" ht="12.75" x14ac:dyDescent="0.15">
      <c r="A167" s="81" t="s">
        <v>302</v>
      </c>
      <c r="B167" s="99" t="s">
        <v>600</v>
      </c>
      <c r="C167" s="99" t="s">
        <v>598</v>
      </c>
      <c r="D167" s="84">
        <v>44766</v>
      </c>
      <c r="E167" s="99">
        <v>0</v>
      </c>
      <c r="F167" s="86">
        <f t="shared" si="6"/>
        <v>66</v>
      </c>
      <c r="G167" s="86" t="s">
        <v>981</v>
      </c>
      <c r="H167" s="87">
        <v>-2.2095341999999998</v>
      </c>
      <c r="I167" s="87">
        <v>29.718835299999999</v>
      </c>
      <c r="J167" s="99" t="s">
        <v>238</v>
      </c>
      <c r="K167" s="99" t="s">
        <v>512</v>
      </c>
      <c r="L167" s="99" t="s">
        <v>593</v>
      </c>
      <c r="M167" s="99" t="s">
        <v>601</v>
      </c>
      <c r="N167" s="99">
        <v>117</v>
      </c>
      <c r="O167" s="99">
        <v>503</v>
      </c>
      <c r="P167" s="100">
        <f t="shared" si="5"/>
        <v>33198</v>
      </c>
    </row>
    <row r="168" spans="1:16" s="89" customFormat="1" ht="12.75" x14ac:dyDescent="0.15">
      <c r="A168" s="81" t="s">
        <v>302</v>
      </c>
      <c r="B168" s="99" t="s">
        <v>602</v>
      </c>
      <c r="C168" s="99" t="s">
        <v>592</v>
      </c>
      <c r="D168" s="84">
        <v>44766</v>
      </c>
      <c r="E168" s="99">
        <v>0</v>
      </c>
      <c r="F168" s="86">
        <f t="shared" si="6"/>
        <v>67</v>
      </c>
      <c r="G168" s="86" t="s">
        <v>981</v>
      </c>
      <c r="H168" s="87">
        <v>-2.2106430000000001</v>
      </c>
      <c r="I168" s="87">
        <v>29.736049999999999</v>
      </c>
      <c r="J168" s="99" t="s">
        <v>238</v>
      </c>
      <c r="K168" s="99" t="s">
        <v>512</v>
      </c>
      <c r="L168" s="99" t="s">
        <v>593</v>
      </c>
      <c r="M168" s="99" t="s">
        <v>244</v>
      </c>
      <c r="N168" s="99">
        <v>151</v>
      </c>
      <c r="O168" s="99">
        <v>649</v>
      </c>
      <c r="P168" s="100">
        <f t="shared" si="5"/>
        <v>43483</v>
      </c>
    </row>
    <row r="169" spans="1:16" s="89" customFormat="1" ht="12.75" x14ac:dyDescent="0.15">
      <c r="A169" s="81" t="s">
        <v>302</v>
      </c>
      <c r="B169" s="99" t="s">
        <v>603</v>
      </c>
      <c r="C169" s="99" t="s">
        <v>592</v>
      </c>
      <c r="D169" s="84">
        <v>44766</v>
      </c>
      <c r="E169" s="99">
        <v>0</v>
      </c>
      <c r="F169" s="86">
        <f t="shared" si="6"/>
        <v>67</v>
      </c>
      <c r="G169" s="86" t="s">
        <v>981</v>
      </c>
      <c r="H169" s="87">
        <v>-2.2123400000000002</v>
      </c>
      <c r="I169" s="87">
        <v>29.704863</v>
      </c>
      <c r="J169" s="99" t="s">
        <v>238</v>
      </c>
      <c r="K169" s="99" t="s">
        <v>512</v>
      </c>
      <c r="L169" s="99" t="s">
        <v>593</v>
      </c>
      <c r="M169" s="99" t="s">
        <v>179</v>
      </c>
      <c r="N169" s="99">
        <v>179</v>
      </c>
      <c r="O169" s="99">
        <v>769</v>
      </c>
      <c r="P169" s="100">
        <f t="shared" si="5"/>
        <v>51523</v>
      </c>
    </row>
    <row r="170" spans="1:16" s="89" customFormat="1" ht="12.75" x14ac:dyDescent="0.15">
      <c r="A170" s="81" t="s">
        <v>302</v>
      </c>
      <c r="B170" s="99" t="s">
        <v>604</v>
      </c>
      <c r="C170" s="99" t="s">
        <v>605</v>
      </c>
      <c r="D170" s="84">
        <v>44766</v>
      </c>
      <c r="E170" s="99">
        <v>0</v>
      </c>
      <c r="F170" s="86">
        <f t="shared" si="6"/>
        <v>44</v>
      </c>
      <c r="G170" s="86" t="s">
        <v>981</v>
      </c>
      <c r="H170" s="87">
        <v>-2.1475249999999999</v>
      </c>
      <c r="I170" s="87">
        <v>29.777332000000001</v>
      </c>
      <c r="J170" s="99" t="s">
        <v>238</v>
      </c>
      <c r="K170" s="99" t="s">
        <v>507</v>
      </c>
      <c r="L170" s="99" t="s">
        <v>606</v>
      </c>
      <c r="M170" s="99" t="s">
        <v>194</v>
      </c>
      <c r="N170" s="99">
        <v>106</v>
      </c>
      <c r="O170" s="99">
        <v>455</v>
      </c>
      <c r="P170" s="100">
        <f t="shared" si="5"/>
        <v>20020</v>
      </c>
    </row>
    <row r="171" spans="1:16" s="89" customFormat="1" ht="12.75" x14ac:dyDescent="0.15">
      <c r="A171" s="81" t="s">
        <v>302</v>
      </c>
      <c r="B171" s="99" t="s">
        <v>607</v>
      </c>
      <c r="C171" s="99" t="s">
        <v>585</v>
      </c>
      <c r="D171" s="84">
        <v>44766</v>
      </c>
      <c r="E171" s="99">
        <v>0</v>
      </c>
      <c r="F171" s="86">
        <f t="shared" si="6"/>
        <v>110</v>
      </c>
      <c r="G171" s="86" t="s">
        <v>981</v>
      </c>
      <c r="H171" s="87">
        <v>-2.1897150000000001</v>
      </c>
      <c r="I171" s="87">
        <v>29.753443000000001</v>
      </c>
      <c r="J171" s="99" t="s">
        <v>238</v>
      </c>
      <c r="K171" s="99" t="s">
        <v>507</v>
      </c>
      <c r="L171" s="99" t="s">
        <v>527</v>
      </c>
      <c r="M171" s="99" t="s">
        <v>608</v>
      </c>
      <c r="N171" s="99">
        <v>173</v>
      </c>
      <c r="O171" s="99">
        <v>743</v>
      </c>
      <c r="P171" s="100">
        <f t="shared" si="5"/>
        <v>81730</v>
      </c>
    </row>
    <row r="172" spans="1:16" s="89" customFormat="1" ht="12.75" x14ac:dyDescent="0.15">
      <c r="A172" s="81" t="s">
        <v>302</v>
      </c>
      <c r="B172" s="99" t="s">
        <v>609</v>
      </c>
      <c r="C172" s="99" t="s">
        <v>581</v>
      </c>
      <c r="D172" s="84">
        <v>44766</v>
      </c>
      <c r="E172" s="99">
        <v>0</v>
      </c>
      <c r="F172" s="86">
        <f t="shared" si="6"/>
        <v>141</v>
      </c>
      <c r="G172" s="86" t="s">
        <v>981</v>
      </c>
      <c r="H172" s="87">
        <v>-2.1711269999999998</v>
      </c>
      <c r="I172" s="87">
        <v>29.746739999999999</v>
      </c>
      <c r="J172" s="99" t="s">
        <v>238</v>
      </c>
      <c r="K172" s="99" t="s">
        <v>507</v>
      </c>
      <c r="L172" s="99" t="s">
        <v>527</v>
      </c>
      <c r="M172" s="99" t="s">
        <v>610</v>
      </c>
      <c r="N172" s="99">
        <v>170</v>
      </c>
      <c r="O172" s="99">
        <v>731</v>
      </c>
      <c r="P172" s="100">
        <f t="shared" si="5"/>
        <v>103071</v>
      </c>
    </row>
    <row r="173" spans="1:16" s="89" customFormat="1" ht="12.75" x14ac:dyDescent="0.15">
      <c r="A173" s="81" t="s">
        <v>302</v>
      </c>
      <c r="B173" s="99" t="s">
        <v>611</v>
      </c>
      <c r="C173" s="99" t="s">
        <v>612</v>
      </c>
      <c r="D173" s="84">
        <v>44766</v>
      </c>
      <c r="E173" s="99">
        <v>0</v>
      </c>
      <c r="F173" s="86">
        <f t="shared" si="6"/>
        <v>42</v>
      </c>
      <c r="G173" s="86" t="s">
        <v>981</v>
      </c>
      <c r="H173" s="87">
        <v>-2.1616650000000002</v>
      </c>
      <c r="I173" s="87">
        <v>29.757624</v>
      </c>
      <c r="J173" s="99" t="s">
        <v>238</v>
      </c>
      <c r="K173" s="99" t="s">
        <v>507</v>
      </c>
      <c r="L173" s="99" t="s">
        <v>606</v>
      </c>
      <c r="M173" s="99" t="s">
        <v>156</v>
      </c>
      <c r="N173" s="99">
        <v>190</v>
      </c>
      <c r="O173" s="99">
        <v>817</v>
      </c>
      <c r="P173" s="100">
        <f t="shared" si="5"/>
        <v>34314</v>
      </c>
    </row>
    <row r="174" spans="1:16" s="89" customFormat="1" ht="12.75" x14ac:dyDescent="0.15">
      <c r="A174" s="81" t="s">
        <v>302</v>
      </c>
      <c r="B174" s="99" t="s">
        <v>613</v>
      </c>
      <c r="C174" s="99" t="s">
        <v>612</v>
      </c>
      <c r="D174" s="84">
        <v>44766</v>
      </c>
      <c r="E174" s="99">
        <v>0</v>
      </c>
      <c r="F174" s="86">
        <f t="shared" si="6"/>
        <v>42</v>
      </c>
      <c r="G174" s="86" t="s">
        <v>981</v>
      </c>
      <c r="H174" s="87">
        <v>-2.1796502000000002</v>
      </c>
      <c r="I174" s="87">
        <v>29.762869599999998</v>
      </c>
      <c r="J174" s="99" t="s">
        <v>238</v>
      </c>
      <c r="K174" s="99" t="s">
        <v>507</v>
      </c>
      <c r="L174" s="99" t="s">
        <v>614</v>
      </c>
      <c r="M174" s="99" t="s">
        <v>615</v>
      </c>
      <c r="N174" s="99">
        <v>85</v>
      </c>
      <c r="O174" s="99">
        <v>365</v>
      </c>
      <c r="P174" s="100">
        <f t="shared" si="5"/>
        <v>15330</v>
      </c>
    </row>
    <row r="175" spans="1:16" s="89" customFormat="1" ht="12.75" x14ac:dyDescent="0.15">
      <c r="A175" s="81" t="s">
        <v>302</v>
      </c>
      <c r="B175" s="99" t="s">
        <v>616</v>
      </c>
      <c r="C175" s="99" t="s">
        <v>617</v>
      </c>
      <c r="D175" s="84">
        <v>44766</v>
      </c>
      <c r="E175" s="99">
        <v>0</v>
      </c>
      <c r="F175" s="86">
        <f t="shared" si="6"/>
        <v>39</v>
      </c>
      <c r="G175" s="86" t="s">
        <v>981</v>
      </c>
      <c r="H175" s="87">
        <v>-2.2018140000000002</v>
      </c>
      <c r="I175" s="87">
        <v>29.789467999999999</v>
      </c>
      <c r="J175" s="99" t="s">
        <v>238</v>
      </c>
      <c r="K175" s="99" t="s">
        <v>507</v>
      </c>
      <c r="L175" s="99" t="s">
        <v>527</v>
      </c>
      <c r="M175" s="99" t="s">
        <v>618</v>
      </c>
      <c r="N175" s="99">
        <v>115</v>
      </c>
      <c r="O175" s="99">
        <v>494</v>
      </c>
      <c r="P175" s="100">
        <f t="shared" si="5"/>
        <v>19266</v>
      </c>
    </row>
    <row r="176" spans="1:16" s="89" customFormat="1" ht="12.75" x14ac:dyDescent="0.15">
      <c r="A176" s="81" t="s">
        <v>302</v>
      </c>
      <c r="B176" s="99" t="s">
        <v>619</v>
      </c>
      <c r="C176" s="99" t="s">
        <v>617</v>
      </c>
      <c r="D176" s="84">
        <v>44766</v>
      </c>
      <c r="E176" s="99">
        <v>0</v>
      </c>
      <c r="F176" s="86">
        <f t="shared" si="6"/>
        <v>39</v>
      </c>
      <c r="G176" s="86" t="s">
        <v>981</v>
      </c>
      <c r="H176" s="87">
        <v>-2.1430030000000002</v>
      </c>
      <c r="I176" s="87">
        <v>29.728898000000001</v>
      </c>
      <c r="J176" s="99" t="s">
        <v>238</v>
      </c>
      <c r="K176" s="99" t="s">
        <v>507</v>
      </c>
      <c r="L176" s="99" t="s">
        <v>508</v>
      </c>
      <c r="M176" s="99" t="s">
        <v>620</v>
      </c>
      <c r="N176" s="99">
        <v>109</v>
      </c>
      <c r="O176" s="99">
        <v>468</v>
      </c>
      <c r="P176" s="100">
        <f t="shared" si="5"/>
        <v>18252</v>
      </c>
    </row>
    <row r="177" spans="1:16" s="89" customFormat="1" ht="12.75" x14ac:dyDescent="0.15">
      <c r="A177" s="81" t="s">
        <v>302</v>
      </c>
      <c r="B177" s="99" t="s">
        <v>621</v>
      </c>
      <c r="C177" s="99" t="s">
        <v>622</v>
      </c>
      <c r="D177" s="84">
        <v>44766</v>
      </c>
      <c r="E177" s="99">
        <v>0</v>
      </c>
      <c r="F177" s="86">
        <f t="shared" si="6"/>
        <v>35</v>
      </c>
      <c r="G177" s="86" t="s">
        <v>981</v>
      </c>
      <c r="H177" s="87">
        <v>-2.1433369999999998</v>
      </c>
      <c r="I177" s="87">
        <v>29.732472999999999</v>
      </c>
      <c r="J177" s="99" t="s">
        <v>238</v>
      </c>
      <c r="K177" s="99" t="s">
        <v>507</v>
      </c>
      <c r="L177" s="99" t="s">
        <v>508</v>
      </c>
      <c r="M177" s="99" t="s">
        <v>623</v>
      </c>
      <c r="N177" s="99">
        <v>185</v>
      </c>
      <c r="O177" s="99">
        <v>795</v>
      </c>
      <c r="P177" s="100">
        <f t="shared" si="5"/>
        <v>27825</v>
      </c>
    </row>
    <row r="178" spans="1:16" s="89" customFormat="1" ht="12.75" x14ac:dyDescent="0.15">
      <c r="A178" s="92" t="s">
        <v>302</v>
      </c>
      <c r="B178" s="93"/>
      <c r="C178" s="93"/>
      <c r="D178" s="104"/>
      <c r="E178" s="93"/>
      <c r="F178" s="94"/>
      <c r="G178" s="94"/>
      <c r="H178" s="95"/>
      <c r="I178" s="95"/>
      <c r="J178" s="93"/>
      <c r="K178" s="93"/>
      <c r="L178" s="93"/>
      <c r="M178" s="101" t="s">
        <v>835</v>
      </c>
      <c r="N178" s="102">
        <f>SUM(N132:N177)</f>
        <v>7921</v>
      </c>
      <c r="O178" s="102">
        <f>SUM(O132:O177)</f>
        <v>33500</v>
      </c>
      <c r="P178" s="103">
        <f>SUM(P132:P177)</f>
        <v>4695103</v>
      </c>
    </row>
    <row r="179" spans="1:16" s="89" customFormat="1" ht="12.75" x14ac:dyDescent="0.15">
      <c r="A179" s="81" t="s">
        <v>832</v>
      </c>
      <c r="B179" s="99" t="s">
        <v>624</v>
      </c>
      <c r="C179" s="99" t="s">
        <v>625</v>
      </c>
      <c r="D179" s="84">
        <v>44766</v>
      </c>
      <c r="E179" s="99">
        <v>0</v>
      </c>
      <c r="F179" s="86">
        <f>D179-C179-E179+1</f>
        <v>186</v>
      </c>
      <c r="G179" s="86" t="s">
        <v>981</v>
      </c>
      <c r="H179" s="87">
        <v>-2.256605</v>
      </c>
      <c r="I179" s="87">
        <v>29.794802000000001</v>
      </c>
      <c r="J179" s="99" t="s">
        <v>238</v>
      </c>
      <c r="K179" s="99" t="s">
        <v>238</v>
      </c>
      <c r="L179" s="99" t="s">
        <v>626</v>
      </c>
      <c r="M179" s="99" t="s">
        <v>627</v>
      </c>
      <c r="N179" s="99">
        <v>110</v>
      </c>
      <c r="O179" s="99">
        <v>473</v>
      </c>
      <c r="P179" s="100">
        <f t="shared" ref="P179:P242" si="7">F179*O179</f>
        <v>87978</v>
      </c>
    </row>
    <row r="180" spans="1:16" s="89" customFormat="1" ht="12.75" x14ac:dyDescent="0.15">
      <c r="A180" s="81" t="s">
        <v>832</v>
      </c>
      <c r="B180" s="99" t="s">
        <v>628</v>
      </c>
      <c r="C180" s="99" t="s">
        <v>543</v>
      </c>
      <c r="D180" s="84">
        <v>44766</v>
      </c>
      <c r="E180" s="99">
        <v>0</v>
      </c>
      <c r="F180" s="86">
        <f t="shared" ref="F180:F220" si="8">D180-C180-E180+1</f>
        <v>191</v>
      </c>
      <c r="G180" s="86" t="s">
        <v>981</v>
      </c>
      <c r="H180" s="87">
        <v>-2.2490579999999998</v>
      </c>
      <c r="I180" s="87">
        <v>29.789701999999998</v>
      </c>
      <c r="J180" s="99" t="s">
        <v>238</v>
      </c>
      <c r="K180" s="99" t="s">
        <v>238</v>
      </c>
      <c r="L180" s="99" t="s">
        <v>626</v>
      </c>
      <c r="M180" s="99" t="s">
        <v>629</v>
      </c>
      <c r="N180" s="99">
        <v>156</v>
      </c>
      <c r="O180" s="99">
        <v>670</v>
      </c>
      <c r="P180" s="100">
        <f t="shared" si="7"/>
        <v>127970</v>
      </c>
    </row>
    <row r="181" spans="1:16" s="89" customFormat="1" ht="12.75" x14ac:dyDescent="0.15">
      <c r="A181" s="81" t="s">
        <v>303</v>
      </c>
      <c r="B181" s="99" t="s">
        <v>630</v>
      </c>
      <c r="C181" s="99" t="s">
        <v>543</v>
      </c>
      <c r="D181" s="84">
        <v>44766</v>
      </c>
      <c r="E181" s="99">
        <v>0</v>
      </c>
      <c r="F181" s="86">
        <f t="shared" si="8"/>
        <v>191</v>
      </c>
      <c r="G181" s="86" t="s">
        <v>981</v>
      </c>
      <c r="H181" s="87">
        <v>-2.2503099999999998</v>
      </c>
      <c r="I181" s="87">
        <v>29.794574999999998</v>
      </c>
      <c r="J181" s="99" t="s">
        <v>238</v>
      </c>
      <c r="K181" s="99" t="s">
        <v>238</v>
      </c>
      <c r="L181" s="99" t="s">
        <v>626</v>
      </c>
      <c r="M181" s="99" t="s">
        <v>631</v>
      </c>
      <c r="N181" s="99">
        <v>114</v>
      </c>
      <c r="O181" s="99">
        <v>490</v>
      </c>
      <c r="P181" s="100">
        <f t="shared" si="7"/>
        <v>93590</v>
      </c>
    </row>
    <row r="182" spans="1:16" s="89" customFormat="1" ht="12.75" x14ac:dyDescent="0.15">
      <c r="A182" s="81" t="s">
        <v>303</v>
      </c>
      <c r="B182" s="99" t="s">
        <v>632</v>
      </c>
      <c r="C182" s="99" t="s">
        <v>633</v>
      </c>
      <c r="D182" s="84">
        <v>44766</v>
      </c>
      <c r="E182" s="99">
        <v>0</v>
      </c>
      <c r="F182" s="86">
        <f t="shared" si="8"/>
        <v>182</v>
      </c>
      <c r="G182" s="86" t="s">
        <v>981</v>
      </c>
      <c r="H182" s="87">
        <v>-2.261803</v>
      </c>
      <c r="I182" s="87">
        <v>29.789549999999998</v>
      </c>
      <c r="J182" s="99" t="s">
        <v>238</v>
      </c>
      <c r="K182" s="99" t="s">
        <v>238</v>
      </c>
      <c r="L182" s="99" t="s">
        <v>626</v>
      </c>
      <c r="M182" s="99" t="s">
        <v>634</v>
      </c>
      <c r="N182" s="99">
        <v>250</v>
      </c>
      <c r="O182" s="99">
        <v>1000</v>
      </c>
      <c r="P182" s="100">
        <f t="shared" si="7"/>
        <v>182000</v>
      </c>
    </row>
    <row r="183" spans="1:16" s="89" customFormat="1" ht="12.75" x14ac:dyDescent="0.15">
      <c r="A183" s="81" t="s">
        <v>303</v>
      </c>
      <c r="B183" s="99" t="s">
        <v>635</v>
      </c>
      <c r="C183" s="99" t="s">
        <v>543</v>
      </c>
      <c r="D183" s="84">
        <v>44766</v>
      </c>
      <c r="E183" s="99">
        <v>0</v>
      </c>
      <c r="F183" s="86">
        <f t="shared" si="8"/>
        <v>191</v>
      </c>
      <c r="G183" s="86" t="s">
        <v>981</v>
      </c>
      <c r="H183" s="87">
        <v>-2.257012</v>
      </c>
      <c r="I183" s="87">
        <v>29.795241999999998</v>
      </c>
      <c r="J183" s="99" t="s">
        <v>238</v>
      </c>
      <c r="K183" s="99" t="s">
        <v>238</v>
      </c>
      <c r="L183" s="99" t="s">
        <v>626</v>
      </c>
      <c r="M183" s="99" t="s">
        <v>636</v>
      </c>
      <c r="N183" s="99">
        <v>164</v>
      </c>
      <c r="O183" s="99">
        <v>705</v>
      </c>
      <c r="P183" s="100">
        <f t="shared" si="7"/>
        <v>134655</v>
      </c>
    </row>
    <row r="184" spans="1:16" s="89" customFormat="1" ht="12.75" x14ac:dyDescent="0.15">
      <c r="A184" s="81" t="s">
        <v>303</v>
      </c>
      <c r="B184" s="99" t="s">
        <v>637</v>
      </c>
      <c r="C184" s="99" t="s">
        <v>638</v>
      </c>
      <c r="D184" s="84">
        <v>44766</v>
      </c>
      <c r="E184" s="99">
        <v>0</v>
      </c>
      <c r="F184" s="86">
        <f t="shared" si="8"/>
        <v>138</v>
      </c>
      <c r="G184" s="86" t="s">
        <v>981</v>
      </c>
      <c r="H184" s="87">
        <v>-2.25563</v>
      </c>
      <c r="I184" s="87">
        <v>29.801462000000001</v>
      </c>
      <c r="J184" s="99" t="s">
        <v>238</v>
      </c>
      <c r="K184" s="99" t="s">
        <v>238</v>
      </c>
      <c r="L184" s="99" t="s">
        <v>626</v>
      </c>
      <c r="M184" s="99" t="s">
        <v>639</v>
      </c>
      <c r="N184" s="99">
        <v>231</v>
      </c>
      <c r="O184" s="99">
        <v>993</v>
      </c>
      <c r="P184" s="100">
        <f t="shared" si="7"/>
        <v>137034</v>
      </c>
    </row>
    <row r="185" spans="1:16" s="89" customFormat="1" ht="12.75" x14ac:dyDescent="0.15">
      <c r="A185" s="81" t="s">
        <v>303</v>
      </c>
      <c r="B185" s="99" t="s">
        <v>640</v>
      </c>
      <c r="C185" s="99" t="s">
        <v>641</v>
      </c>
      <c r="D185" s="84">
        <v>44766</v>
      </c>
      <c r="E185" s="99">
        <v>0</v>
      </c>
      <c r="F185" s="86">
        <f t="shared" si="8"/>
        <v>133</v>
      </c>
      <c r="G185" s="86" t="s">
        <v>981</v>
      </c>
      <c r="H185" s="87">
        <v>-2.2789299999999999</v>
      </c>
      <c r="I185" s="87">
        <v>29.782136999999999</v>
      </c>
      <c r="J185" s="99" t="s">
        <v>238</v>
      </c>
      <c r="K185" s="99" t="s">
        <v>238</v>
      </c>
      <c r="L185" s="99" t="s">
        <v>626</v>
      </c>
      <c r="M185" s="99" t="s">
        <v>471</v>
      </c>
      <c r="N185" s="99">
        <v>224</v>
      </c>
      <c r="O185" s="99">
        <v>963</v>
      </c>
      <c r="P185" s="100">
        <f t="shared" si="7"/>
        <v>128079</v>
      </c>
    </row>
    <row r="186" spans="1:16" s="89" customFormat="1" ht="12.75" x14ac:dyDescent="0.15">
      <c r="A186" s="81" t="s">
        <v>303</v>
      </c>
      <c r="B186" s="99" t="s">
        <v>642</v>
      </c>
      <c r="C186" s="99" t="s">
        <v>643</v>
      </c>
      <c r="D186" s="84">
        <v>44766</v>
      </c>
      <c r="E186" s="99">
        <v>0</v>
      </c>
      <c r="F186" s="86">
        <f t="shared" si="8"/>
        <v>63</v>
      </c>
      <c r="G186" s="86" t="s">
        <v>981</v>
      </c>
      <c r="H186" s="87">
        <v>-2.2515299999999998</v>
      </c>
      <c r="I186" s="87">
        <v>29.757650000000002</v>
      </c>
      <c r="J186" s="99" t="s">
        <v>238</v>
      </c>
      <c r="K186" s="99" t="s">
        <v>238</v>
      </c>
      <c r="L186" s="99" t="s">
        <v>626</v>
      </c>
      <c r="M186" s="99" t="s">
        <v>644</v>
      </c>
      <c r="N186" s="99">
        <v>97</v>
      </c>
      <c r="O186" s="99">
        <v>417</v>
      </c>
      <c r="P186" s="100">
        <f t="shared" si="7"/>
        <v>26271</v>
      </c>
    </row>
    <row r="187" spans="1:16" s="89" customFormat="1" ht="12.75" x14ac:dyDescent="0.15">
      <c r="A187" s="81" t="s">
        <v>303</v>
      </c>
      <c r="B187" s="99" t="s">
        <v>645</v>
      </c>
      <c r="C187" s="99" t="s">
        <v>643</v>
      </c>
      <c r="D187" s="84">
        <v>44766</v>
      </c>
      <c r="E187" s="99">
        <v>0</v>
      </c>
      <c r="F187" s="86">
        <f t="shared" si="8"/>
        <v>63</v>
      </c>
      <c r="G187" s="86" t="s">
        <v>981</v>
      </c>
      <c r="H187" s="87">
        <v>-2.2717429999999998</v>
      </c>
      <c r="I187" s="87">
        <v>29.774823000000001</v>
      </c>
      <c r="J187" s="99" t="s">
        <v>238</v>
      </c>
      <c r="K187" s="99" t="s">
        <v>238</v>
      </c>
      <c r="L187" s="99" t="s">
        <v>626</v>
      </c>
      <c r="M187" s="99" t="s">
        <v>261</v>
      </c>
      <c r="N187" s="99">
        <v>150</v>
      </c>
      <c r="O187" s="99">
        <v>645</v>
      </c>
      <c r="P187" s="100">
        <f t="shared" si="7"/>
        <v>40635</v>
      </c>
    </row>
    <row r="188" spans="1:16" s="89" customFormat="1" ht="12.75" x14ac:dyDescent="0.15">
      <c r="A188" s="81" t="s">
        <v>303</v>
      </c>
      <c r="B188" s="99" t="s">
        <v>646</v>
      </c>
      <c r="C188" s="99" t="s">
        <v>647</v>
      </c>
      <c r="D188" s="84">
        <v>44766</v>
      </c>
      <c r="E188" s="99">
        <v>0</v>
      </c>
      <c r="F188" s="86">
        <f t="shared" si="8"/>
        <v>61</v>
      </c>
      <c r="G188" s="86" t="s">
        <v>981</v>
      </c>
      <c r="H188" s="87">
        <v>-2.265809</v>
      </c>
      <c r="I188" s="87">
        <v>29.768025999999999</v>
      </c>
      <c r="J188" s="99" t="s">
        <v>238</v>
      </c>
      <c r="K188" s="99" t="s">
        <v>238</v>
      </c>
      <c r="L188" s="99" t="s">
        <v>626</v>
      </c>
      <c r="M188" s="99" t="s">
        <v>648</v>
      </c>
      <c r="N188" s="99">
        <v>114</v>
      </c>
      <c r="O188" s="99">
        <v>490</v>
      </c>
      <c r="P188" s="100">
        <f t="shared" si="7"/>
        <v>29890</v>
      </c>
    </row>
    <row r="189" spans="1:16" s="89" customFormat="1" ht="12.75" x14ac:dyDescent="0.15">
      <c r="A189" s="81" t="s">
        <v>303</v>
      </c>
      <c r="B189" s="99" t="s">
        <v>649</v>
      </c>
      <c r="C189" s="99" t="s">
        <v>650</v>
      </c>
      <c r="D189" s="84">
        <v>44766</v>
      </c>
      <c r="E189" s="99">
        <v>0</v>
      </c>
      <c r="F189" s="86">
        <f t="shared" si="8"/>
        <v>80</v>
      </c>
      <c r="G189" s="86" t="s">
        <v>981</v>
      </c>
      <c r="H189" s="87">
        <v>-2.245895</v>
      </c>
      <c r="I189" s="87">
        <v>29.75609</v>
      </c>
      <c r="J189" s="99" t="s">
        <v>238</v>
      </c>
      <c r="K189" s="99" t="s">
        <v>238</v>
      </c>
      <c r="L189" s="99" t="s">
        <v>626</v>
      </c>
      <c r="M189" s="99" t="s">
        <v>651</v>
      </c>
      <c r="N189" s="99">
        <v>126</v>
      </c>
      <c r="O189" s="99">
        <v>541</v>
      </c>
      <c r="P189" s="100">
        <f t="shared" si="7"/>
        <v>43280</v>
      </c>
    </row>
    <row r="190" spans="1:16" s="89" customFormat="1" ht="12.75" x14ac:dyDescent="0.15">
      <c r="A190" s="81" t="s">
        <v>303</v>
      </c>
      <c r="B190" s="99" t="s">
        <v>652</v>
      </c>
      <c r="C190" s="99" t="s">
        <v>457</v>
      </c>
      <c r="D190" s="84">
        <v>44766</v>
      </c>
      <c r="E190" s="99">
        <v>0</v>
      </c>
      <c r="F190" s="86">
        <f t="shared" si="8"/>
        <v>223</v>
      </c>
      <c r="G190" s="86" t="s">
        <v>981</v>
      </c>
      <c r="H190" s="87">
        <v>-2.3441550000000002</v>
      </c>
      <c r="I190" s="87">
        <v>29.740480000000002</v>
      </c>
      <c r="J190" s="99" t="s">
        <v>653</v>
      </c>
      <c r="K190" s="99" t="s">
        <v>654</v>
      </c>
      <c r="L190" s="99" t="s">
        <v>471</v>
      </c>
      <c r="M190" s="99" t="s">
        <v>655</v>
      </c>
      <c r="N190" s="99">
        <v>275</v>
      </c>
      <c r="O190" s="99">
        <v>1000</v>
      </c>
      <c r="P190" s="100">
        <f t="shared" si="7"/>
        <v>223000</v>
      </c>
    </row>
    <row r="191" spans="1:16" s="89" customFormat="1" ht="12.75" x14ac:dyDescent="0.15">
      <c r="A191" s="81" t="s">
        <v>303</v>
      </c>
      <c r="B191" s="99" t="s">
        <v>656</v>
      </c>
      <c r="C191" s="99" t="s">
        <v>336</v>
      </c>
      <c r="D191" s="84">
        <v>44766</v>
      </c>
      <c r="E191" s="99">
        <v>0</v>
      </c>
      <c r="F191" s="86">
        <f t="shared" si="8"/>
        <v>225</v>
      </c>
      <c r="G191" s="86" t="s">
        <v>981</v>
      </c>
      <c r="H191" s="87">
        <v>-2.3442020000000001</v>
      </c>
      <c r="I191" s="87">
        <v>29.748481999999999</v>
      </c>
      <c r="J191" s="99" t="s">
        <v>653</v>
      </c>
      <c r="K191" s="99" t="s">
        <v>654</v>
      </c>
      <c r="L191" s="99" t="s">
        <v>653</v>
      </c>
      <c r="M191" s="99" t="s">
        <v>657</v>
      </c>
      <c r="N191" s="99">
        <v>213</v>
      </c>
      <c r="O191" s="99">
        <v>915</v>
      </c>
      <c r="P191" s="100">
        <f t="shared" si="7"/>
        <v>205875</v>
      </c>
    </row>
    <row r="192" spans="1:16" s="89" customFormat="1" ht="12.75" x14ac:dyDescent="0.15">
      <c r="A192" s="81" t="s">
        <v>303</v>
      </c>
      <c r="B192" s="99" t="s">
        <v>658</v>
      </c>
      <c r="C192" s="99" t="s">
        <v>374</v>
      </c>
      <c r="D192" s="84">
        <v>44766</v>
      </c>
      <c r="E192" s="99">
        <v>0</v>
      </c>
      <c r="F192" s="86">
        <f t="shared" si="8"/>
        <v>219</v>
      </c>
      <c r="G192" s="86" t="s">
        <v>981</v>
      </c>
      <c r="H192" s="87">
        <v>-2.2952455999999999</v>
      </c>
      <c r="I192" s="87">
        <v>29.7793034</v>
      </c>
      <c r="J192" s="99" t="s">
        <v>653</v>
      </c>
      <c r="K192" s="99" t="s">
        <v>659</v>
      </c>
      <c r="L192" s="99" t="s">
        <v>660</v>
      </c>
      <c r="M192" s="99" t="s">
        <v>266</v>
      </c>
      <c r="N192" s="99">
        <v>150</v>
      </c>
      <c r="O192" s="99">
        <v>645</v>
      </c>
      <c r="P192" s="100">
        <f t="shared" si="7"/>
        <v>141255</v>
      </c>
    </row>
    <row r="193" spans="1:16" s="89" customFormat="1" ht="12.75" x14ac:dyDescent="0.15">
      <c r="A193" s="81" t="s">
        <v>303</v>
      </c>
      <c r="B193" s="99" t="s">
        <v>661</v>
      </c>
      <c r="C193" s="99" t="s">
        <v>374</v>
      </c>
      <c r="D193" s="84">
        <v>44766</v>
      </c>
      <c r="E193" s="99">
        <v>0</v>
      </c>
      <c r="F193" s="86">
        <f t="shared" si="8"/>
        <v>219</v>
      </c>
      <c r="G193" s="86" t="s">
        <v>981</v>
      </c>
      <c r="H193" s="87">
        <v>-2.272948</v>
      </c>
      <c r="I193" s="87">
        <v>29.800332999999998</v>
      </c>
      <c r="J193" s="99" t="s">
        <v>653</v>
      </c>
      <c r="K193" s="99" t="s">
        <v>659</v>
      </c>
      <c r="L193" s="99" t="s">
        <v>662</v>
      </c>
      <c r="M193" s="99" t="s">
        <v>663</v>
      </c>
      <c r="N193" s="99">
        <v>202</v>
      </c>
      <c r="O193" s="99">
        <v>868</v>
      </c>
      <c r="P193" s="100">
        <f t="shared" si="7"/>
        <v>190092</v>
      </c>
    </row>
    <row r="194" spans="1:16" s="89" customFormat="1" ht="12.75" x14ac:dyDescent="0.15">
      <c r="A194" s="81" t="s">
        <v>303</v>
      </c>
      <c r="B194" s="99" t="s">
        <v>664</v>
      </c>
      <c r="C194" s="99" t="s">
        <v>374</v>
      </c>
      <c r="D194" s="84">
        <v>44766</v>
      </c>
      <c r="E194" s="99">
        <v>0</v>
      </c>
      <c r="F194" s="86">
        <f t="shared" si="8"/>
        <v>219</v>
      </c>
      <c r="G194" s="86" t="s">
        <v>981</v>
      </c>
      <c r="H194" s="87">
        <v>-2.2835770000000002</v>
      </c>
      <c r="I194" s="87">
        <v>29.778935000000001</v>
      </c>
      <c r="J194" s="99" t="s">
        <v>653</v>
      </c>
      <c r="K194" s="99" t="s">
        <v>665</v>
      </c>
      <c r="L194" s="99" t="s">
        <v>666</v>
      </c>
      <c r="M194" s="99" t="s">
        <v>667</v>
      </c>
      <c r="N194" s="99">
        <v>210</v>
      </c>
      <c r="O194" s="99">
        <v>903</v>
      </c>
      <c r="P194" s="100">
        <f t="shared" si="7"/>
        <v>197757</v>
      </c>
    </row>
    <row r="195" spans="1:16" s="89" customFormat="1" ht="12.75" x14ac:dyDescent="0.15">
      <c r="A195" s="81" t="s">
        <v>303</v>
      </c>
      <c r="B195" s="99" t="s">
        <v>668</v>
      </c>
      <c r="C195" s="99" t="s">
        <v>457</v>
      </c>
      <c r="D195" s="84">
        <v>44766</v>
      </c>
      <c r="E195" s="99">
        <v>0</v>
      </c>
      <c r="F195" s="86">
        <f t="shared" si="8"/>
        <v>223</v>
      </c>
      <c r="G195" s="86" t="s">
        <v>981</v>
      </c>
      <c r="H195" s="87">
        <v>-2.3305069999999999</v>
      </c>
      <c r="I195" s="87">
        <v>29.682974999999999</v>
      </c>
      <c r="J195" s="99" t="s">
        <v>653</v>
      </c>
      <c r="K195" s="99" t="s">
        <v>669</v>
      </c>
      <c r="L195" s="99" t="s">
        <v>670</v>
      </c>
      <c r="M195" s="99" t="s">
        <v>671</v>
      </c>
      <c r="N195" s="99">
        <v>100</v>
      </c>
      <c r="O195" s="99">
        <v>430</v>
      </c>
      <c r="P195" s="100">
        <f t="shared" si="7"/>
        <v>95890</v>
      </c>
    </row>
    <row r="196" spans="1:16" s="89" customFormat="1" ht="12.75" x14ac:dyDescent="0.15">
      <c r="A196" s="81" t="s">
        <v>303</v>
      </c>
      <c r="B196" s="99" t="s">
        <v>672</v>
      </c>
      <c r="C196" s="99" t="s">
        <v>322</v>
      </c>
      <c r="D196" s="84">
        <v>44766</v>
      </c>
      <c r="E196" s="99">
        <v>0</v>
      </c>
      <c r="F196" s="86">
        <f t="shared" si="8"/>
        <v>222</v>
      </c>
      <c r="G196" s="86" t="s">
        <v>981</v>
      </c>
      <c r="H196" s="87">
        <v>-2.3277182000000001</v>
      </c>
      <c r="I196" s="87">
        <v>29.679422200000001</v>
      </c>
      <c r="J196" s="99" t="s">
        <v>653</v>
      </c>
      <c r="K196" s="99" t="s">
        <v>669</v>
      </c>
      <c r="L196" s="99" t="s">
        <v>670</v>
      </c>
      <c r="M196" s="99" t="s">
        <v>673</v>
      </c>
      <c r="N196" s="99">
        <v>74</v>
      </c>
      <c r="O196" s="99">
        <v>318</v>
      </c>
      <c r="P196" s="100">
        <f t="shared" si="7"/>
        <v>70596</v>
      </c>
    </row>
    <row r="197" spans="1:16" s="89" customFormat="1" ht="12.75" x14ac:dyDescent="0.15">
      <c r="A197" s="81" t="s">
        <v>303</v>
      </c>
      <c r="B197" s="99" t="s">
        <v>674</v>
      </c>
      <c r="C197" s="99" t="s">
        <v>314</v>
      </c>
      <c r="D197" s="84">
        <v>44766</v>
      </c>
      <c r="E197" s="99">
        <v>0</v>
      </c>
      <c r="F197" s="86">
        <f t="shared" si="8"/>
        <v>221</v>
      </c>
      <c r="G197" s="86" t="s">
        <v>981</v>
      </c>
      <c r="H197" s="87">
        <v>-2.3077429999999999</v>
      </c>
      <c r="I197" s="87">
        <v>29.688618000000002</v>
      </c>
      <c r="J197" s="99" t="s">
        <v>653</v>
      </c>
      <c r="K197" s="99" t="s">
        <v>669</v>
      </c>
      <c r="L197" s="99" t="s">
        <v>670</v>
      </c>
      <c r="M197" s="99" t="s">
        <v>675</v>
      </c>
      <c r="N197" s="99">
        <v>175</v>
      </c>
      <c r="O197" s="99">
        <v>752</v>
      </c>
      <c r="P197" s="100">
        <f t="shared" si="7"/>
        <v>166192</v>
      </c>
    </row>
    <row r="198" spans="1:16" s="89" customFormat="1" ht="12.75" x14ac:dyDescent="0.15">
      <c r="A198" s="81" t="s">
        <v>303</v>
      </c>
      <c r="B198" s="99" t="s">
        <v>676</v>
      </c>
      <c r="C198" s="99" t="s">
        <v>450</v>
      </c>
      <c r="D198" s="84">
        <v>44766</v>
      </c>
      <c r="E198" s="99">
        <v>0</v>
      </c>
      <c r="F198" s="86">
        <f t="shared" si="8"/>
        <v>220</v>
      </c>
      <c r="G198" s="86" t="s">
        <v>981</v>
      </c>
      <c r="H198" s="87">
        <v>-2.3111280000000001</v>
      </c>
      <c r="I198" s="87">
        <v>29.692972999999999</v>
      </c>
      <c r="J198" s="99" t="s">
        <v>653</v>
      </c>
      <c r="K198" s="99" t="s">
        <v>665</v>
      </c>
      <c r="L198" s="99" t="s">
        <v>677</v>
      </c>
      <c r="M198" s="99" t="s">
        <v>678</v>
      </c>
      <c r="N198" s="99">
        <v>260</v>
      </c>
      <c r="O198" s="99">
        <v>1000</v>
      </c>
      <c r="P198" s="100">
        <f t="shared" si="7"/>
        <v>220000</v>
      </c>
    </row>
    <row r="199" spans="1:16" s="89" customFormat="1" ht="12.75" x14ac:dyDescent="0.15">
      <c r="A199" s="81" t="s">
        <v>303</v>
      </c>
      <c r="B199" s="99" t="s">
        <v>679</v>
      </c>
      <c r="C199" s="99" t="s">
        <v>322</v>
      </c>
      <c r="D199" s="84">
        <v>44766</v>
      </c>
      <c r="E199" s="99">
        <v>0</v>
      </c>
      <c r="F199" s="86">
        <f t="shared" si="8"/>
        <v>222</v>
      </c>
      <c r="G199" s="86" t="s">
        <v>981</v>
      </c>
      <c r="H199" s="87">
        <v>-2.3765700000000001</v>
      </c>
      <c r="I199" s="87">
        <v>29.907357000000001</v>
      </c>
      <c r="J199" s="99" t="s">
        <v>653</v>
      </c>
      <c r="K199" s="99" t="s">
        <v>680</v>
      </c>
      <c r="L199" s="99" t="s">
        <v>681</v>
      </c>
      <c r="M199" s="99" t="s">
        <v>682</v>
      </c>
      <c r="N199" s="99">
        <v>259</v>
      </c>
      <c r="O199" s="99">
        <v>1000</v>
      </c>
      <c r="P199" s="100">
        <f t="shared" si="7"/>
        <v>222000</v>
      </c>
    </row>
    <row r="200" spans="1:16" s="89" customFormat="1" ht="12.75" x14ac:dyDescent="0.15">
      <c r="A200" s="81" t="s">
        <v>303</v>
      </c>
      <c r="B200" s="99" t="s">
        <v>683</v>
      </c>
      <c r="C200" s="99" t="s">
        <v>322</v>
      </c>
      <c r="D200" s="84">
        <v>44766</v>
      </c>
      <c r="E200" s="99">
        <v>0</v>
      </c>
      <c r="F200" s="86">
        <f t="shared" si="8"/>
        <v>222</v>
      </c>
      <c r="G200" s="86" t="s">
        <v>981</v>
      </c>
      <c r="H200" s="87">
        <v>-2.3630070000000001</v>
      </c>
      <c r="I200" s="87">
        <v>29.942788</v>
      </c>
      <c r="J200" s="99" t="s">
        <v>653</v>
      </c>
      <c r="K200" s="99" t="s">
        <v>680</v>
      </c>
      <c r="L200" s="99" t="s">
        <v>681</v>
      </c>
      <c r="M200" s="99" t="s">
        <v>684</v>
      </c>
      <c r="N200" s="99">
        <v>351</v>
      </c>
      <c r="O200" s="99">
        <v>1000</v>
      </c>
      <c r="P200" s="100">
        <f t="shared" si="7"/>
        <v>222000</v>
      </c>
    </row>
    <row r="201" spans="1:16" s="89" customFormat="1" ht="12.75" x14ac:dyDescent="0.15">
      <c r="A201" s="81" t="s">
        <v>303</v>
      </c>
      <c r="B201" s="99" t="s">
        <v>685</v>
      </c>
      <c r="C201" s="99" t="s">
        <v>322</v>
      </c>
      <c r="D201" s="84">
        <v>44766</v>
      </c>
      <c r="E201" s="99">
        <v>0</v>
      </c>
      <c r="F201" s="86">
        <f t="shared" si="8"/>
        <v>222</v>
      </c>
      <c r="G201" s="86" t="s">
        <v>981</v>
      </c>
      <c r="H201" s="87">
        <v>-2.3349229999999999</v>
      </c>
      <c r="I201" s="87">
        <v>29.905601999999998</v>
      </c>
      <c r="J201" s="99" t="s">
        <v>653</v>
      </c>
      <c r="K201" s="99" t="s">
        <v>680</v>
      </c>
      <c r="L201" s="99" t="s">
        <v>686</v>
      </c>
      <c r="M201" s="99" t="s">
        <v>355</v>
      </c>
      <c r="N201" s="99">
        <v>260</v>
      </c>
      <c r="O201" s="99">
        <v>1000</v>
      </c>
      <c r="P201" s="100">
        <f t="shared" si="7"/>
        <v>222000</v>
      </c>
    </row>
    <row r="202" spans="1:16" s="89" customFormat="1" ht="12.75" x14ac:dyDescent="0.15">
      <c r="A202" s="81" t="s">
        <v>303</v>
      </c>
      <c r="B202" s="99" t="s">
        <v>687</v>
      </c>
      <c r="C202" s="99" t="s">
        <v>314</v>
      </c>
      <c r="D202" s="84">
        <v>44766</v>
      </c>
      <c r="E202" s="99">
        <v>0</v>
      </c>
      <c r="F202" s="86">
        <f t="shared" si="8"/>
        <v>221</v>
      </c>
      <c r="G202" s="86" t="s">
        <v>981</v>
      </c>
      <c r="H202" s="87">
        <v>-2.370098</v>
      </c>
      <c r="I202" s="87">
        <v>29.886465000000001</v>
      </c>
      <c r="J202" s="99" t="s">
        <v>653</v>
      </c>
      <c r="K202" s="99" t="s">
        <v>680</v>
      </c>
      <c r="L202" s="99" t="s">
        <v>688</v>
      </c>
      <c r="M202" s="99" t="s">
        <v>689</v>
      </c>
      <c r="N202" s="99">
        <v>420</v>
      </c>
      <c r="O202" s="99">
        <v>1000</v>
      </c>
      <c r="P202" s="100">
        <f t="shared" si="7"/>
        <v>221000</v>
      </c>
    </row>
    <row r="203" spans="1:16" s="89" customFormat="1" ht="12.75" x14ac:dyDescent="0.15">
      <c r="A203" s="81" t="s">
        <v>303</v>
      </c>
      <c r="B203" s="99" t="s">
        <v>690</v>
      </c>
      <c r="C203" s="99" t="s">
        <v>314</v>
      </c>
      <c r="D203" s="84">
        <v>44766</v>
      </c>
      <c r="E203" s="99">
        <v>0</v>
      </c>
      <c r="F203" s="86">
        <f t="shared" si="8"/>
        <v>221</v>
      </c>
      <c r="G203" s="86" t="s">
        <v>981</v>
      </c>
      <c r="H203" s="87">
        <v>-2.3808850000000001</v>
      </c>
      <c r="I203" s="87">
        <v>29.683440000000001</v>
      </c>
      <c r="J203" s="99" t="s">
        <v>653</v>
      </c>
      <c r="K203" s="99" t="s">
        <v>680</v>
      </c>
      <c r="L203" s="99" t="s">
        <v>688</v>
      </c>
      <c r="M203" s="99" t="s">
        <v>691</v>
      </c>
      <c r="N203" s="99">
        <v>248</v>
      </c>
      <c r="O203" s="99">
        <v>1000</v>
      </c>
      <c r="P203" s="100">
        <f t="shared" si="7"/>
        <v>221000</v>
      </c>
    </row>
    <row r="204" spans="1:16" s="89" customFormat="1" ht="12.75" x14ac:dyDescent="0.15">
      <c r="A204" s="81" t="s">
        <v>303</v>
      </c>
      <c r="B204" s="99" t="s">
        <v>692</v>
      </c>
      <c r="C204" s="99" t="s">
        <v>193</v>
      </c>
      <c r="D204" s="84">
        <v>44766</v>
      </c>
      <c r="E204" s="99">
        <v>0</v>
      </c>
      <c r="F204" s="86">
        <f t="shared" si="8"/>
        <v>224</v>
      </c>
      <c r="G204" s="86" t="s">
        <v>981</v>
      </c>
      <c r="H204" s="87">
        <v>2.5600887000000001</v>
      </c>
      <c r="I204" s="87">
        <v>29.715998599999999</v>
      </c>
      <c r="J204" s="99" t="s">
        <v>653</v>
      </c>
      <c r="K204" s="99" t="s">
        <v>680</v>
      </c>
      <c r="L204" s="99" t="s">
        <v>688</v>
      </c>
      <c r="M204" s="99" t="s">
        <v>693</v>
      </c>
      <c r="N204" s="99">
        <v>260</v>
      </c>
      <c r="O204" s="99">
        <v>1000</v>
      </c>
      <c r="P204" s="100">
        <f t="shared" si="7"/>
        <v>224000</v>
      </c>
    </row>
    <row r="205" spans="1:16" s="89" customFormat="1" ht="12.75" x14ac:dyDescent="0.15">
      <c r="A205" s="81" t="s">
        <v>303</v>
      </c>
      <c r="B205" s="99" t="s">
        <v>694</v>
      </c>
      <c r="C205" s="99" t="s">
        <v>450</v>
      </c>
      <c r="D205" s="84">
        <v>44766</v>
      </c>
      <c r="E205" s="99">
        <v>0</v>
      </c>
      <c r="F205" s="86">
        <f t="shared" si="8"/>
        <v>220</v>
      </c>
      <c r="G205" s="86" t="s">
        <v>981</v>
      </c>
      <c r="H205" s="87">
        <v>-2.3870159000000002</v>
      </c>
      <c r="I205" s="87">
        <v>29.8521699</v>
      </c>
      <c r="J205" s="99" t="s">
        <v>653</v>
      </c>
      <c r="K205" s="99" t="s">
        <v>680</v>
      </c>
      <c r="L205" s="99" t="s">
        <v>688</v>
      </c>
      <c r="M205" s="99" t="s">
        <v>695</v>
      </c>
      <c r="N205" s="99">
        <v>202</v>
      </c>
      <c r="O205" s="99">
        <v>868</v>
      </c>
      <c r="P205" s="100">
        <f t="shared" si="7"/>
        <v>190960</v>
      </c>
    </row>
    <row r="206" spans="1:16" s="89" customFormat="1" ht="12.75" x14ac:dyDescent="0.15">
      <c r="A206" s="81" t="s">
        <v>303</v>
      </c>
      <c r="B206" s="99" t="s">
        <v>696</v>
      </c>
      <c r="C206" s="99" t="s">
        <v>450</v>
      </c>
      <c r="D206" s="84">
        <v>44766</v>
      </c>
      <c r="E206" s="99">
        <v>0</v>
      </c>
      <c r="F206" s="86">
        <f t="shared" si="8"/>
        <v>220</v>
      </c>
      <c r="G206" s="86" t="s">
        <v>981</v>
      </c>
      <c r="H206" s="87">
        <v>-2.4114420000000001</v>
      </c>
      <c r="I206" s="87">
        <v>29.856007000000002</v>
      </c>
      <c r="J206" s="99" t="s">
        <v>653</v>
      </c>
      <c r="K206" s="99" t="s">
        <v>680</v>
      </c>
      <c r="L206" s="99" t="s">
        <v>688</v>
      </c>
      <c r="M206" s="99" t="s">
        <v>697</v>
      </c>
      <c r="N206" s="99">
        <v>178</v>
      </c>
      <c r="O206" s="99">
        <v>765</v>
      </c>
      <c r="P206" s="100">
        <f t="shared" si="7"/>
        <v>168300</v>
      </c>
    </row>
    <row r="207" spans="1:16" s="89" customFormat="1" ht="12.75" x14ac:dyDescent="0.15">
      <c r="A207" s="81" t="s">
        <v>303</v>
      </c>
      <c r="B207" s="99" t="s">
        <v>698</v>
      </c>
      <c r="C207" s="99" t="s">
        <v>193</v>
      </c>
      <c r="D207" s="84">
        <v>44766</v>
      </c>
      <c r="E207" s="99">
        <v>0</v>
      </c>
      <c r="F207" s="86">
        <f t="shared" si="8"/>
        <v>224</v>
      </c>
      <c r="G207" s="86" t="s">
        <v>981</v>
      </c>
      <c r="H207" s="87">
        <v>-2.3882479999999999</v>
      </c>
      <c r="I207" s="87">
        <v>29.778611999999999</v>
      </c>
      <c r="J207" s="99" t="s">
        <v>653</v>
      </c>
      <c r="K207" s="99" t="s">
        <v>699</v>
      </c>
      <c r="L207" s="99" t="s">
        <v>700</v>
      </c>
      <c r="M207" s="99" t="s">
        <v>701</v>
      </c>
      <c r="N207" s="99">
        <v>240</v>
      </c>
      <c r="O207" s="99">
        <v>1000</v>
      </c>
      <c r="P207" s="100">
        <f t="shared" si="7"/>
        <v>224000</v>
      </c>
    </row>
    <row r="208" spans="1:16" s="89" customFormat="1" ht="12.75" x14ac:dyDescent="0.15">
      <c r="A208" s="81" t="s">
        <v>303</v>
      </c>
      <c r="B208" s="99" t="s">
        <v>702</v>
      </c>
      <c r="C208" s="99" t="s">
        <v>450</v>
      </c>
      <c r="D208" s="84">
        <v>44766</v>
      </c>
      <c r="E208" s="99">
        <v>0</v>
      </c>
      <c r="F208" s="86">
        <f t="shared" si="8"/>
        <v>220</v>
      </c>
      <c r="G208" s="86" t="s">
        <v>981</v>
      </c>
      <c r="H208" s="87">
        <v>-2.5319099999999999</v>
      </c>
      <c r="I208" s="87">
        <v>29.767092999999999</v>
      </c>
      <c r="J208" s="99" t="s">
        <v>653</v>
      </c>
      <c r="K208" s="99" t="s">
        <v>699</v>
      </c>
      <c r="L208" s="99" t="s">
        <v>700</v>
      </c>
      <c r="M208" s="99" t="s">
        <v>703</v>
      </c>
      <c r="N208" s="99">
        <v>413</v>
      </c>
      <c r="O208" s="99">
        <v>1000</v>
      </c>
      <c r="P208" s="100">
        <f t="shared" si="7"/>
        <v>220000</v>
      </c>
    </row>
    <row r="209" spans="1:16" s="89" customFormat="1" ht="12.75" x14ac:dyDescent="0.15">
      <c r="A209" s="81" t="s">
        <v>303</v>
      </c>
      <c r="B209" s="99" t="s">
        <v>704</v>
      </c>
      <c r="C209" s="99" t="s">
        <v>314</v>
      </c>
      <c r="D209" s="84">
        <v>44766</v>
      </c>
      <c r="E209" s="99">
        <v>0</v>
      </c>
      <c r="F209" s="86">
        <f t="shared" si="8"/>
        <v>221</v>
      </c>
      <c r="G209" s="86" t="s">
        <v>981</v>
      </c>
      <c r="H209" s="87">
        <v>-2.374231</v>
      </c>
      <c r="I209" s="87">
        <v>29.879892999999999</v>
      </c>
      <c r="J209" s="99" t="s">
        <v>653</v>
      </c>
      <c r="K209" s="99" t="s">
        <v>699</v>
      </c>
      <c r="L209" s="99" t="s">
        <v>705</v>
      </c>
      <c r="M209" s="99" t="s">
        <v>706</v>
      </c>
      <c r="N209" s="99">
        <v>270</v>
      </c>
      <c r="O209" s="99">
        <v>1000</v>
      </c>
      <c r="P209" s="100">
        <f t="shared" si="7"/>
        <v>221000</v>
      </c>
    </row>
    <row r="210" spans="1:16" s="89" customFormat="1" ht="12.75" x14ac:dyDescent="0.15">
      <c r="A210" s="81" t="s">
        <v>303</v>
      </c>
      <c r="B210" s="99" t="s">
        <v>707</v>
      </c>
      <c r="C210" s="99" t="s">
        <v>457</v>
      </c>
      <c r="D210" s="84">
        <v>44766</v>
      </c>
      <c r="E210" s="99">
        <v>0</v>
      </c>
      <c r="F210" s="86">
        <f t="shared" si="8"/>
        <v>223</v>
      </c>
      <c r="G210" s="86" t="s">
        <v>981</v>
      </c>
      <c r="H210" s="87">
        <v>-2.3279139999999998</v>
      </c>
      <c r="I210" s="87">
        <v>29.842041999999999</v>
      </c>
      <c r="J210" s="99" t="s">
        <v>653</v>
      </c>
      <c r="K210" s="99" t="s">
        <v>699</v>
      </c>
      <c r="L210" s="99" t="s">
        <v>226</v>
      </c>
      <c r="M210" s="99" t="s">
        <v>708</v>
      </c>
      <c r="N210" s="99">
        <v>281</v>
      </c>
      <c r="O210" s="99">
        <v>1000</v>
      </c>
      <c r="P210" s="100">
        <f t="shared" si="7"/>
        <v>223000</v>
      </c>
    </row>
    <row r="211" spans="1:16" s="89" customFormat="1" ht="12.75" x14ac:dyDescent="0.15">
      <c r="A211" s="81" t="s">
        <v>303</v>
      </c>
      <c r="B211" s="99" t="s">
        <v>709</v>
      </c>
      <c r="C211" s="99" t="s">
        <v>322</v>
      </c>
      <c r="D211" s="84">
        <v>44766</v>
      </c>
      <c r="E211" s="99">
        <v>0</v>
      </c>
      <c r="F211" s="86">
        <f t="shared" si="8"/>
        <v>222</v>
      </c>
      <c r="G211" s="86" t="s">
        <v>981</v>
      </c>
      <c r="H211" s="87">
        <v>-2.3395549999999998</v>
      </c>
      <c r="I211" s="87">
        <v>29.786935</v>
      </c>
      <c r="J211" s="99" t="s">
        <v>653</v>
      </c>
      <c r="K211" s="99" t="s">
        <v>699</v>
      </c>
      <c r="L211" s="99" t="s">
        <v>710</v>
      </c>
      <c r="M211" s="99" t="s">
        <v>711</v>
      </c>
      <c r="N211" s="99">
        <v>293</v>
      </c>
      <c r="O211" s="99">
        <v>1000</v>
      </c>
      <c r="P211" s="100">
        <f t="shared" si="7"/>
        <v>222000</v>
      </c>
    </row>
    <row r="212" spans="1:16" s="89" customFormat="1" ht="12.75" x14ac:dyDescent="0.15">
      <c r="A212" s="81" t="s">
        <v>303</v>
      </c>
      <c r="B212" s="99" t="s">
        <v>712</v>
      </c>
      <c r="C212" s="99" t="s">
        <v>374</v>
      </c>
      <c r="D212" s="84">
        <v>44766</v>
      </c>
      <c r="E212" s="99">
        <v>0</v>
      </c>
      <c r="F212" s="86">
        <f t="shared" si="8"/>
        <v>219</v>
      </c>
      <c r="G212" s="86" t="s">
        <v>981</v>
      </c>
      <c r="H212" s="87">
        <v>-2.4535209</v>
      </c>
      <c r="I212" s="87">
        <v>29.849384300000001</v>
      </c>
      <c r="J212" s="99" t="s">
        <v>653</v>
      </c>
      <c r="K212" s="99" t="s">
        <v>699</v>
      </c>
      <c r="L212" s="99" t="s">
        <v>713</v>
      </c>
      <c r="M212" s="99" t="s">
        <v>714</v>
      </c>
      <c r="N212" s="99">
        <v>250</v>
      </c>
      <c r="O212" s="99">
        <v>1000</v>
      </c>
      <c r="P212" s="100">
        <f t="shared" si="7"/>
        <v>219000</v>
      </c>
    </row>
    <row r="213" spans="1:16" s="89" customFormat="1" ht="12.75" x14ac:dyDescent="0.15">
      <c r="A213" s="81" t="s">
        <v>303</v>
      </c>
      <c r="B213" s="99" t="s">
        <v>715</v>
      </c>
      <c r="C213" s="99" t="s">
        <v>450</v>
      </c>
      <c r="D213" s="84">
        <v>44766</v>
      </c>
      <c r="E213" s="99">
        <v>0</v>
      </c>
      <c r="F213" s="86">
        <f t="shared" si="8"/>
        <v>220</v>
      </c>
      <c r="G213" s="86" t="s">
        <v>981</v>
      </c>
      <c r="H213" s="87">
        <v>-2.4900519999999999</v>
      </c>
      <c r="I213" s="87">
        <v>29.871576000000001</v>
      </c>
      <c r="J213" s="99" t="s">
        <v>653</v>
      </c>
      <c r="K213" s="99" t="s">
        <v>716</v>
      </c>
      <c r="L213" s="99" t="s">
        <v>717</v>
      </c>
      <c r="M213" s="99" t="s">
        <v>639</v>
      </c>
      <c r="N213" s="99">
        <v>259</v>
      </c>
      <c r="O213" s="99">
        <v>1000</v>
      </c>
      <c r="P213" s="100">
        <f t="shared" si="7"/>
        <v>220000</v>
      </c>
    </row>
    <row r="214" spans="1:16" s="89" customFormat="1" ht="12.75" x14ac:dyDescent="0.15">
      <c r="A214" s="81" t="s">
        <v>303</v>
      </c>
      <c r="B214" s="99" t="s">
        <v>718</v>
      </c>
      <c r="C214" s="99" t="s">
        <v>450</v>
      </c>
      <c r="D214" s="84">
        <v>44766</v>
      </c>
      <c r="E214" s="99">
        <v>0</v>
      </c>
      <c r="F214" s="86">
        <f t="shared" si="8"/>
        <v>220</v>
      </c>
      <c r="G214" s="86" t="s">
        <v>981</v>
      </c>
      <c r="H214" s="87">
        <v>-2.372099</v>
      </c>
      <c r="I214" s="87">
        <v>29.878878</v>
      </c>
      <c r="J214" s="99" t="s">
        <v>653</v>
      </c>
      <c r="K214" s="99" t="s">
        <v>716</v>
      </c>
      <c r="L214" s="99" t="s">
        <v>719</v>
      </c>
      <c r="M214" s="99" t="s">
        <v>720</v>
      </c>
      <c r="N214" s="99">
        <v>150</v>
      </c>
      <c r="O214" s="99">
        <v>645</v>
      </c>
      <c r="P214" s="100">
        <f t="shared" si="7"/>
        <v>141900</v>
      </c>
    </row>
    <row r="215" spans="1:16" s="89" customFormat="1" ht="12.75" x14ac:dyDescent="0.15">
      <c r="A215" s="81" t="s">
        <v>303</v>
      </c>
      <c r="B215" s="99" t="s">
        <v>721</v>
      </c>
      <c r="C215" s="99" t="s">
        <v>374</v>
      </c>
      <c r="D215" s="84">
        <v>44766</v>
      </c>
      <c r="E215" s="99">
        <v>0</v>
      </c>
      <c r="F215" s="86">
        <f t="shared" si="8"/>
        <v>219</v>
      </c>
      <c r="G215" s="86" t="s">
        <v>981</v>
      </c>
      <c r="H215" s="87">
        <v>-2.463616</v>
      </c>
      <c r="I215" s="87">
        <v>29.824921</v>
      </c>
      <c r="J215" s="99" t="s">
        <v>653</v>
      </c>
      <c r="K215" s="99" t="s">
        <v>716</v>
      </c>
      <c r="L215" s="99" t="s">
        <v>719</v>
      </c>
      <c r="M215" s="99" t="s">
        <v>722</v>
      </c>
      <c r="N215" s="99">
        <v>140</v>
      </c>
      <c r="O215" s="99">
        <v>602</v>
      </c>
      <c r="P215" s="100">
        <f t="shared" si="7"/>
        <v>131838</v>
      </c>
    </row>
    <row r="216" spans="1:16" s="89" customFormat="1" ht="12.75" x14ac:dyDescent="0.15">
      <c r="A216" s="81" t="s">
        <v>303</v>
      </c>
      <c r="B216" s="99" t="s">
        <v>723</v>
      </c>
      <c r="C216" s="99" t="s">
        <v>381</v>
      </c>
      <c r="D216" s="84">
        <v>44766</v>
      </c>
      <c r="E216" s="99">
        <v>0</v>
      </c>
      <c r="F216" s="86">
        <f t="shared" si="8"/>
        <v>215</v>
      </c>
      <c r="G216" s="86" t="s">
        <v>981</v>
      </c>
      <c r="H216" s="87">
        <v>-2.2502157</v>
      </c>
      <c r="I216" s="87">
        <v>29.597622999999999</v>
      </c>
      <c r="J216" s="99" t="s">
        <v>724</v>
      </c>
      <c r="K216" s="99" t="s">
        <v>725</v>
      </c>
      <c r="L216" s="99" t="s">
        <v>726</v>
      </c>
      <c r="M216" s="99" t="s">
        <v>727</v>
      </c>
      <c r="N216" s="99">
        <v>135</v>
      </c>
      <c r="O216" s="99">
        <v>580</v>
      </c>
      <c r="P216" s="100">
        <f t="shared" si="7"/>
        <v>124700</v>
      </c>
    </row>
    <row r="217" spans="1:16" s="89" customFormat="1" ht="12.75" x14ac:dyDescent="0.15">
      <c r="A217" s="81" t="s">
        <v>303</v>
      </c>
      <c r="B217" s="99" t="s">
        <v>728</v>
      </c>
      <c r="C217" s="99" t="s">
        <v>381</v>
      </c>
      <c r="D217" s="84">
        <v>44766</v>
      </c>
      <c r="E217" s="99">
        <v>0</v>
      </c>
      <c r="F217" s="86">
        <f t="shared" si="8"/>
        <v>215</v>
      </c>
      <c r="G217" s="86" t="s">
        <v>981</v>
      </c>
      <c r="H217" s="87">
        <v>-2.5026980000000001</v>
      </c>
      <c r="I217" s="87">
        <v>29.596705</v>
      </c>
      <c r="J217" s="99" t="s">
        <v>724</v>
      </c>
      <c r="K217" s="99" t="s">
        <v>725</v>
      </c>
      <c r="L217" s="99" t="s">
        <v>726</v>
      </c>
      <c r="M217" s="99" t="s">
        <v>729</v>
      </c>
      <c r="N217" s="99">
        <v>125</v>
      </c>
      <c r="O217" s="99">
        <v>537</v>
      </c>
      <c r="P217" s="100">
        <f t="shared" si="7"/>
        <v>115455</v>
      </c>
    </row>
    <row r="218" spans="1:16" s="89" customFormat="1" ht="12.75" x14ac:dyDescent="0.15">
      <c r="A218" s="81" t="s">
        <v>303</v>
      </c>
      <c r="B218" s="99" t="s">
        <v>730</v>
      </c>
      <c r="C218" s="99" t="s">
        <v>381</v>
      </c>
      <c r="D218" s="84">
        <v>44766</v>
      </c>
      <c r="E218" s="99">
        <v>0</v>
      </c>
      <c r="F218" s="86">
        <f t="shared" si="8"/>
        <v>215</v>
      </c>
      <c r="G218" s="86" t="s">
        <v>981</v>
      </c>
      <c r="H218" s="87">
        <v>-2.5031979999999998</v>
      </c>
      <c r="I218" s="87">
        <v>29.589065000000002</v>
      </c>
      <c r="J218" s="99" t="s">
        <v>724</v>
      </c>
      <c r="K218" s="99" t="s">
        <v>725</v>
      </c>
      <c r="L218" s="99" t="s">
        <v>726</v>
      </c>
      <c r="M218" s="99" t="s">
        <v>731</v>
      </c>
      <c r="N218" s="99">
        <v>135</v>
      </c>
      <c r="O218" s="99">
        <v>580</v>
      </c>
      <c r="P218" s="100">
        <f t="shared" si="7"/>
        <v>124700</v>
      </c>
    </row>
    <row r="219" spans="1:16" s="89" customFormat="1" ht="12.75" x14ac:dyDescent="0.15">
      <c r="A219" s="81" t="s">
        <v>303</v>
      </c>
      <c r="B219" s="99" t="s">
        <v>732</v>
      </c>
      <c r="C219" s="99" t="s">
        <v>381</v>
      </c>
      <c r="D219" s="84">
        <v>44766</v>
      </c>
      <c r="E219" s="99">
        <v>0</v>
      </c>
      <c r="F219" s="86">
        <f t="shared" si="8"/>
        <v>215</v>
      </c>
      <c r="G219" s="86" t="s">
        <v>981</v>
      </c>
      <c r="H219" s="87">
        <v>-2.4747349999999999</v>
      </c>
      <c r="I219" s="87">
        <v>29.478314999999998</v>
      </c>
      <c r="J219" s="99" t="s">
        <v>724</v>
      </c>
      <c r="K219" s="99" t="s">
        <v>680</v>
      </c>
      <c r="L219" s="99" t="s">
        <v>733</v>
      </c>
      <c r="M219" s="99" t="s">
        <v>734</v>
      </c>
      <c r="N219" s="99">
        <v>250</v>
      </c>
      <c r="O219" s="99">
        <v>1000</v>
      </c>
      <c r="P219" s="100">
        <f t="shared" si="7"/>
        <v>215000</v>
      </c>
    </row>
    <row r="220" spans="1:16" s="89" customFormat="1" ht="12.75" x14ac:dyDescent="0.15">
      <c r="A220" s="81" t="s">
        <v>303</v>
      </c>
      <c r="B220" s="99" t="s">
        <v>735</v>
      </c>
      <c r="C220" s="108">
        <v>44551</v>
      </c>
      <c r="D220" s="84">
        <v>44766</v>
      </c>
      <c r="E220" s="99">
        <v>0</v>
      </c>
      <c r="F220" s="86">
        <f t="shared" si="8"/>
        <v>216</v>
      </c>
      <c r="G220" s="86" t="s">
        <v>981</v>
      </c>
      <c r="H220" s="87">
        <v>-2.4751850000000002</v>
      </c>
      <c r="I220" s="87">
        <v>29.506246999999998</v>
      </c>
      <c r="J220" s="99" t="s">
        <v>724</v>
      </c>
      <c r="K220" s="99" t="s">
        <v>680</v>
      </c>
      <c r="L220" s="99" t="s">
        <v>733</v>
      </c>
      <c r="M220" s="99" t="s">
        <v>736</v>
      </c>
      <c r="N220" s="99">
        <v>249</v>
      </c>
      <c r="O220" s="99">
        <v>1000</v>
      </c>
      <c r="P220" s="100">
        <f t="shared" si="7"/>
        <v>216000</v>
      </c>
    </row>
    <row r="221" spans="1:16" s="89" customFormat="1" ht="12.75" x14ac:dyDescent="0.15">
      <c r="A221" s="92" t="s">
        <v>303</v>
      </c>
      <c r="B221" s="93"/>
      <c r="C221" s="93"/>
      <c r="D221" s="93"/>
      <c r="E221" s="93"/>
      <c r="F221" s="94"/>
      <c r="G221" s="94"/>
      <c r="H221" s="95"/>
      <c r="I221" s="95"/>
      <c r="J221" s="93"/>
      <c r="K221" s="93"/>
      <c r="L221" s="93"/>
      <c r="M221" s="101" t="s">
        <v>835</v>
      </c>
      <c r="N221" s="102">
        <f>SUM(N179:N220)</f>
        <v>8763</v>
      </c>
      <c r="O221" s="102">
        <f>SUM(O179:O220)</f>
        <v>33795</v>
      </c>
      <c r="P221" s="103">
        <f>SUM(P179:P220)</f>
        <v>6851892</v>
      </c>
    </row>
    <row r="222" spans="1:16" s="89" customFormat="1" ht="12.75" x14ac:dyDescent="0.15">
      <c r="A222" s="81" t="s">
        <v>834</v>
      </c>
      <c r="B222" s="99" t="s">
        <v>737</v>
      </c>
      <c r="C222" s="99" t="s">
        <v>540</v>
      </c>
      <c r="D222" s="84">
        <v>44766</v>
      </c>
      <c r="E222" s="99">
        <v>0</v>
      </c>
      <c r="F222" s="86">
        <f>D222-C222-E222+1</f>
        <v>193</v>
      </c>
      <c r="G222" s="86" t="s">
        <v>981</v>
      </c>
      <c r="H222" s="87">
        <v>-2.2404000000000002</v>
      </c>
      <c r="I222" s="87">
        <v>29.778386999999999</v>
      </c>
      <c r="J222" s="99" t="s">
        <v>238</v>
      </c>
      <c r="K222" s="99" t="s">
        <v>238</v>
      </c>
      <c r="L222" s="99" t="s">
        <v>738</v>
      </c>
      <c r="M222" s="99" t="s">
        <v>739</v>
      </c>
      <c r="N222" s="99">
        <v>105</v>
      </c>
      <c r="O222" s="99">
        <v>451</v>
      </c>
      <c r="P222" s="100">
        <f t="shared" si="7"/>
        <v>87043</v>
      </c>
    </row>
    <row r="223" spans="1:16" s="89" customFormat="1" ht="12.75" x14ac:dyDescent="0.15">
      <c r="A223" s="81" t="s">
        <v>834</v>
      </c>
      <c r="B223" s="99" t="s">
        <v>740</v>
      </c>
      <c r="C223" s="99" t="s">
        <v>546</v>
      </c>
      <c r="D223" s="84">
        <v>44766</v>
      </c>
      <c r="E223" s="99">
        <v>0</v>
      </c>
      <c r="F223" s="86">
        <f t="shared" ref="F223:F262" si="9">D223-C223-E223+1</f>
        <v>195</v>
      </c>
      <c r="G223" s="86" t="s">
        <v>981</v>
      </c>
      <c r="H223" s="87">
        <v>-2.2558389999999999</v>
      </c>
      <c r="I223" s="87">
        <v>29.782028</v>
      </c>
      <c r="J223" s="99" t="s">
        <v>238</v>
      </c>
      <c r="K223" s="99" t="s">
        <v>238</v>
      </c>
      <c r="L223" s="99" t="s">
        <v>738</v>
      </c>
      <c r="M223" s="99" t="s">
        <v>741</v>
      </c>
      <c r="N223" s="99">
        <v>150</v>
      </c>
      <c r="O223" s="99">
        <v>645</v>
      </c>
      <c r="P223" s="100">
        <f t="shared" si="7"/>
        <v>125775</v>
      </c>
    </row>
    <row r="224" spans="1:16" s="89" customFormat="1" ht="12.75" x14ac:dyDescent="0.15">
      <c r="A224" s="81" t="s">
        <v>833</v>
      </c>
      <c r="B224" s="99" t="s">
        <v>742</v>
      </c>
      <c r="C224" s="99" t="s">
        <v>546</v>
      </c>
      <c r="D224" s="84">
        <v>44766</v>
      </c>
      <c r="E224" s="99">
        <v>0</v>
      </c>
      <c r="F224" s="86">
        <f t="shared" si="9"/>
        <v>195</v>
      </c>
      <c r="G224" s="86" t="s">
        <v>981</v>
      </c>
      <c r="H224" s="87">
        <v>-2.2463519999999999</v>
      </c>
      <c r="I224" s="87">
        <v>29.777383</v>
      </c>
      <c r="J224" s="99" t="s">
        <v>238</v>
      </c>
      <c r="K224" s="99" t="s">
        <v>238</v>
      </c>
      <c r="L224" s="99" t="s">
        <v>738</v>
      </c>
      <c r="M224" s="99" t="s">
        <v>743</v>
      </c>
      <c r="N224" s="99">
        <v>80</v>
      </c>
      <c r="O224" s="99">
        <v>344</v>
      </c>
      <c r="P224" s="100">
        <f t="shared" si="7"/>
        <v>67080</v>
      </c>
    </row>
    <row r="225" spans="1:16" s="89" customFormat="1" ht="12.75" x14ac:dyDescent="0.15">
      <c r="A225" s="81" t="s">
        <v>833</v>
      </c>
      <c r="B225" s="99" t="s">
        <v>744</v>
      </c>
      <c r="C225" s="99" t="s">
        <v>546</v>
      </c>
      <c r="D225" s="84">
        <v>44766</v>
      </c>
      <c r="E225" s="99">
        <v>0</v>
      </c>
      <c r="F225" s="86">
        <f t="shared" si="9"/>
        <v>195</v>
      </c>
      <c r="G225" s="86" t="s">
        <v>981</v>
      </c>
      <c r="H225" s="87">
        <v>-2.2498550000000002</v>
      </c>
      <c r="I225" s="87">
        <v>29.276906799999999</v>
      </c>
      <c r="J225" s="99" t="s">
        <v>238</v>
      </c>
      <c r="K225" s="99" t="s">
        <v>238</v>
      </c>
      <c r="L225" s="99" t="s">
        <v>738</v>
      </c>
      <c r="M225" s="99" t="s">
        <v>745</v>
      </c>
      <c r="N225" s="99">
        <v>195</v>
      </c>
      <c r="O225" s="99">
        <v>838</v>
      </c>
      <c r="P225" s="100">
        <f t="shared" si="7"/>
        <v>163410</v>
      </c>
    </row>
    <row r="226" spans="1:16" s="89" customFormat="1" ht="12.75" x14ac:dyDescent="0.15">
      <c r="A226" s="81" t="s">
        <v>833</v>
      </c>
      <c r="B226" s="99" t="s">
        <v>746</v>
      </c>
      <c r="C226" s="99" t="s">
        <v>546</v>
      </c>
      <c r="D226" s="84">
        <v>44766</v>
      </c>
      <c r="E226" s="99">
        <v>0</v>
      </c>
      <c r="F226" s="86">
        <f t="shared" si="9"/>
        <v>195</v>
      </c>
      <c r="G226" s="86" t="s">
        <v>981</v>
      </c>
      <c r="H226" s="87">
        <v>-2.2369819999999998</v>
      </c>
      <c r="I226" s="87">
        <v>29.785001999999999</v>
      </c>
      <c r="J226" s="99" t="s">
        <v>238</v>
      </c>
      <c r="K226" s="99" t="s">
        <v>238</v>
      </c>
      <c r="L226" s="99" t="s">
        <v>738</v>
      </c>
      <c r="M226" s="99" t="s">
        <v>747</v>
      </c>
      <c r="N226" s="99">
        <v>250</v>
      </c>
      <c r="O226" s="99">
        <v>1000</v>
      </c>
      <c r="P226" s="100">
        <f t="shared" si="7"/>
        <v>195000</v>
      </c>
    </row>
    <row r="227" spans="1:16" s="89" customFormat="1" ht="12.75" x14ac:dyDescent="0.15">
      <c r="A227" s="81" t="s">
        <v>833</v>
      </c>
      <c r="B227" s="99" t="s">
        <v>748</v>
      </c>
      <c r="C227" s="99" t="s">
        <v>546</v>
      </c>
      <c r="D227" s="84">
        <v>44766</v>
      </c>
      <c r="E227" s="99">
        <v>0</v>
      </c>
      <c r="F227" s="86">
        <f t="shared" si="9"/>
        <v>195</v>
      </c>
      <c r="G227" s="86" t="s">
        <v>981</v>
      </c>
      <c r="H227" s="87">
        <v>-2.2399650000000002</v>
      </c>
      <c r="I227" s="87">
        <v>29.777111999999999</v>
      </c>
      <c r="J227" s="99" t="s">
        <v>238</v>
      </c>
      <c r="K227" s="99" t="s">
        <v>238</v>
      </c>
      <c r="L227" s="99" t="s">
        <v>738</v>
      </c>
      <c r="M227" s="99" t="s">
        <v>749</v>
      </c>
      <c r="N227" s="99">
        <v>216</v>
      </c>
      <c r="O227" s="99">
        <v>928</v>
      </c>
      <c r="P227" s="100">
        <f t="shared" si="7"/>
        <v>180960</v>
      </c>
    </row>
    <row r="228" spans="1:16" s="89" customFormat="1" ht="12.75" x14ac:dyDescent="0.15">
      <c r="A228" s="81" t="s">
        <v>833</v>
      </c>
      <c r="B228" s="99" t="s">
        <v>750</v>
      </c>
      <c r="C228" s="99" t="s">
        <v>543</v>
      </c>
      <c r="D228" s="84">
        <v>44766</v>
      </c>
      <c r="E228" s="99">
        <v>0</v>
      </c>
      <c r="F228" s="86">
        <f t="shared" si="9"/>
        <v>191</v>
      </c>
      <c r="G228" s="86" t="s">
        <v>981</v>
      </c>
      <c r="H228" s="87">
        <v>-2.2450030000000001</v>
      </c>
      <c r="I228" s="87">
        <v>29.798227000000001</v>
      </c>
      <c r="J228" s="99" t="s">
        <v>238</v>
      </c>
      <c r="K228" s="99" t="s">
        <v>238</v>
      </c>
      <c r="L228" s="99" t="s">
        <v>738</v>
      </c>
      <c r="M228" s="99" t="s">
        <v>751</v>
      </c>
      <c r="N228" s="99">
        <v>165</v>
      </c>
      <c r="O228" s="99">
        <v>709</v>
      </c>
      <c r="P228" s="100">
        <f t="shared" si="7"/>
        <v>135419</v>
      </c>
    </row>
    <row r="229" spans="1:16" s="89" customFormat="1" ht="12.75" x14ac:dyDescent="0.15">
      <c r="A229" s="81" t="s">
        <v>833</v>
      </c>
      <c r="B229" s="99" t="s">
        <v>752</v>
      </c>
      <c r="C229" s="99" t="s">
        <v>543</v>
      </c>
      <c r="D229" s="84">
        <v>44766</v>
      </c>
      <c r="E229" s="99">
        <v>0</v>
      </c>
      <c r="F229" s="86">
        <f t="shared" si="9"/>
        <v>191</v>
      </c>
      <c r="G229" s="86" t="s">
        <v>981</v>
      </c>
      <c r="H229" s="87">
        <v>-2.2495020000000001</v>
      </c>
      <c r="I229" s="87">
        <v>29.785017</v>
      </c>
      <c r="J229" s="99" t="s">
        <v>238</v>
      </c>
      <c r="K229" s="99" t="s">
        <v>238</v>
      </c>
      <c r="L229" s="99" t="s">
        <v>738</v>
      </c>
      <c r="M229" s="99" t="s">
        <v>753</v>
      </c>
      <c r="N229" s="99">
        <v>249</v>
      </c>
      <c r="O229" s="99">
        <v>1000</v>
      </c>
      <c r="P229" s="100">
        <f t="shared" si="7"/>
        <v>191000</v>
      </c>
    </row>
    <row r="230" spans="1:16" s="89" customFormat="1" ht="12.75" x14ac:dyDescent="0.15">
      <c r="A230" s="81" t="s">
        <v>833</v>
      </c>
      <c r="B230" s="99" t="s">
        <v>754</v>
      </c>
      <c r="C230" s="99" t="s">
        <v>546</v>
      </c>
      <c r="D230" s="84">
        <v>44766</v>
      </c>
      <c r="E230" s="99">
        <v>0</v>
      </c>
      <c r="F230" s="86">
        <f t="shared" si="9"/>
        <v>195</v>
      </c>
      <c r="G230" s="86" t="s">
        <v>981</v>
      </c>
      <c r="H230" s="87">
        <v>-2.2204449999999998</v>
      </c>
      <c r="I230" s="87">
        <v>29.755030000000001</v>
      </c>
      <c r="J230" s="99" t="s">
        <v>238</v>
      </c>
      <c r="K230" s="99" t="s">
        <v>238</v>
      </c>
      <c r="L230" s="99" t="s">
        <v>648</v>
      </c>
      <c r="M230" s="99" t="s">
        <v>755</v>
      </c>
      <c r="N230" s="99">
        <v>124</v>
      </c>
      <c r="O230" s="99">
        <v>533</v>
      </c>
      <c r="P230" s="100">
        <f t="shared" si="7"/>
        <v>103935</v>
      </c>
    </row>
    <row r="231" spans="1:16" s="89" customFormat="1" ht="12.75" x14ac:dyDescent="0.15">
      <c r="A231" s="81" t="s">
        <v>833</v>
      </c>
      <c r="B231" s="99" t="s">
        <v>756</v>
      </c>
      <c r="C231" s="99" t="s">
        <v>533</v>
      </c>
      <c r="D231" s="84">
        <v>44766</v>
      </c>
      <c r="E231" s="99">
        <v>0</v>
      </c>
      <c r="F231" s="86">
        <f t="shared" si="9"/>
        <v>196</v>
      </c>
      <c r="G231" s="86" t="s">
        <v>981</v>
      </c>
      <c r="H231" s="87">
        <v>-2.2171630000000002</v>
      </c>
      <c r="I231" s="87">
        <v>29.740675</v>
      </c>
      <c r="J231" s="99" t="s">
        <v>238</v>
      </c>
      <c r="K231" s="99" t="s">
        <v>238</v>
      </c>
      <c r="L231" s="99" t="s">
        <v>648</v>
      </c>
      <c r="M231" s="99" t="s">
        <v>757</v>
      </c>
      <c r="N231" s="99">
        <v>228</v>
      </c>
      <c r="O231" s="99">
        <v>980</v>
      </c>
      <c r="P231" s="100">
        <f t="shared" si="7"/>
        <v>192080</v>
      </c>
    </row>
    <row r="232" spans="1:16" s="89" customFormat="1" ht="12.75" x14ac:dyDescent="0.15">
      <c r="A232" s="81" t="s">
        <v>833</v>
      </c>
      <c r="B232" s="99" t="s">
        <v>758</v>
      </c>
      <c r="C232" s="99" t="s">
        <v>543</v>
      </c>
      <c r="D232" s="84">
        <v>44766</v>
      </c>
      <c r="E232" s="99">
        <v>0</v>
      </c>
      <c r="F232" s="86">
        <f t="shared" si="9"/>
        <v>191</v>
      </c>
      <c r="G232" s="86" t="s">
        <v>981</v>
      </c>
      <c r="H232" s="87">
        <v>-2.2205080000000001</v>
      </c>
      <c r="I232" s="87">
        <v>29.777742</v>
      </c>
      <c r="J232" s="99" t="s">
        <v>238</v>
      </c>
      <c r="K232" s="99" t="s">
        <v>238</v>
      </c>
      <c r="L232" s="99" t="s">
        <v>589</v>
      </c>
      <c r="M232" s="99" t="s">
        <v>759</v>
      </c>
      <c r="N232" s="99">
        <v>270</v>
      </c>
      <c r="O232" s="99">
        <v>1000</v>
      </c>
      <c r="P232" s="100">
        <f t="shared" si="7"/>
        <v>191000</v>
      </c>
    </row>
    <row r="233" spans="1:16" s="89" customFormat="1" ht="12.75" x14ac:dyDescent="0.15">
      <c r="A233" s="81" t="s">
        <v>833</v>
      </c>
      <c r="B233" s="99" t="s">
        <v>760</v>
      </c>
      <c r="C233" s="99" t="s">
        <v>546</v>
      </c>
      <c r="D233" s="84">
        <v>44766</v>
      </c>
      <c r="E233" s="99">
        <v>0</v>
      </c>
      <c r="F233" s="86">
        <f t="shared" si="9"/>
        <v>195</v>
      </c>
      <c r="G233" s="86" t="s">
        <v>981</v>
      </c>
      <c r="H233" s="87">
        <v>-2.2373020000000001</v>
      </c>
      <c r="I233" s="87">
        <v>29.779315</v>
      </c>
      <c r="J233" s="99" t="s">
        <v>238</v>
      </c>
      <c r="K233" s="99" t="s">
        <v>238</v>
      </c>
      <c r="L233" s="99" t="s">
        <v>738</v>
      </c>
      <c r="M233" s="99" t="s">
        <v>761</v>
      </c>
      <c r="N233" s="99">
        <v>165</v>
      </c>
      <c r="O233" s="99">
        <v>709</v>
      </c>
      <c r="P233" s="100">
        <f t="shared" si="7"/>
        <v>138255</v>
      </c>
    </row>
    <row r="234" spans="1:16" s="89" customFormat="1" ht="12.75" x14ac:dyDescent="0.15">
      <c r="A234" s="81" t="s">
        <v>833</v>
      </c>
      <c r="B234" s="99" t="s">
        <v>762</v>
      </c>
      <c r="C234" s="99" t="s">
        <v>543</v>
      </c>
      <c r="D234" s="84">
        <v>44766</v>
      </c>
      <c r="E234" s="99">
        <v>0</v>
      </c>
      <c r="F234" s="86">
        <f t="shared" si="9"/>
        <v>191</v>
      </c>
      <c r="G234" s="86" t="s">
        <v>981</v>
      </c>
      <c r="H234" s="87">
        <v>-2.2137769999999999</v>
      </c>
      <c r="I234" s="87">
        <v>29.830608000000002</v>
      </c>
      <c r="J234" s="99" t="s">
        <v>238</v>
      </c>
      <c r="K234" s="99" t="s">
        <v>238</v>
      </c>
      <c r="L234" s="99" t="s">
        <v>763</v>
      </c>
      <c r="M234" s="99" t="s">
        <v>288</v>
      </c>
      <c r="N234" s="99">
        <v>174</v>
      </c>
      <c r="O234" s="99">
        <v>748</v>
      </c>
      <c r="P234" s="100">
        <f t="shared" si="7"/>
        <v>142868</v>
      </c>
    </row>
    <row r="235" spans="1:16" s="89" customFormat="1" ht="12.75" x14ac:dyDescent="0.15">
      <c r="A235" s="81" t="s">
        <v>833</v>
      </c>
      <c r="B235" s="99" t="s">
        <v>764</v>
      </c>
      <c r="C235" s="99" t="s">
        <v>625</v>
      </c>
      <c r="D235" s="84">
        <v>44766</v>
      </c>
      <c r="E235" s="99">
        <v>0</v>
      </c>
      <c r="F235" s="86">
        <f t="shared" si="9"/>
        <v>186</v>
      </c>
      <c r="G235" s="86" t="s">
        <v>981</v>
      </c>
      <c r="H235" s="87">
        <v>-2.2312419999999999</v>
      </c>
      <c r="I235" s="87">
        <v>29.833642999999999</v>
      </c>
      <c r="J235" s="99" t="s">
        <v>238</v>
      </c>
      <c r="K235" s="99" t="s">
        <v>238</v>
      </c>
      <c r="L235" s="99" t="s">
        <v>763</v>
      </c>
      <c r="M235" s="99" t="s">
        <v>765</v>
      </c>
      <c r="N235" s="99">
        <v>245</v>
      </c>
      <c r="O235" s="99">
        <v>1000</v>
      </c>
      <c r="P235" s="100">
        <f t="shared" si="7"/>
        <v>186000</v>
      </c>
    </row>
    <row r="236" spans="1:16" s="89" customFormat="1" ht="12.75" x14ac:dyDescent="0.15">
      <c r="A236" s="81" t="s">
        <v>833</v>
      </c>
      <c r="B236" s="99" t="s">
        <v>766</v>
      </c>
      <c r="C236" s="99" t="s">
        <v>767</v>
      </c>
      <c r="D236" s="84">
        <v>44766</v>
      </c>
      <c r="E236" s="99">
        <v>0</v>
      </c>
      <c r="F236" s="86">
        <f t="shared" si="9"/>
        <v>188</v>
      </c>
      <c r="G236" s="86" t="s">
        <v>981</v>
      </c>
      <c r="H236" s="87">
        <v>-2.208793</v>
      </c>
      <c r="I236" s="87">
        <v>29.839368</v>
      </c>
      <c r="J236" s="99" t="s">
        <v>238</v>
      </c>
      <c r="K236" s="99" t="s">
        <v>238</v>
      </c>
      <c r="L236" s="99" t="s">
        <v>763</v>
      </c>
      <c r="M236" s="99" t="s">
        <v>768</v>
      </c>
      <c r="N236" s="99">
        <v>262</v>
      </c>
      <c r="O236" s="99">
        <v>1000</v>
      </c>
      <c r="P236" s="100">
        <f t="shared" si="7"/>
        <v>188000</v>
      </c>
    </row>
    <row r="237" spans="1:16" s="89" customFormat="1" ht="12.75" x14ac:dyDescent="0.15">
      <c r="A237" s="81" t="s">
        <v>833</v>
      </c>
      <c r="B237" s="99" t="s">
        <v>769</v>
      </c>
      <c r="C237" s="99" t="s">
        <v>543</v>
      </c>
      <c r="D237" s="84">
        <v>44766</v>
      </c>
      <c r="E237" s="99">
        <v>0</v>
      </c>
      <c r="F237" s="86">
        <f t="shared" si="9"/>
        <v>191</v>
      </c>
      <c r="G237" s="86" t="s">
        <v>981</v>
      </c>
      <c r="H237" s="87">
        <v>-2.2054879999999999</v>
      </c>
      <c r="I237" s="87">
        <v>29.81024</v>
      </c>
      <c r="J237" s="99" t="s">
        <v>238</v>
      </c>
      <c r="K237" s="99" t="s">
        <v>238</v>
      </c>
      <c r="L237" s="99" t="s">
        <v>770</v>
      </c>
      <c r="M237" s="99" t="s">
        <v>244</v>
      </c>
      <c r="N237" s="99">
        <v>240</v>
      </c>
      <c r="O237" s="99">
        <v>1000</v>
      </c>
      <c r="P237" s="100">
        <f t="shared" si="7"/>
        <v>191000</v>
      </c>
    </row>
    <row r="238" spans="1:16" s="89" customFormat="1" ht="12.75" x14ac:dyDescent="0.15">
      <c r="A238" s="81" t="s">
        <v>833</v>
      </c>
      <c r="B238" s="99" t="s">
        <v>771</v>
      </c>
      <c r="C238" s="99" t="s">
        <v>772</v>
      </c>
      <c r="D238" s="84">
        <v>44766</v>
      </c>
      <c r="E238" s="99">
        <v>0</v>
      </c>
      <c r="F238" s="86">
        <f t="shared" si="9"/>
        <v>180</v>
      </c>
      <c r="G238" s="86" t="s">
        <v>981</v>
      </c>
      <c r="H238" s="87">
        <v>-2.221168</v>
      </c>
      <c r="I238" s="87">
        <v>29.806798000000001</v>
      </c>
      <c r="J238" s="99" t="s">
        <v>238</v>
      </c>
      <c r="K238" s="99" t="s">
        <v>238</v>
      </c>
      <c r="L238" s="99" t="s">
        <v>589</v>
      </c>
      <c r="M238" s="99" t="s">
        <v>773</v>
      </c>
      <c r="N238" s="99">
        <v>205</v>
      </c>
      <c r="O238" s="99">
        <v>881</v>
      </c>
      <c r="P238" s="100">
        <f t="shared" si="7"/>
        <v>158580</v>
      </c>
    </row>
    <row r="239" spans="1:16" s="89" customFormat="1" ht="12.75" x14ac:dyDescent="0.15">
      <c r="A239" s="81" t="s">
        <v>833</v>
      </c>
      <c r="B239" s="99" t="s">
        <v>774</v>
      </c>
      <c r="C239" s="99" t="s">
        <v>775</v>
      </c>
      <c r="D239" s="84">
        <v>44766</v>
      </c>
      <c r="E239" s="99">
        <v>0</v>
      </c>
      <c r="F239" s="86">
        <f t="shared" si="9"/>
        <v>179</v>
      </c>
      <c r="G239" s="86" t="s">
        <v>981</v>
      </c>
      <c r="H239" s="87">
        <v>-2.2624330000000001</v>
      </c>
      <c r="I239" s="87">
        <v>29.811748000000001</v>
      </c>
      <c r="J239" s="99" t="s">
        <v>238</v>
      </c>
      <c r="K239" s="99" t="s">
        <v>238</v>
      </c>
      <c r="L239" s="99" t="s">
        <v>738</v>
      </c>
      <c r="M239" s="99" t="s">
        <v>776</v>
      </c>
      <c r="N239" s="99">
        <v>120</v>
      </c>
      <c r="O239" s="99">
        <v>516</v>
      </c>
      <c r="P239" s="100">
        <f t="shared" si="7"/>
        <v>92364</v>
      </c>
    </row>
    <row r="240" spans="1:16" s="89" customFormat="1" ht="12.75" x14ac:dyDescent="0.15">
      <c r="A240" s="81" t="s">
        <v>833</v>
      </c>
      <c r="B240" s="99" t="s">
        <v>777</v>
      </c>
      <c r="C240" s="99" t="s">
        <v>778</v>
      </c>
      <c r="D240" s="84">
        <v>44766</v>
      </c>
      <c r="E240" s="99">
        <v>0</v>
      </c>
      <c r="F240" s="86">
        <f t="shared" si="9"/>
        <v>174</v>
      </c>
      <c r="G240" s="86" t="s">
        <v>981</v>
      </c>
      <c r="H240" s="87">
        <v>-2.2121520000000001</v>
      </c>
      <c r="I240" s="87">
        <v>29.770868</v>
      </c>
      <c r="J240" s="99" t="s">
        <v>238</v>
      </c>
      <c r="K240" s="99" t="s">
        <v>238</v>
      </c>
      <c r="L240" s="99" t="s">
        <v>648</v>
      </c>
      <c r="M240" s="99" t="s">
        <v>779</v>
      </c>
      <c r="N240" s="99">
        <v>185</v>
      </c>
      <c r="O240" s="99">
        <v>795</v>
      </c>
      <c r="P240" s="100">
        <f t="shared" si="7"/>
        <v>138330</v>
      </c>
    </row>
    <row r="241" spans="1:16" s="89" customFormat="1" ht="12.75" x14ac:dyDescent="0.15">
      <c r="A241" s="81" t="s">
        <v>833</v>
      </c>
      <c r="B241" s="99" t="s">
        <v>780</v>
      </c>
      <c r="C241" s="99" t="s">
        <v>781</v>
      </c>
      <c r="D241" s="84">
        <v>44766</v>
      </c>
      <c r="E241" s="99">
        <v>0</v>
      </c>
      <c r="F241" s="86">
        <f t="shared" si="9"/>
        <v>170</v>
      </c>
      <c r="G241" s="86" t="s">
        <v>981</v>
      </c>
      <c r="H241" s="87">
        <v>-2.2170679999999998</v>
      </c>
      <c r="I241" s="87">
        <v>29.768066999999999</v>
      </c>
      <c r="J241" s="99" t="s">
        <v>238</v>
      </c>
      <c r="K241" s="99" t="s">
        <v>238</v>
      </c>
      <c r="L241" s="99" t="s">
        <v>648</v>
      </c>
      <c r="M241" s="99" t="s">
        <v>782</v>
      </c>
      <c r="N241" s="99">
        <v>269</v>
      </c>
      <c r="O241" s="99">
        <v>1000</v>
      </c>
      <c r="P241" s="100">
        <f t="shared" si="7"/>
        <v>170000</v>
      </c>
    </row>
    <row r="242" spans="1:16" s="89" customFormat="1" ht="12.75" x14ac:dyDescent="0.15">
      <c r="A242" s="81" t="s">
        <v>833</v>
      </c>
      <c r="B242" s="99" t="s">
        <v>783</v>
      </c>
      <c r="C242" s="99" t="s">
        <v>784</v>
      </c>
      <c r="D242" s="84">
        <v>44766</v>
      </c>
      <c r="E242" s="99">
        <v>0</v>
      </c>
      <c r="F242" s="86">
        <f t="shared" si="9"/>
        <v>144</v>
      </c>
      <c r="G242" s="86" t="s">
        <v>981</v>
      </c>
      <c r="H242" s="87">
        <v>-2.2191519999999998</v>
      </c>
      <c r="I242" s="87">
        <v>29.790972</v>
      </c>
      <c r="J242" s="99" t="s">
        <v>238</v>
      </c>
      <c r="K242" s="99" t="s">
        <v>238</v>
      </c>
      <c r="L242" s="99" t="s">
        <v>589</v>
      </c>
      <c r="M242" s="99" t="s">
        <v>785</v>
      </c>
      <c r="N242" s="99">
        <v>227</v>
      </c>
      <c r="O242" s="99">
        <v>976</v>
      </c>
      <c r="P242" s="100">
        <f t="shared" si="7"/>
        <v>140544</v>
      </c>
    </row>
    <row r="243" spans="1:16" s="89" customFormat="1" ht="12.75" x14ac:dyDescent="0.15">
      <c r="A243" s="81" t="s">
        <v>833</v>
      </c>
      <c r="B243" s="99" t="s">
        <v>786</v>
      </c>
      <c r="C243" s="99" t="s">
        <v>572</v>
      </c>
      <c r="D243" s="84">
        <v>44766</v>
      </c>
      <c r="E243" s="99">
        <v>0</v>
      </c>
      <c r="F243" s="86">
        <f t="shared" si="9"/>
        <v>143</v>
      </c>
      <c r="G243" s="86" t="s">
        <v>981</v>
      </c>
      <c r="H243" s="87">
        <v>-2.2247439999999998</v>
      </c>
      <c r="I243" s="87">
        <v>29.793147000000001</v>
      </c>
      <c r="J243" s="99" t="s">
        <v>238</v>
      </c>
      <c r="K243" s="99" t="s">
        <v>238</v>
      </c>
      <c r="L243" s="99" t="s">
        <v>589</v>
      </c>
      <c r="M243" s="99" t="s">
        <v>589</v>
      </c>
      <c r="N243" s="99">
        <v>257</v>
      </c>
      <c r="O243" s="99">
        <v>1000</v>
      </c>
      <c r="P243" s="100">
        <f t="shared" ref="P243:P261" si="10">F243*O243</f>
        <v>143000</v>
      </c>
    </row>
    <row r="244" spans="1:16" s="89" customFormat="1" ht="12.75" x14ac:dyDescent="0.15">
      <c r="A244" s="81" t="s">
        <v>833</v>
      </c>
      <c r="B244" s="99" t="s">
        <v>787</v>
      </c>
      <c r="C244" s="99" t="s">
        <v>784</v>
      </c>
      <c r="D244" s="84">
        <v>44766</v>
      </c>
      <c r="E244" s="99">
        <v>0</v>
      </c>
      <c r="F244" s="86">
        <f t="shared" si="9"/>
        <v>144</v>
      </c>
      <c r="G244" s="86" t="s">
        <v>981</v>
      </c>
      <c r="H244" s="87">
        <v>-2.2185169999999999</v>
      </c>
      <c r="I244" s="87">
        <v>29.782592999999999</v>
      </c>
      <c r="J244" s="99" t="s">
        <v>238</v>
      </c>
      <c r="K244" s="99" t="s">
        <v>238</v>
      </c>
      <c r="L244" s="99" t="s">
        <v>589</v>
      </c>
      <c r="M244" s="99" t="s">
        <v>670</v>
      </c>
      <c r="N244" s="99">
        <v>184</v>
      </c>
      <c r="O244" s="99">
        <v>791</v>
      </c>
      <c r="P244" s="100">
        <f t="shared" si="10"/>
        <v>113904</v>
      </c>
    </row>
    <row r="245" spans="1:16" s="89" customFormat="1" ht="12.75" x14ac:dyDescent="0.15">
      <c r="A245" s="81" t="s">
        <v>833</v>
      </c>
      <c r="B245" s="99" t="s">
        <v>788</v>
      </c>
      <c r="C245" s="99" t="s">
        <v>789</v>
      </c>
      <c r="D245" s="84">
        <v>44766</v>
      </c>
      <c r="E245" s="99">
        <v>0</v>
      </c>
      <c r="F245" s="86">
        <f t="shared" si="9"/>
        <v>140</v>
      </c>
      <c r="G245" s="86" t="s">
        <v>981</v>
      </c>
      <c r="H245" s="87">
        <v>-2.226572</v>
      </c>
      <c r="I245" s="87">
        <v>29.819382000000001</v>
      </c>
      <c r="J245" s="99" t="s">
        <v>238</v>
      </c>
      <c r="K245" s="99" t="s">
        <v>238</v>
      </c>
      <c r="L245" s="99" t="s">
        <v>790</v>
      </c>
      <c r="M245" s="99" t="s">
        <v>791</v>
      </c>
      <c r="N245" s="99">
        <v>259</v>
      </c>
      <c r="O245" s="99">
        <v>1000</v>
      </c>
      <c r="P245" s="100">
        <f t="shared" si="10"/>
        <v>140000</v>
      </c>
    </row>
    <row r="246" spans="1:16" s="89" customFormat="1" ht="12.75" x14ac:dyDescent="0.15">
      <c r="A246" s="81" t="s">
        <v>833</v>
      </c>
      <c r="B246" s="99" t="s">
        <v>792</v>
      </c>
      <c r="C246" s="99" t="s">
        <v>793</v>
      </c>
      <c r="D246" s="84">
        <v>44766</v>
      </c>
      <c r="E246" s="99">
        <v>0</v>
      </c>
      <c r="F246" s="86">
        <f t="shared" si="9"/>
        <v>166</v>
      </c>
      <c r="G246" s="86" t="s">
        <v>981</v>
      </c>
      <c r="H246" s="87">
        <v>-2.2349450000000002</v>
      </c>
      <c r="I246" s="87">
        <v>29.64573</v>
      </c>
      <c r="J246" s="99" t="s">
        <v>238</v>
      </c>
      <c r="K246" s="99" t="s">
        <v>238</v>
      </c>
      <c r="L246" s="99" t="s">
        <v>738</v>
      </c>
      <c r="M246" s="99" t="s">
        <v>794</v>
      </c>
      <c r="N246" s="99">
        <v>235</v>
      </c>
      <c r="O246" s="99">
        <v>1000</v>
      </c>
      <c r="P246" s="100">
        <f t="shared" si="10"/>
        <v>166000</v>
      </c>
    </row>
    <row r="247" spans="1:16" s="89" customFormat="1" ht="12.75" x14ac:dyDescent="0.15">
      <c r="A247" s="81" t="s">
        <v>833</v>
      </c>
      <c r="B247" s="99" t="s">
        <v>795</v>
      </c>
      <c r="C247" s="108">
        <v>44604</v>
      </c>
      <c r="D247" s="84">
        <v>44766</v>
      </c>
      <c r="E247" s="99">
        <v>0</v>
      </c>
      <c r="F247" s="86">
        <f t="shared" si="9"/>
        <v>163</v>
      </c>
      <c r="G247" s="86" t="s">
        <v>981</v>
      </c>
      <c r="H247" s="87">
        <v>-2.2251249999999998</v>
      </c>
      <c r="I247" s="87">
        <v>29.765142000000001</v>
      </c>
      <c r="J247" s="99" t="s">
        <v>238</v>
      </c>
      <c r="K247" s="99" t="s">
        <v>238</v>
      </c>
      <c r="L247" s="99" t="s">
        <v>738</v>
      </c>
      <c r="M247" s="99" t="s">
        <v>796</v>
      </c>
      <c r="N247" s="99">
        <v>238</v>
      </c>
      <c r="O247" s="99">
        <v>1000</v>
      </c>
      <c r="P247" s="100">
        <f t="shared" si="10"/>
        <v>163000</v>
      </c>
    </row>
    <row r="248" spans="1:16" s="89" customFormat="1" ht="12.75" x14ac:dyDescent="0.15">
      <c r="A248" s="81" t="s">
        <v>833</v>
      </c>
      <c r="B248" s="99" t="s">
        <v>797</v>
      </c>
      <c r="C248" s="99" t="s">
        <v>588</v>
      </c>
      <c r="D248" s="84">
        <v>44766</v>
      </c>
      <c r="E248" s="99">
        <v>0</v>
      </c>
      <c r="F248" s="86">
        <f t="shared" si="9"/>
        <v>70</v>
      </c>
      <c r="G248" s="86" t="s">
        <v>981</v>
      </c>
      <c r="H248" s="87">
        <v>-2.2257920000000002</v>
      </c>
      <c r="I248" s="87">
        <v>29.815498000000002</v>
      </c>
      <c r="J248" s="99" t="s">
        <v>238</v>
      </c>
      <c r="K248" s="99" t="s">
        <v>238</v>
      </c>
      <c r="L248" s="99" t="s">
        <v>589</v>
      </c>
      <c r="M248" s="99" t="s">
        <v>798</v>
      </c>
      <c r="N248" s="99">
        <v>171</v>
      </c>
      <c r="O248" s="99">
        <v>735</v>
      </c>
      <c r="P248" s="100">
        <f t="shared" si="10"/>
        <v>51450</v>
      </c>
    </row>
    <row r="249" spans="1:16" s="89" customFormat="1" ht="12.75" x14ac:dyDescent="0.15">
      <c r="A249" s="81" t="s">
        <v>833</v>
      </c>
      <c r="B249" s="99" t="s">
        <v>799</v>
      </c>
      <c r="C249" s="99" t="s">
        <v>800</v>
      </c>
      <c r="D249" s="84">
        <v>44766</v>
      </c>
      <c r="E249" s="99">
        <v>0</v>
      </c>
      <c r="F249" s="86">
        <f t="shared" si="9"/>
        <v>169</v>
      </c>
      <c r="G249" s="86" t="s">
        <v>981</v>
      </c>
      <c r="H249" s="87">
        <v>-2.204475</v>
      </c>
      <c r="I249" s="87">
        <v>29.727772000000002</v>
      </c>
      <c r="J249" s="99" t="s">
        <v>238</v>
      </c>
      <c r="K249" s="99" t="s">
        <v>238</v>
      </c>
      <c r="L249" s="99" t="s">
        <v>648</v>
      </c>
      <c r="M249" s="99" t="s">
        <v>801</v>
      </c>
      <c r="N249" s="99">
        <v>170</v>
      </c>
      <c r="O249" s="99">
        <v>731</v>
      </c>
      <c r="P249" s="100">
        <f t="shared" si="10"/>
        <v>123539</v>
      </c>
    </row>
    <row r="250" spans="1:16" s="89" customFormat="1" ht="12.75" x14ac:dyDescent="0.15">
      <c r="A250" s="81" t="s">
        <v>833</v>
      </c>
      <c r="B250" s="99" t="s">
        <v>802</v>
      </c>
      <c r="C250" s="99" t="s">
        <v>647</v>
      </c>
      <c r="D250" s="84">
        <v>44766</v>
      </c>
      <c r="E250" s="99">
        <v>0</v>
      </c>
      <c r="F250" s="86">
        <f t="shared" si="9"/>
        <v>61</v>
      </c>
      <c r="G250" s="86" t="s">
        <v>981</v>
      </c>
      <c r="H250" s="87">
        <v>-2.2232229999999999</v>
      </c>
      <c r="I250" s="87">
        <v>29.746701999999999</v>
      </c>
      <c r="J250" s="99" t="s">
        <v>238</v>
      </c>
      <c r="K250" s="99" t="s">
        <v>238</v>
      </c>
      <c r="L250" s="99" t="s">
        <v>648</v>
      </c>
      <c r="M250" s="99" t="s">
        <v>803</v>
      </c>
      <c r="N250" s="99">
        <v>158</v>
      </c>
      <c r="O250" s="99">
        <v>679</v>
      </c>
      <c r="P250" s="100">
        <f t="shared" si="10"/>
        <v>41419</v>
      </c>
    </row>
    <row r="251" spans="1:16" s="89" customFormat="1" ht="12.75" x14ac:dyDescent="0.15">
      <c r="A251" s="81" t="s">
        <v>833</v>
      </c>
      <c r="B251" s="99" t="s">
        <v>804</v>
      </c>
      <c r="C251" s="99" t="s">
        <v>805</v>
      </c>
      <c r="D251" s="84">
        <v>44766</v>
      </c>
      <c r="E251" s="99">
        <v>0</v>
      </c>
      <c r="F251" s="86">
        <f t="shared" si="9"/>
        <v>49</v>
      </c>
      <c r="G251" s="86" t="s">
        <v>981</v>
      </c>
      <c r="H251" s="87">
        <v>-2.1991930000000002</v>
      </c>
      <c r="I251" s="87">
        <v>29.773309999999999</v>
      </c>
      <c r="J251" s="99" t="s">
        <v>238</v>
      </c>
      <c r="K251" s="99" t="s">
        <v>238</v>
      </c>
      <c r="L251" s="99" t="s">
        <v>648</v>
      </c>
      <c r="M251" s="99" t="s">
        <v>806</v>
      </c>
      <c r="N251" s="99">
        <v>150</v>
      </c>
      <c r="O251" s="99">
        <v>645</v>
      </c>
      <c r="P251" s="100">
        <f t="shared" si="10"/>
        <v>31605</v>
      </c>
    </row>
    <row r="252" spans="1:16" s="89" customFormat="1" ht="12.75" x14ac:dyDescent="0.15">
      <c r="A252" s="81" t="s">
        <v>833</v>
      </c>
      <c r="B252" s="99" t="s">
        <v>807</v>
      </c>
      <c r="C252" s="99" t="s">
        <v>808</v>
      </c>
      <c r="D252" s="84">
        <v>44766</v>
      </c>
      <c r="E252" s="99">
        <v>0</v>
      </c>
      <c r="F252" s="86">
        <f t="shared" si="9"/>
        <v>58</v>
      </c>
      <c r="G252" s="86" t="s">
        <v>981</v>
      </c>
      <c r="H252" s="87">
        <v>-2.1866349999999999</v>
      </c>
      <c r="I252" s="87">
        <v>29.746165000000001</v>
      </c>
      <c r="J252" s="99" t="s">
        <v>238</v>
      </c>
      <c r="K252" s="99" t="s">
        <v>238</v>
      </c>
      <c r="L252" s="99" t="s">
        <v>648</v>
      </c>
      <c r="M252" s="99" t="s">
        <v>809</v>
      </c>
      <c r="N252" s="99">
        <v>222</v>
      </c>
      <c r="O252" s="99">
        <v>954</v>
      </c>
      <c r="P252" s="100">
        <f t="shared" si="10"/>
        <v>55332</v>
      </c>
    </row>
    <row r="253" spans="1:16" s="89" customFormat="1" ht="12.75" x14ac:dyDescent="0.15">
      <c r="A253" s="81" t="s">
        <v>833</v>
      </c>
      <c r="B253" s="99" t="s">
        <v>810</v>
      </c>
      <c r="C253" s="99" t="s">
        <v>811</v>
      </c>
      <c r="D253" s="84">
        <v>44766</v>
      </c>
      <c r="E253" s="99">
        <v>0</v>
      </c>
      <c r="F253" s="86">
        <f t="shared" si="9"/>
        <v>46</v>
      </c>
      <c r="G253" s="86" t="s">
        <v>981</v>
      </c>
      <c r="H253" s="87">
        <v>-2.2091029999999998</v>
      </c>
      <c r="I253" s="87">
        <v>29.750064999999999</v>
      </c>
      <c r="J253" s="99" t="s">
        <v>238</v>
      </c>
      <c r="K253" s="99" t="s">
        <v>238</v>
      </c>
      <c r="L253" s="99" t="s">
        <v>648</v>
      </c>
      <c r="M253" s="99" t="s">
        <v>812</v>
      </c>
      <c r="N253" s="99">
        <v>189</v>
      </c>
      <c r="O253" s="99">
        <v>812</v>
      </c>
      <c r="P253" s="100">
        <f t="shared" si="10"/>
        <v>37352</v>
      </c>
    </row>
    <row r="254" spans="1:16" s="89" customFormat="1" ht="12.75" x14ac:dyDescent="0.15">
      <c r="A254" s="81" t="s">
        <v>833</v>
      </c>
      <c r="B254" s="99" t="s">
        <v>813</v>
      </c>
      <c r="C254" s="99" t="s">
        <v>814</v>
      </c>
      <c r="D254" s="84">
        <v>44766</v>
      </c>
      <c r="E254" s="99">
        <v>0</v>
      </c>
      <c r="F254" s="86">
        <f t="shared" si="9"/>
        <v>64</v>
      </c>
      <c r="G254" s="86" t="s">
        <v>981</v>
      </c>
      <c r="H254" s="87">
        <v>-2.2216667000000001</v>
      </c>
      <c r="I254" s="87">
        <v>29.826111099999999</v>
      </c>
      <c r="J254" s="99" t="s">
        <v>238</v>
      </c>
      <c r="K254" s="99" t="s">
        <v>238</v>
      </c>
      <c r="L254" s="99" t="s">
        <v>763</v>
      </c>
      <c r="M254" s="99" t="s">
        <v>389</v>
      </c>
      <c r="N254" s="99">
        <v>85</v>
      </c>
      <c r="O254" s="99">
        <v>365</v>
      </c>
      <c r="P254" s="100">
        <f t="shared" si="10"/>
        <v>23360</v>
      </c>
    </row>
    <row r="255" spans="1:16" s="89" customFormat="1" ht="12.75" x14ac:dyDescent="0.15">
      <c r="A255" s="81" t="s">
        <v>833</v>
      </c>
      <c r="B255" s="99" t="s">
        <v>815</v>
      </c>
      <c r="C255" s="99" t="s">
        <v>650</v>
      </c>
      <c r="D255" s="84">
        <v>44766</v>
      </c>
      <c r="E255" s="99">
        <v>0</v>
      </c>
      <c r="F255" s="86">
        <f t="shared" si="9"/>
        <v>80</v>
      </c>
      <c r="G255" s="86" t="s">
        <v>981</v>
      </c>
      <c r="H255" s="87">
        <v>-2.2135609999999999</v>
      </c>
      <c r="I255" s="87">
        <v>29.74597</v>
      </c>
      <c r="J255" s="99" t="s">
        <v>238</v>
      </c>
      <c r="K255" s="99" t="s">
        <v>238</v>
      </c>
      <c r="L255" s="99" t="s">
        <v>648</v>
      </c>
      <c r="M255" s="99" t="s">
        <v>816</v>
      </c>
      <c r="N255" s="99">
        <v>134</v>
      </c>
      <c r="O255" s="99">
        <v>576</v>
      </c>
      <c r="P255" s="100">
        <f t="shared" si="10"/>
        <v>46080</v>
      </c>
    </row>
    <row r="256" spans="1:16" s="89" customFormat="1" ht="12.75" x14ac:dyDescent="0.15">
      <c r="A256" s="81" t="s">
        <v>833</v>
      </c>
      <c r="B256" s="99" t="s">
        <v>817</v>
      </c>
      <c r="C256" s="99" t="s">
        <v>650</v>
      </c>
      <c r="D256" s="84">
        <v>44766</v>
      </c>
      <c r="E256" s="99">
        <v>0</v>
      </c>
      <c r="F256" s="86">
        <f t="shared" si="9"/>
        <v>80</v>
      </c>
      <c r="G256" s="86" t="s">
        <v>981</v>
      </c>
      <c r="H256" s="87">
        <v>-2.2359300000000002</v>
      </c>
      <c r="I256" s="87">
        <v>29.798736999999999</v>
      </c>
      <c r="J256" s="99" t="s">
        <v>238</v>
      </c>
      <c r="K256" s="99" t="s">
        <v>238</v>
      </c>
      <c r="L256" s="99" t="s">
        <v>790</v>
      </c>
      <c r="M256" s="99" t="s">
        <v>818</v>
      </c>
      <c r="N256" s="99">
        <v>165</v>
      </c>
      <c r="O256" s="99">
        <v>709</v>
      </c>
      <c r="P256" s="100">
        <f t="shared" si="10"/>
        <v>56720</v>
      </c>
    </row>
    <row r="257" spans="1:16" s="89" customFormat="1" ht="12.75" x14ac:dyDescent="0.15">
      <c r="A257" s="81" t="s">
        <v>833</v>
      </c>
      <c r="B257" s="99" t="s">
        <v>819</v>
      </c>
      <c r="C257" s="99" t="s">
        <v>650</v>
      </c>
      <c r="D257" s="84">
        <v>44766</v>
      </c>
      <c r="E257" s="99">
        <v>0</v>
      </c>
      <c r="F257" s="86">
        <f t="shared" si="9"/>
        <v>80</v>
      </c>
      <c r="G257" s="86" t="s">
        <v>981</v>
      </c>
      <c r="H257" s="87">
        <v>-2.2305100000000002</v>
      </c>
      <c r="I257" s="87">
        <v>29.780784000000001</v>
      </c>
      <c r="J257" s="99" t="s">
        <v>238</v>
      </c>
      <c r="K257" s="99" t="s">
        <v>238</v>
      </c>
      <c r="L257" s="99" t="s">
        <v>648</v>
      </c>
      <c r="M257" s="99" t="s">
        <v>820</v>
      </c>
      <c r="N257" s="99">
        <v>137</v>
      </c>
      <c r="O257" s="99">
        <v>589</v>
      </c>
      <c r="P257" s="100">
        <f t="shared" si="10"/>
        <v>47120</v>
      </c>
    </row>
    <row r="258" spans="1:16" s="89" customFormat="1" ht="12.75" x14ac:dyDescent="0.15">
      <c r="A258" s="81" t="s">
        <v>833</v>
      </c>
      <c r="B258" s="99" t="s">
        <v>822</v>
      </c>
      <c r="C258" s="99" t="s">
        <v>823</v>
      </c>
      <c r="D258" s="84">
        <v>44766</v>
      </c>
      <c r="E258" s="99">
        <v>0</v>
      </c>
      <c r="F258" s="86">
        <f t="shared" si="9"/>
        <v>47</v>
      </c>
      <c r="G258" s="86" t="s">
        <v>981</v>
      </c>
      <c r="H258" s="87">
        <v>-2.195443</v>
      </c>
      <c r="I258" s="87">
        <v>29.828621999999999</v>
      </c>
      <c r="J258" s="99" t="s">
        <v>238</v>
      </c>
      <c r="K258" s="99" t="s">
        <v>238</v>
      </c>
      <c r="L258" s="99" t="s">
        <v>770</v>
      </c>
      <c r="M258" s="99" t="s">
        <v>745</v>
      </c>
      <c r="N258" s="99">
        <v>190</v>
      </c>
      <c r="O258" s="99">
        <v>817</v>
      </c>
      <c r="P258" s="100">
        <f t="shared" si="10"/>
        <v>38399</v>
      </c>
    </row>
    <row r="259" spans="1:16" s="89" customFormat="1" ht="12.75" x14ac:dyDescent="0.15">
      <c r="A259" s="81" t="s">
        <v>833</v>
      </c>
      <c r="B259" s="99" t="s">
        <v>824</v>
      </c>
      <c r="C259" s="99" t="s">
        <v>650</v>
      </c>
      <c r="D259" s="84">
        <v>44766</v>
      </c>
      <c r="E259" s="99">
        <v>0</v>
      </c>
      <c r="F259" s="86">
        <f t="shared" si="9"/>
        <v>80</v>
      </c>
      <c r="G259" s="86" t="s">
        <v>981</v>
      </c>
      <c r="H259" s="87">
        <v>-2.2361111</v>
      </c>
      <c r="I259" s="87">
        <v>29.819444000000001</v>
      </c>
      <c r="J259" s="99" t="s">
        <v>238</v>
      </c>
      <c r="K259" s="99" t="s">
        <v>238</v>
      </c>
      <c r="L259" s="99" t="s">
        <v>790</v>
      </c>
      <c r="M259" s="99" t="s">
        <v>825</v>
      </c>
      <c r="N259" s="99">
        <v>185</v>
      </c>
      <c r="O259" s="99">
        <v>795</v>
      </c>
      <c r="P259" s="100">
        <f t="shared" si="10"/>
        <v>63600</v>
      </c>
    </row>
    <row r="260" spans="1:16" s="89" customFormat="1" ht="12.75" x14ac:dyDescent="0.15">
      <c r="A260" s="81" t="s">
        <v>833</v>
      </c>
      <c r="B260" s="99" t="s">
        <v>826</v>
      </c>
      <c r="C260" s="99" t="s">
        <v>823</v>
      </c>
      <c r="D260" s="84">
        <v>44766</v>
      </c>
      <c r="E260" s="99">
        <v>0</v>
      </c>
      <c r="F260" s="86">
        <f t="shared" si="9"/>
        <v>47</v>
      </c>
      <c r="G260" s="86" t="s">
        <v>981</v>
      </c>
      <c r="H260" s="87">
        <v>-2.2087447999999998</v>
      </c>
      <c r="I260" s="87">
        <v>29.8331275</v>
      </c>
      <c r="J260" s="99" t="s">
        <v>238</v>
      </c>
      <c r="K260" s="99" t="s">
        <v>238</v>
      </c>
      <c r="L260" s="99" t="s">
        <v>770</v>
      </c>
      <c r="M260" s="99" t="s">
        <v>827</v>
      </c>
      <c r="N260" s="99">
        <v>232</v>
      </c>
      <c r="O260" s="99">
        <v>997</v>
      </c>
      <c r="P260" s="100">
        <f t="shared" si="10"/>
        <v>46859</v>
      </c>
    </row>
    <row r="261" spans="1:16" s="89" customFormat="1" ht="12.75" x14ac:dyDescent="0.15">
      <c r="A261" s="81" t="s">
        <v>833</v>
      </c>
      <c r="B261" s="99" t="s">
        <v>828</v>
      </c>
      <c r="C261" s="99" t="s">
        <v>650</v>
      </c>
      <c r="D261" s="84">
        <v>44766</v>
      </c>
      <c r="E261" s="99">
        <v>0</v>
      </c>
      <c r="F261" s="86">
        <f t="shared" si="9"/>
        <v>80</v>
      </c>
      <c r="G261" s="86" t="s">
        <v>981</v>
      </c>
      <c r="H261" s="87">
        <v>-2.2066620000000001</v>
      </c>
      <c r="I261" s="87">
        <v>29.825089999999999</v>
      </c>
      <c r="J261" s="99" t="s">
        <v>238</v>
      </c>
      <c r="K261" s="99" t="s">
        <v>238</v>
      </c>
      <c r="L261" s="99" t="s">
        <v>770</v>
      </c>
      <c r="M261" s="99" t="s">
        <v>253</v>
      </c>
      <c r="N261" s="99">
        <v>187</v>
      </c>
      <c r="O261" s="99">
        <v>804</v>
      </c>
      <c r="P261" s="100">
        <f t="shared" si="10"/>
        <v>64320</v>
      </c>
    </row>
    <row r="262" spans="1:16" s="89" customFormat="1" ht="12.75" x14ac:dyDescent="0.15">
      <c r="A262" s="81" t="s">
        <v>833</v>
      </c>
      <c r="B262" s="99" t="s">
        <v>587</v>
      </c>
      <c r="C262" s="99" t="s">
        <v>588</v>
      </c>
      <c r="D262" s="84">
        <v>44766</v>
      </c>
      <c r="E262" s="99">
        <v>0</v>
      </c>
      <c r="F262" s="86">
        <f t="shared" si="9"/>
        <v>70</v>
      </c>
      <c r="G262" s="86" t="s">
        <v>981</v>
      </c>
      <c r="H262" s="87">
        <v>-2.2220194000000002</v>
      </c>
      <c r="I262" s="87">
        <v>29.821395599999999</v>
      </c>
      <c r="J262" s="99" t="s">
        <v>238</v>
      </c>
      <c r="K262" s="99" t="s">
        <v>238</v>
      </c>
      <c r="L262" s="99" t="s">
        <v>589</v>
      </c>
      <c r="M262" s="99" t="s">
        <v>590</v>
      </c>
      <c r="N262" s="99">
        <v>124</v>
      </c>
      <c r="O262" s="99">
        <v>533</v>
      </c>
      <c r="P262" s="100">
        <f>F262*O262</f>
        <v>37310</v>
      </c>
    </row>
    <row r="263" spans="1:16" s="89" customFormat="1" ht="12.75" x14ac:dyDescent="0.15">
      <c r="A263" s="92" t="s">
        <v>833</v>
      </c>
      <c r="B263" s="93"/>
      <c r="C263" s="93"/>
      <c r="D263" s="104"/>
      <c r="E263" s="93"/>
      <c r="F263" s="93"/>
      <c r="G263" s="93"/>
      <c r="H263" s="92"/>
      <c r="I263" s="92"/>
      <c r="J263" s="93"/>
      <c r="K263" s="93"/>
      <c r="L263" s="93"/>
      <c r="M263" s="101" t="s">
        <v>835</v>
      </c>
      <c r="N263" s="102">
        <f>SUM(N222:N262)</f>
        <v>7796</v>
      </c>
      <c r="O263" s="102">
        <f t="shared" ref="O263:P263" si="11">SUM(O222:O262)</f>
        <v>32585</v>
      </c>
      <c r="P263" s="102">
        <f t="shared" si="11"/>
        <v>4669012</v>
      </c>
    </row>
    <row r="264" spans="1:16" s="107" customFormat="1" ht="12.75" x14ac:dyDescent="0.15">
      <c r="A264" s="105"/>
      <c r="B264" s="106"/>
      <c r="C264" s="106"/>
      <c r="D264" s="106"/>
      <c r="E264" s="106"/>
      <c r="F264" s="106"/>
      <c r="G264" s="106"/>
      <c r="H264" s="105"/>
      <c r="I264" s="105"/>
      <c r="J264" s="106"/>
      <c r="K264" s="106"/>
      <c r="L264" s="106"/>
      <c r="M264" s="101" t="s">
        <v>846</v>
      </c>
      <c r="N264" s="102">
        <f>SUM(N49,N92,N131,N178,N221,N263)</f>
        <v>49057</v>
      </c>
      <c r="O264" s="102">
        <f>SUM(O49,O92,O131,O178,O221,O263)</f>
        <v>198626</v>
      </c>
      <c r="P264" s="103">
        <f>SUM(P49,P92,P131,P178,P221,P263)</f>
        <v>36738846</v>
      </c>
    </row>
  </sheetData>
  <autoFilter ref="A6:S264" xr:uid="{00000000-0009-0000-0000-000000000000}">
    <filterColumn colId="7" showButton="0"/>
  </autoFilter>
  <mergeCells count="6">
    <mergeCell ref="B1:L1"/>
    <mergeCell ref="H6:I6"/>
    <mergeCell ref="B2:E2"/>
    <mergeCell ref="B3:E3"/>
    <mergeCell ref="F2:L2"/>
    <mergeCell ref="F3:L3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7"/>
  <sheetViews>
    <sheetView topLeftCell="A94" zoomScale="85" zoomScaleNormal="85" workbookViewId="0">
      <selection activeCell="E108" sqref="E108"/>
    </sheetView>
  </sheetViews>
  <sheetFormatPr defaultColWidth="8.75" defaultRowHeight="13.5" x14ac:dyDescent="0.15"/>
  <cols>
    <col min="1" max="1" width="23.5" style="8" customWidth="1"/>
    <col min="2" max="2" width="20.625" style="8" customWidth="1"/>
    <col min="3" max="3" width="51.875" style="8" customWidth="1"/>
    <col min="4" max="4" width="15.875" style="8" customWidth="1"/>
    <col min="5" max="5" width="19.125" style="28" customWidth="1"/>
    <col min="6" max="6" width="28.625" style="8" customWidth="1"/>
    <col min="7" max="16384" width="8.75" style="8"/>
  </cols>
  <sheetData>
    <row r="1" spans="1:6" ht="27.95" customHeight="1" x14ac:dyDescent="0.15">
      <c r="A1" s="49" t="s">
        <v>145</v>
      </c>
      <c r="B1" s="49"/>
    </row>
    <row r="2" spans="1:6" ht="32.1" customHeight="1" x14ac:dyDescent="0.25">
      <c r="A2" s="37" t="s">
        <v>126</v>
      </c>
      <c r="B2" s="37"/>
      <c r="C2" s="6"/>
      <c r="D2" s="7"/>
      <c r="E2" s="26"/>
      <c r="F2" s="7"/>
    </row>
    <row r="3" spans="1:6" ht="15" x14ac:dyDescent="0.25">
      <c r="A3" s="9"/>
      <c r="B3" s="7"/>
      <c r="C3" s="7"/>
      <c r="D3" s="7"/>
      <c r="E3" s="26"/>
      <c r="F3" s="7"/>
    </row>
    <row r="4" spans="1:6" ht="20.25" customHeight="1" x14ac:dyDescent="0.25">
      <c r="A4" s="10" t="s">
        <v>19</v>
      </c>
      <c r="B4" s="10"/>
      <c r="C4" s="11"/>
      <c r="D4" s="11"/>
      <c r="E4" s="27"/>
      <c r="F4" s="12"/>
    </row>
    <row r="5" spans="1:6" ht="17.25" customHeight="1" x14ac:dyDescent="0.25">
      <c r="A5" s="13"/>
      <c r="B5" s="13"/>
      <c r="C5" s="11"/>
      <c r="D5" s="11"/>
      <c r="E5" s="27"/>
      <c r="F5" s="12"/>
    </row>
    <row r="6" spans="1:6" ht="26.45" customHeight="1" x14ac:dyDescent="0.25">
      <c r="A6" s="134" t="s">
        <v>13</v>
      </c>
      <c r="B6" s="135"/>
      <c r="C6" s="63" t="s">
        <v>16</v>
      </c>
      <c r="D6" s="63" t="s">
        <v>8</v>
      </c>
      <c r="E6" s="64" t="s">
        <v>17</v>
      </c>
      <c r="F6" s="65" t="s">
        <v>18</v>
      </c>
    </row>
    <row r="7" spans="1:6" ht="21.95" customHeight="1" x14ac:dyDescent="0.15">
      <c r="A7" s="131" t="s">
        <v>20</v>
      </c>
      <c r="B7" s="14" t="s">
        <v>838</v>
      </c>
      <c r="C7" s="123" t="s">
        <v>14</v>
      </c>
      <c r="D7" s="55">
        <f>(1-$D$14)*(1-$D$15)*D16*$D$23*($D$24+$D$25)</f>
        <v>16480.556739273601</v>
      </c>
      <c r="E7" s="117" t="s">
        <v>24</v>
      </c>
      <c r="F7" s="117" t="s">
        <v>25</v>
      </c>
    </row>
    <row r="8" spans="1:6" ht="21.95" customHeight="1" x14ac:dyDescent="0.15">
      <c r="A8" s="132"/>
      <c r="B8" s="14" t="s">
        <v>839</v>
      </c>
      <c r="C8" s="124"/>
      <c r="D8" s="55">
        <f t="shared" ref="D8:D12" si="0">(1-$D$14)*(1-$D$15)*D17*$D$23*($D$24+$D$25)</f>
        <v>18775.380607617601</v>
      </c>
      <c r="E8" s="118"/>
      <c r="F8" s="118"/>
    </row>
    <row r="9" spans="1:6" ht="21.95" customHeight="1" x14ac:dyDescent="0.15">
      <c r="A9" s="132"/>
      <c r="B9" s="14" t="s">
        <v>840</v>
      </c>
      <c r="C9" s="124"/>
      <c r="D9" s="55">
        <f t="shared" si="0"/>
        <v>18963.121151412</v>
      </c>
      <c r="E9" s="118"/>
      <c r="F9" s="118"/>
    </row>
    <row r="10" spans="1:6" ht="21.95" customHeight="1" x14ac:dyDescent="0.15">
      <c r="A10" s="132"/>
      <c r="B10" s="14" t="s">
        <v>841</v>
      </c>
      <c r="C10" s="124"/>
      <c r="D10" s="55">
        <f t="shared" si="0"/>
        <v>12403.940030546402</v>
      </c>
      <c r="E10" s="118"/>
      <c r="F10" s="118"/>
    </row>
    <row r="11" spans="1:6" ht="21.95" customHeight="1" x14ac:dyDescent="0.15">
      <c r="A11" s="132"/>
      <c r="B11" s="14" t="s">
        <v>842</v>
      </c>
      <c r="C11" s="124"/>
      <c r="D11" s="55">
        <f t="shared" si="0"/>
        <v>18101.9367336096</v>
      </c>
      <c r="E11" s="118"/>
      <c r="F11" s="118"/>
    </row>
    <row r="12" spans="1:6" ht="21.95" customHeight="1" x14ac:dyDescent="0.15">
      <c r="A12" s="132"/>
      <c r="B12" s="14" t="s">
        <v>843</v>
      </c>
      <c r="C12" s="124"/>
      <c r="D12" s="55">
        <f t="shared" si="0"/>
        <v>12335.010509865602</v>
      </c>
      <c r="E12" s="118"/>
      <c r="F12" s="119"/>
    </row>
    <row r="13" spans="1:6" ht="21.95" customHeight="1" x14ac:dyDescent="0.15">
      <c r="A13" s="133"/>
      <c r="B13" s="62" t="s">
        <v>850</v>
      </c>
      <c r="C13" s="125"/>
      <c r="D13" s="55">
        <f>SUM(D7:D12)</f>
        <v>97059.94577232482</v>
      </c>
      <c r="E13" s="119"/>
      <c r="F13" s="61"/>
    </row>
    <row r="14" spans="1:6" ht="66" customHeight="1" x14ac:dyDescent="0.15">
      <c r="A14" s="129" t="s">
        <v>21</v>
      </c>
      <c r="B14" s="130"/>
      <c r="C14" s="16" t="s">
        <v>132</v>
      </c>
      <c r="D14" s="14">
        <v>0</v>
      </c>
      <c r="E14" s="17" t="s">
        <v>134</v>
      </c>
      <c r="F14" s="17" t="s">
        <v>26</v>
      </c>
    </row>
    <row r="15" spans="1:6" ht="33.75" customHeight="1" x14ac:dyDescent="0.15">
      <c r="A15" s="129" t="s">
        <v>22</v>
      </c>
      <c r="B15" s="130"/>
      <c r="C15" s="16" t="s">
        <v>9</v>
      </c>
      <c r="D15" s="14">
        <v>8.3000000000000001E-3</v>
      </c>
      <c r="E15" s="17" t="s">
        <v>134</v>
      </c>
      <c r="F15" s="17" t="s">
        <v>26</v>
      </c>
    </row>
    <row r="16" spans="1:6" ht="21.95" customHeight="1" x14ac:dyDescent="0.15">
      <c r="A16" s="131" t="s">
        <v>844</v>
      </c>
      <c r="B16" s="14" t="s">
        <v>838</v>
      </c>
      <c r="C16" s="123" t="s">
        <v>15</v>
      </c>
      <c r="D16" s="18">
        <f>'Basic data'!P49</f>
        <v>6238172</v>
      </c>
      <c r="E16" s="117" t="s">
        <v>27</v>
      </c>
      <c r="F16" s="117" t="s">
        <v>25</v>
      </c>
    </row>
    <row r="17" spans="1:6" ht="21.95" customHeight="1" x14ac:dyDescent="0.15">
      <c r="A17" s="132"/>
      <c r="B17" s="14" t="s">
        <v>839</v>
      </c>
      <c r="C17" s="124"/>
      <c r="D17" s="18">
        <f>'Basic data'!P92</f>
        <v>7106802</v>
      </c>
      <c r="E17" s="118"/>
      <c r="F17" s="118"/>
    </row>
    <row r="18" spans="1:6" ht="21.95" customHeight="1" x14ac:dyDescent="0.15">
      <c r="A18" s="132"/>
      <c r="B18" s="14" t="s">
        <v>840</v>
      </c>
      <c r="C18" s="124"/>
      <c r="D18" s="18">
        <f>'Basic data'!P131</f>
        <v>7177865</v>
      </c>
      <c r="E18" s="118"/>
      <c r="F18" s="118"/>
    </row>
    <row r="19" spans="1:6" ht="21.95" customHeight="1" x14ac:dyDescent="0.15">
      <c r="A19" s="132"/>
      <c r="B19" s="14" t="s">
        <v>841</v>
      </c>
      <c r="C19" s="124"/>
      <c r="D19" s="18">
        <f>'Basic data'!P178</f>
        <v>4695103</v>
      </c>
      <c r="E19" s="118"/>
      <c r="F19" s="118"/>
    </row>
    <row r="20" spans="1:6" ht="21.95" customHeight="1" x14ac:dyDescent="0.15">
      <c r="A20" s="132"/>
      <c r="B20" s="14" t="s">
        <v>842</v>
      </c>
      <c r="C20" s="124"/>
      <c r="D20" s="18">
        <f>'Basic data'!P221</f>
        <v>6851892</v>
      </c>
      <c r="E20" s="118"/>
      <c r="F20" s="118"/>
    </row>
    <row r="21" spans="1:6" ht="21.95" customHeight="1" x14ac:dyDescent="0.15">
      <c r="A21" s="132"/>
      <c r="B21" s="14" t="s">
        <v>843</v>
      </c>
      <c r="C21" s="124"/>
      <c r="D21" s="18">
        <f>'Basic data'!P263</f>
        <v>4669012</v>
      </c>
      <c r="E21" s="118"/>
      <c r="F21" s="119"/>
    </row>
    <row r="22" spans="1:6" ht="21.95" customHeight="1" x14ac:dyDescent="0.15">
      <c r="A22" s="133"/>
      <c r="B22" s="62" t="s">
        <v>850</v>
      </c>
      <c r="C22" s="125"/>
      <c r="D22" s="18">
        <f>SUM(D16:D21)</f>
        <v>36738846</v>
      </c>
      <c r="E22" s="119"/>
      <c r="F22" s="61"/>
    </row>
    <row r="23" spans="1:6" ht="53.25" customHeight="1" x14ac:dyDescent="0.15">
      <c r="A23" s="129" t="s">
        <v>23</v>
      </c>
      <c r="B23" s="130"/>
      <c r="C23" s="16" t="s">
        <v>10</v>
      </c>
      <c r="D23" s="14">
        <v>4.0000000000000002E-4</v>
      </c>
      <c r="E23" s="17" t="s">
        <v>28</v>
      </c>
      <c r="F23" s="19" t="s">
        <v>29</v>
      </c>
    </row>
    <row r="24" spans="1:6" ht="48.75" customHeight="1" x14ac:dyDescent="0.15">
      <c r="A24" s="129" t="s">
        <v>30</v>
      </c>
      <c r="B24" s="130"/>
      <c r="C24" s="16" t="s">
        <v>11</v>
      </c>
      <c r="D24" s="14">
        <v>6.66</v>
      </c>
      <c r="E24" s="17" t="s">
        <v>31</v>
      </c>
      <c r="F24" s="19" t="s">
        <v>141</v>
      </c>
    </row>
    <row r="25" spans="1:6" ht="31.5" x14ac:dyDescent="0.15">
      <c r="A25" s="129" t="s">
        <v>32</v>
      </c>
      <c r="B25" s="130"/>
      <c r="C25" s="16" t="s">
        <v>12</v>
      </c>
      <c r="D25" s="14">
        <v>0</v>
      </c>
      <c r="E25" s="17" t="s">
        <v>31</v>
      </c>
      <c r="F25" s="19" t="s">
        <v>142</v>
      </c>
    </row>
    <row r="26" spans="1:6" ht="15.75" x14ac:dyDescent="0.15">
      <c r="A26" s="44"/>
      <c r="B26" s="44"/>
      <c r="C26" s="45"/>
      <c r="D26" s="44"/>
      <c r="E26" s="43"/>
      <c r="F26" s="46"/>
    </row>
    <row r="27" spans="1:6" x14ac:dyDescent="0.15">
      <c r="A27" s="20"/>
    </row>
    <row r="28" spans="1:6" ht="15.75" x14ac:dyDescent="0.25">
      <c r="A28" s="37" t="s">
        <v>37</v>
      </c>
      <c r="B28" s="37"/>
      <c r="C28" s="6"/>
      <c r="D28" s="7"/>
      <c r="E28" s="26"/>
      <c r="F28" s="7"/>
    </row>
    <row r="29" spans="1:6" ht="15" x14ac:dyDescent="0.25">
      <c r="A29" s="9"/>
      <c r="B29" s="7"/>
      <c r="C29" s="7"/>
      <c r="D29" s="7"/>
      <c r="E29" s="26"/>
      <c r="F29" s="7"/>
    </row>
    <row r="30" spans="1:6" ht="16.5" x14ac:dyDescent="0.25">
      <c r="A30" s="10" t="s">
        <v>117</v>
      </c>
      <c r="B30" s="10"/>
      <c r="C30" s="11"/>
      <c r="D30" s="11"/>
      <c r="E30" s="27"/>
      <c r="F30" s="12"/>
    </row>
    <row r="31" spans="1:6" ht="15.75" x14ac:dyDescent="0.25">
      <c r="A31" s="13"/>
      <c r="B31" s="13"/>
      <c r="C31" s="11"/>
      <c r="D31" s="11"/>
      <c r="E31" s="27"/>
      <c r="F31" s="12"/>
    </row>
    <row r="32" spans="1:6" ht="26.45" customHeight="1" x14ac:dyDescent="0.25">
      <c r="A32" s="134" t="s">
        <v>13</v>
      </c>
      <c r="B32" s="135"/>
      <c r="C32" s="63" t="s">
        <v>16</v>
      </c>
      <c r="D32" s="63" t="s">
        <v>8</v>
      </c>
      <c r="E32" s="64" t="s">
        <v>17</v>
      </c>
      <c r="F32" s="65" t="s">
        <v>18</v>
      </c>
    </row>
    <row r="33" spans="1:6" ht="21.95" customHeight="1" x14ac:dyDescent="0.15">
      <c r="A33" s="126" t="s">
        <v>121</v>
      </c>
      <c r="B33" s="14" t="s">
        <v>838</v>
      </c>
      <c r="C33" s="123" t="s">
        <v>33</v>
      </c>
      <c r="D33" s="39">
        <f>(1-$D$39)*D40*$D$46*($D$47+$D$48)</f>
        <v>0</v>
      </c>
      <c r="E33" s="117" t="s">
        <v>24</v>
      </c>
      <c r="F33" s="117" t="s">
        <v>25</v>
      </c>
    </row>
    <row r="34" spans="1:6" ht="21.95" customHeight="1" x14ac:dyDescent="0.15">
      <c r="A34" s="127"/>
      <c r="B34" s="14" t="s">
        <v>839</v>
      </c>
      <c r="C34" s="124"/>
      <c r="D34" s="39">
        <f t="shared" ref="D34:D38" si="1">(1-$D$39)*D41*$D$46*($D$47+$D$48)</f>
        <v>0</v>
      </c>
      <c r="E34" s="118"/>
      <c r="F34" s="118"/>
    </row>
    <row r="35" spans="1:6" ht="21.95" customHeight="1" x14ac:dyDescent="0.15">
      <c r="A35" s="127"/>
      <c r="B35" s="14" t="s">
        <v>840</v>
      </c>
      <c r="C35" s="124"/>
      <c r="D35" s="39">
        <f t="shared" si="1"/>
        <v>0</v>
      </c>
      <c r="E35" s="118"/>
      <c r="F35" s="118"/>
    </row>
    <row r="36" spans="1:6" ht="21.95" customHeight="1" x14ac:dyDescent="0.15">
      <c r="A36" s="127"/>
      <c r="B36" s="14" t="s">
        <v>841</v>
      </c>
      <c r="C36" s="124"/>
      <c r="D36" s="39">
        <f t="shared" si="1"/>
        <v>0</v>
      </c>
      <c r="E36" s="118"/>
      <c r="F36" s="118"/>
    </row>
    <row r="37" spans="1:6" ht="21.95" customHeight="1" x14ac:dyDescent="0.15">
      <c r="A37" s="127"/>
      <c r="B37" s="14" t="s">
        <v>842</v>
      </c>
      <c r="C37" s="124"/>
      <c r="D37" s="39">
        <f t="shared" si="1"/>
        <v>0</v>
      </c>
      <c r="E37" s="118"/>
      <c r="F37" s="118"/>
    </row>
    <row r="38" spans="1:6" ht="21.95" customHeight="1" x14ac:dyDescent="0.15">
      <c r="A38" s="128"/>
      <c r="B38" s="14" t="s">
        <v>843</v>
      </c>
      <c r="C38" s="125"/>
      <c r="D38" s="39">
        <f t="shared" si="1"/>
        <v>0</v>
      </c>
      <c r="E38" s="119"/>
      <c r="F38" s="119"/>
    </row>
    <row r="39" spans="1:6" ht="31.5" x14ac:dyDescent="0.15">
      <c r="A39" s="129" t="s">
        <v>122</v>
      </c>
      <c r="B39" s="130"/>
      <c r="C39" s="16" t="s">
        <v>295</v>
      </c>
      <c r="D39" s="14">
        <f t="shared" ref="D39:D45" si="2">D15</f>
        <v>8.3000000000000001E-3</v>
      </c>
      <c r="E39" s="47" t="s">
        <v>133</v>
      </c>
      <c r="F39" s="17" t="s">
        <v>26</v>
      </c>
    </row>
    <row r="40" spans="1:6" ht="21.95" customHeight="1" x14ac:dyDescent="0.15">
      <c r="A40" s="126" t="s">
        <v>123</v>
      </c>
      <c r="B40" s="14" t="s">
        <v>838</v>
      </c>
      <c r="C40" s="123" t="s">
        <v>34</v>
      </c>
      <c r="D40" s="18">
        <f t="shared" si="2"/>
        <v>6238172</v>
      </c>
      <c r="E40" s="117" t="s">
        <v>27</v>
      </c>
      <c r="F40" s="117" t="s">
        <v>127</v>
      </c>
    </row>
    <row r="41" spans="1:6" ht="21.95" customHeight="1" x14ac:dyDescent="0.15">
      <c r="A41" s="127"/>
      <c r="B41" s="14" t="s">
        <v>839</v>
      </c>
      <c r="C41" s="124"/>
      <c r="D41" s="18">
        <f t="shared" si="2"/>
        <v>7106802</v>
      </c>
      <c r="E41" s="118"/>
      <c r="F41" s="118"/>
    </row>
    <row r="42" spans="1:6" ht="21.95" customHeight="1" x14ac:dyDescent="0.15">
      <c r="A42" s="127"/>
      <c r="B42" s="14" t="s">
        <v>840</v>
      </c>
      <c r="C42" s="124"/>
      <c r="D42" s="18">
        <f t="shared" si="2"/>
        <v>7177865</v>
      </c>
      <c r="E42" s="118"/>
      <c r="F42" s="118"/>
    </row>
    <row r="43" spans="1:6" ht="21.95" customHeight="1" x14ac:dyDescent="0.15">
      <c r="A43" s="127"/>
      <c r="B43" s="14" t="s">
        <v>841</v>
      </c>
      <c r="C43" s="124"/>
      <c r="D43" s="18">
        <f t="shared" si="2"/>
        <v>4695103</v>
      </c>
      <c r="E43" s="118"/>
      <c r="F43" s="118"/>
    </row>
    <row r="44" spans="1:6" ht="21.95" customHeight="1" x14ac:dyDescent="0.15">
      <c r="A44" s="127"/>
      <c r="B44" s="14" t="s">
        <v>842</v>
      </c>
      <c r="C44" s="124"/>
      <c r="D44" s="18">
        <f t="shared" si="2"/>
        <v>6851892</v>
      </c>
      <c r="E44" s="118"/>
      <c r="F44" s="118"/>
    </row>
    <row r="45" spans="1:6" ht="21.95" customHeight="1" x14ac:dyDescent="0.15">
      <c r="A45" s="128"/>
      <c r="B45" s="14" t="s">
        <v>843</v>
      </c>
      <c r="C45" s="125"/>
      <c r="D45" s="18">
        <f t="shared" si="2"/>
        <v>4669012</v>
      </c>
      <c r="E45" s="119"/>
      <c r="F45" s="119"/>
    </row>
    <row r="46" spans="1:6" ht="47.25" x14ac:dyDescent="0.15">
      <c r="A46" s="14" t="s">
        <v>124</v>
      </c>
      <c r="B46" s="14"/>
      <c r="C46" s="16" t="s">
        <v>35</v>
      </c>
      <c r="D46" s="14">
        <v>4.0000000000000002E-4</v>
      </c>
      <c r="E46" s="17" t="s">
        <v>28</v>
      </c>
      <c r="F46" s="19" t="s">
        <v>29</v>
      </c>
    </row>
    <row r="47" spans="1:6" ht="31.5" x14ac:dyDescent="0.15">
      <c r="A47" s="14" t="s">
        <v>118</v>
      </c>
      <c r="B47" s="14"/>
      <c r="C47" s="16" t="s">
        <v>12</v>
      </c>
      <c r="D47" s="14">
        <v>0</v>
      </c>
      <c r="E47" s="17" t="s">
        <v>31</v>
      </c>
      <c r="F47" s="19" t="s">
        <v>143</v>
      </c>
    </row>
    <row r="48" spans="1:6" ht="31.5" x14ac:dyDescent="0.15">
      <c r="A48" s="14" t="s">
        <v>125</v>
      </c>
      <c r="B48" s="14"/>
      <c r="C48" s="16" t="s">
        <v>36</v>
      </c>
      <c r="D48" s="14">
        <v>0</v>
      </c>
      <c r="E48" s="17" t="s">
        <v>31</v>
      </c>
      <c r="F48" s="19" t="s">
        <v>142</v>
      </c>
    </row>
    <row r="49" spans="1:6" x14ac:dyDescent="0.15">
      <c r="A49" s="20"/>
    </row>
    <row r="50" spans="1:6" ht="15.75" x14ac:dyDescent="0.15">
      <c r="A50" s="38" t="s">
        <v>2</v>
      </c>
      <c r="B50" s="59"/>
    </row>
    <row r="51" spans="1:6" x14ac:dyDescent="0.15">
      <c r="A51" s="20"/>
    </row>
    <row r="52" spans="1:6" ht="16.5" x14ac:dyDescent="0.15">
      <c r="A52" s="10" t="s">
        <v>119</v>
      </c>
      <c r="B52" s="10"/>
    </row>
    <row r="53" spans="1:6" ht="16.5" x14ac:dyDescent="0.15">
      <c r="A53" s="10" t="s">
        <v>66</v>
      </c>
      <c r="B53" s="10"/>
    </row>
    <row r="54" spans="1:6" ht="18.75" x14ac:dyDescent="0.15">
      <c r="A54" s="10" t="s">
        <v>853</v>
      </c>
      <c r="B54" s="10"/>
    </row>
    <row r="55" spans="1:6" ht="18.75" x14ac:dyDescent="0.15">
      <c r="A55" s="10" t="s">
        <v>72</v>
      </c>
      <c r="B55" s="10"/>
    </row>
    <row r="56" spans="1:6" ht="18.75" x14ac:dyDescent="0.15">
      <c r="A56" s="10" t="s">
        <v>67</v>
      </c>
      <c r="B56" s="10"/>
    </row>
    <row r="57" spans="1:6" ht="15" x14ac:dyDescent="0.15">
      <c r="A57" s="23"/>
      <c r="B57" s="23"/>
    </row>
    <row r="58" spans="1:6" ht="20.45" customHeight="1" x14ac:dyDescent="0.25">
      <c r="A58" s="63" t="s">
        <v>13</v>
      </c>
      <c r="B58" s="63"/>
      <c r="C58" s="63" t="s">
        <v>16</v>
      </c>
      <c r="D58" s="63" t="s">
        <v>8</v>
      </c>
      <c r="E58" s="64" t="s">
        <v>17</v>
      </c>
      <c r="F58" s="65" t="s">
        <v>18</v>
      </c>
    </row>
    <row r="59" spans="1:6" ht="17.45" customHeight="1" x14ac:dyDescent="0.15">
      <c r="A59" s="126" t="s">
        <v>73</v>
      </c>
      <c r="B59" s="14" t="s">
        <v>838</v>
      </c>
      <c r="C59" s="123" t="s">
        <v>38</v>
      </c>
      <c r="D59" s="18">
        <f t="shared" ref="D59:D64" si="3">ROUNDDOWN(D7*(($D$84*$D$90)+$D$80)*$D$92,0)</f>
        <v>30311</v>
      </c>
      <c r="E59" s="117" t="s">
        <v>104</v>
      </c>
      <c r="F59" s="117" t="s">
        <v>25</v>
      </c>
    </row>
    <row r="60" spans="1:6" ht="15.75" x14ac:dyDescent="0.15">
      <c r="A60" s="127"/>
      <c r="B60" s="14" t="s">
        <v>839</v>
      </c>
      <c r="C60" s="124"/>
      <c r="D60" s="18">
        <f t="shared" si="3"/>
        <v>34531</v>
      </c>
      <c r="E60" s="118"/>
      <c r="F60" s="118"/>
    </row>
    <row r="61" spans="1:6" ht="15.75" x14ac:dyDescent="0.15">
      <c r="A61" s="127"/>
      <c r="B61" s="14" t="s">
        <v>840</v>
      </c>
      <c r="C61" s="124"/>
      <c r="D61" s="18">
        <f t="shared" si="3"/>
        <v>34877</v>
      </c>
      <c r="E61" s="118"/>
      <c r="F61" s="118"/>
    </row>
    <row r="62" spans="1:6" ht="15.75" x14ac:dyDescent="0.15">
      <c r="A62" s="127"/>
      <c r="B62" s="14" t="s">
        <v>841</v>
      </c>
      <c r="C62" s="124"/>
      <c r="D62" s="18">
        <f t="shared" si="3"/>
        <v>22813</v>
      </c>
      <c r="E62" s="118"/>
      <c r="F62" s="118"/>
    </row>
    <row r="63" spans="1:6" ht="15.75" x14ac:dyDescent="0.15">
      <c r="A63" s="127"/>
      <c r="B63" s="14" t="s">
        <v>842</v>
      </c>
      <c r="C63" s="124"/>
      <c r="D63" s="18">
        <f t="shared" si="3"/>
        <v>33293</v>
      </c>
      <c r="E63" s="118"/>
      <c r="F63" s="118"/>
    </row>
    <row r="64" spans="1:6" ht="15.75" x14ac:dyDescent="0.15">
      <c r="A64" s="127"/>
      <c r="B64" s="14" t="s">
        <v>843</v>
      </c>
      <c r="C64" s="124"/>
      <c r="D64" s="18">
        <f t="shared" si="3"/>
        <v>22686</v>
      </c>
      <c r="E64" s="118"/>
      <c r="F64" s="118"/>
    </row>
    <row r="65" spans="1:6" ht="15.75" x14ac:dyDescent="0.15">
      <c r="A65" s="128"/>
      <c r="B65" s="14" t="s">
        <v>850</v>
      </c>
      <c r="C65" s="125"/>
      <c r="D65" s="18">
        <f>SUM(D59:D64)</f>
        <v>178511</v>
      </c>
      <c r="E65" s="119"/>
      <c r="F65" s="119"/>
    </row>
    <row r="66" spans="1:6" ht="17.45" customHeight="1" x14ac:dyDescent="0.15">
      <c r="A66" s="126" t="s">
        <v>74</v>
      </c>
      <c r="B66" s="14" t="s">
        <v>838</v>
      </c>
      <c r="C66" s="123" t="s">
        <v>39</v>
      </c>
      <c r="D66" s="18">
        <f t="shared" ref="D66:D71" si="4">ROUNDUP(D33*(($D$85*$D$91)+$D$81)*$D$93,0)</f>
        <v>0</v>
      </c>
      <c r="E66" s="117" t="s">
        <v>104</v>
      </c>
      <c r="F66" s="117" t="s">
        <v>25</v>
      </c>
    </row>
    <row r="67" spans="1:6" ht="15.75" x14ac:dyDescent="0.15">
      <c r="A67" s="127"/>
      <c r="B67" s="14" t="s">
        <v>839</v>
      </c>
      <c r="C67" s="124"/>
      <c r="D67" s="18">
        <f t="shared" si="4"/>
        <v>0</v>
      </c>
      <c r="E67" s="118"/>
      <c r="F67" s="118"/>
    </row>
    <row r="68" spans="1:6" ht="15.75" x14ac:dyDescent="0.15">
      <c r="A68" s="127"/>
      <c r="B68" s="14" t="s">
        <v>840</v>
      </c>
      <c r="C68" s="124"/>
      <c r="D68" s="18">
        <f t="shared" si="4"/>
        <v>0</v>
      </c>
      <c r="E68" s="118"/>
      <c r="F68" s="118"/>
    </row>
    <row r="69" spans="1:6" ht="15.75" x14ac:dyDescent="0.15">
      <c r="A69" s="127"/>
      <c r="B69" s="14" t="s">
        <v>841</v>
      </c>
      <c r="C69" s="124"/>
      <c r="D69" s="18">
        <f t="shared" si="4"/>
        <v>0</v>
      </c>
      <c r="E69" s="118"/>
      <c r="F69" s="118"/>
    </row>
    <row r="70" spans="1:6" ht="15.75" x14ac:dyDescent="0.15">
      <c r="A70" s="127"/>
      <c r="B70" s="14" t="s">
        <v>842</v>
      </c>
      <c r="C70" s="124"/>
      <c r="D70" s="18">
        <f t="shared" si="4"/>
        <v>0</v>
      </c>
      <c r="E70" s="118"/>
      <c r="F70" s="118"/>
    </row>
    <row r="71" spans="1:6" ht="15.75" x14ac:dyDescent="0.15">
      <c r="A71" s="127"/>
      <c r="B71" s="14" t="s">
        <v>843</v>
      </c>
      <c r="C71" s="124"/>
      <c r="D71" s="18">
        <f t="shared" si="4"/>
        <v>0</v>
      </c>
      <c r="E71" s="118"/>
      <c r="F71" s="118"/>
    </row>
    <row r="72" spans="1:6" ht="15.75" x14ac:dyDescent="0.15">
      <c r="A72" s="128"/>
      <c r="B72" s="14" t="s">
        <v>850</v>
      </c>
      <c r="C72" s="125"/>
      <c r="D72" s="18">
        <f>SUM(D66:D71)</f>
        <v>0</v>
      </c>
      <c r="E72" s="119"/>
      <c r="F72" s="119"/>
    </row>
    <row r="73" spans="1:6" ht="21.95" customHeight="1" x14ac:dyDescent="0.15">
      <c r="A73" s="126" t="s">
        <v>75</v>
      </c>
      <c r="B73" s="14" t="s">
        <v>838</v>
      </c>
      <c r="C73" s="123" t="s">
        <v>46</v>
      </c>
      <c r="D73" s="18">
        <f>(D59-D66)*$D$94-$D$95</f>
        <v>30311</v>
      </c>
      <c r="E73" s="117" t="s">
        <v>104</v>
      </c>
      <c r="F73" s="117" t="s">
        <v>25</v>
      </c>
    </row>
    <row r="74" spans="1:6" ht="21.95" customHeight="1" x14ac:dyDescent="0.15">
      <c r="A74" s="127"/>
      <c r="B74" s="14" t="s">
        <v>839</v>
      </c>
      <c r="C74" s="124"/>
      <c r="D74" s="18">
        <f t="shared" ref="D74:D78" si="5">(D60-D67)*$D$94-$D$95</f>
        <v>34531</v>
      </c>
      <c r="E74" s="118"/>
      <c r="F74" s="118"/>
    </row>
    <row r="75" spans="1:6" ht="21.95" customHeight="1" x14ac:dyDescent="0.15">
      <c r="A75" s="127"/>
      <c r="B75" s="14" t="s">
        <v>840</v>
      </c>
      <c r="C75" s="124"/>
      <c r="D75" s="18">
        <f t="shared" si="5"/>
        <v>34877</v>
      </c>
      <c r="E75" s="118"/>
      <c r="F75" s="118"/>
    </row>
    <row r="76" spans="1:6" ht="21.95" customHeight="1" x14ac:dyDescent="0.15">
      <c r="A76" s="127"/>
      <c r="B76" s="14" t="s">
        <v>841</v>
      </c>
      <c r="C76" s="124"/>
      <c r="D76" s="18">
        <f t="shared" si="5"/>
        <v>22813</v>
      </c>
      <c r="E76" s="118"/>
      <c r="F76" s="118"/>
    </row>
    <row r="77" spans="1:6" ht="21.95" customHeight="1" x14ac:dyDescent="0.15">
      <c r="A77" s="127"/>
      <c r="B77" s="14" t="s">
        <v>842</v>
      </c>
      <c r="C77" s="124"/>
      <c r="D77" s="18">
        <f t="shared" si="5"/>
        <v>33293</v>
      </c>
      <c r="E77" s="118"/>
      <c r="F77" s="118"/>
    </row>
    <row r="78" spans="1:6" ht="21.95" customHeight="1" x14ac:dyDescent="0.15">
      <c r="A78" s="127"/>
      <c r="B78" s="14" t="s">
        <v>843</v>
      </c>
      <c r="C78" s="124"/>
      <c r="D78" s="18">
        <f t="shared" si="5"/>
        <v>22686</v>
      </c>
      <c r="E78" s="118"/>
      <c r="F78" s="118"/>
    </row>
    <row r="79" spans="1:6" ht="21.95" customHeight="1" x14ac:dyDescent="0.15">
      <c r="A79" s="128"/>
      <c r="B79" s="14" t="s">
        <v>850</v>
      </c>
      <c r="C79" s="125"/>
      <c r="D79" s="18">
        <f>SUM(D73:D78)</f>
        <v>178511</v>
      </c>
      <c r="E79" s="119"/>
      <c r="F79" s="119"/>
    </row>
    <row r="80" spans="1:6" ht="110.25" x14ac:dyDescent="0.15">
      <c r="A80" s="129" t="s">
        <v>77</v>
      </c>
      <c r="B80" s="130"/>
      <c r="C80" s="16" t="s">
        <v>69</v>
      </c>
      <c r="D80" s="14">
        <f>D86*D88+D87*D89</f>
        <v>9.4600000000000009</v>
      </c>
      <c r="E80" s="17" t="s">
        <v>95</v>
      </c>
      <c r="F80" s="16" t="s">
        <v>47</v>
      </c>
    </row>
    <row r="81" spans="1:6" ht="110.25" x14ac:dyDescent="0.15">
      <c r="A81" s="129" t="s">
        <v>78</v>
      </c>
      <c r="B81" s="130"/>
      <c r="C81" s="16" t="s">
        <v>140</v>
      </c>
      <c r="D81" s="14">
        <f>D86*D88+D87*D89</f>
        <v>9.4600000000000009</v>
      </c>
      <c r="E81" s="17" t="s">
        <v>95</v>
      </c>
      <c r="F81" s="16" t="s">
        <v>47</v>
      </c>
    </row>
    <row r="82" spans="1:6" ht="31.5" x14ac:dyDescent="0.15">
      <c r="A82" s="129" t="s">
        <v>120</v>
      </c>
      <c r="B82" s="130"/>
      <c r="C82" s="16" t="s">
        <v>40</v>
      </c>
      <c r="D82" s="25">
        <f>D7</f>
        <v>16480.556739273601</v>
      </c>
      <c r="E82" s="17" t="s">
        <v>24</v>
      </c>
      <c r="F82" s="17" t="s">
        <v>25</v>
      </c>
    </row>
    <row r="83" spans="1:6" ht="31.5" x14ac:dyDescent="0.15">
      <c r="A83" s="129" t="s">
        <v>79</v>
      </c>
      <c r="B83" s="130"/>
      <c r="C83" s="16" t="s">
        <v>41</v>
      </c>
      <c r="D83" s="14">
        <f>D33</f>
        <v>0</v>
      </c>
      <c r="E83" s="17" t="s">
        <v>24</v>
      </c>
      <c r="F83" s="17" t="s">
        <v>25</v>
      </c>
    </row>
    <row r="84" spans="1:6" ht="31.5" x14ac:dyDescent="0.15">
      <c r="A84" s="129" t="s">
        <v>80</v>
      </c>
      <c r="B84" s="130"/>
      <c r="C84" s="16" t="s">
        <v>51</v>
      </c>
      <c r="D84" s="14">
        <v>0.96819999999999995</v>
      </c>
      <c r="E84" s="17" t="s">
        <v>131</v>
      </c>
      <c r="F84" s="16" t="s">
        <v>144</v>
      </c>
    </row>
    <row r="85" spans="1:6" ht="31.5" x14ac:dyDescent="0.15">
      <c r="A85" s="129" t="s">
        <v>81</v>
      </c>
      <c r="B85" s="130"/>
      <c r="C85" s="16" t="s">
        <v>139</v>
      </c>
      <c r="D85" s="14">
        <v>0.96819999999999995</v>
      </c>
      <c r="E85" s="17" t="s">
        <v>131</v>
      </c>
      <c r="F85" s="16" t="s">
        <v>144</v>
      </c>
    </row>
    <row r="86" spans="1:6" ht="31.5" x14ac:dyDescent="0.15">
      <c r="A86" s="129" t="s">
        <v>82</v>
      </c>
      <c r="B86" s="130"/>
      <c r="C86" s="16" t="s">
        <v>96</v>
      </c>
      <c r="D86" s="14">
        <v>0.3</v>
      </c>
      <c r="E86" s="17" t="s">
        <v>95</v>
      </c>
      <c r="F86" s="16" t="s">
        <v>94</v>
      </c>
    </row>
    <row r="87" spans="1:6" ht="31.5" x14ac:dyDescent="0.15">
      <c r="A87" s="129" t="s">
        <v>85</v>
      </c>
      <c r="B87" s="130"/>
      <c r="C87" s="16" t="s">
        <v>97</v>
      </c>
      <c r="D87" s="14">
        <v>4.0000000000000001E-3</v>
      </c>
      <c r="E87" s="17" t="s">
        <v>95</v>
      </c>
      <c r="F87" s="16" t="s">
        <v>94</v>
      </c>
    </row>
    <row r="88" spans="1:6" ht="31.5" x14ac:dyDescent="0.15">
      <c r="A88" s="129" t="s">
        <v>83</v>
      </c>
      <c r="B88" s="130"/>
      <c r="C88" s="16" t="s">
        <v>91</v>
      </c>
      <c r="D88" s="14">
        <v>28</v>
      </c>
      <c r="E88" s="17"/>
      <c r="F88" s="16" t="s">
        <v>92</v>
      </c>
    </row>
    <row r="89" spans="1:6" ht="31.5" x14ac:dyDescent="0.15">
      <c r="A89" s="129" t="s">
        <v>84</v>
      </c>
      <c r="B89" s="130"/>
      <c r="C89" s="16" t="s">
        <v>93</v>
      </c>
      <c r="D89" s="14">
        <v>265</v>
      </c>
      <c r="E89" s="17"/>
      <c r="F89" s="16" t="s">
        <v>92</v>
      </c>
    </row>
    <row r="90" spans="1:6" ht="78.75" x14ac:dyDescent="0.15">
      <c r="A90" s="129" t="s">
        <v>86</v>
      </c>
      <c r="B90" s="130"/>
      <c r="C90" s="16" t="s">
        <v>98</v>
      </c>
      <c r="D90" s="14">
        <v>112</v>
      </c>
      <c r="E90" s="17" t="s">
        <v>68</v>
      </c>
      <c r="F90" s="16" t="s">
        <v>48</v>
      </c>
    </row>
    <row r="91" spans="1:6" ht="78.75" x14ac:dyDescent="0.15">
      <c r="A91" s="129" t="s">
        <v>87</v>
      </c>
      <c r="B91" s="130"/>
      <c r="C91" s="16" t="s">
        <v>98</v>
      </c>
      <c r="D91" s="14">
        <v>112</v>
      </c>
      <c r="E91" s="17" t="s">
        <v>95</v>
      </c>
      <c r="F91" s="16" t="s">
        <v>42</v>
      </c>
    </row>
    <row r="92" spans="1:6" ht="94.5" x14ac:dyDescent="0.15">
      <c r="A92" s="129" t="s">
        <v>76</v>
      </c>
      <c r="B92" s="130"/>
      <c r="C92" s="16" t="s">
        <v>49</v>
      </c>
      <c r="D92" s="14">
        <v>1.5599999999999999E-2</v>
      </c>
      <c r="E92" s="17" t="s">
        <v>99</v>
      </c>
      <c r="F92" s="16" t="s">
        <v>43</v>
      </c>
    </row>
    <row r="93" spans="1:6" ht="94.5" x14ac:dyDescent="0.15">
      <c r="A93" s="129" t="s">
        <v>88</v>
      </c>
      <c r="B93" s="130"/>
      <c r="C93" s="16" t="s">
        <v>49</v>
      </c>
      <c r="D93" s="14">
        <v>1.5599999999999999E-2</v>
      </c>
      <c r="E93" s="17" t="s">
        <v>99</v>
      </c>
      <c r="F93" s="16" t="s">
        <v>43</v>
      </c>
    </row>
    <row r="94" spans="1:6" ht="31.5" x14ac:dyDescent="0.15">
      <c r="A94" s="129" t="s">
        <v>89</v>
      </c>
      <c r="B94" s="130"/>
      <c r="C94" s="16" t="s">
        <v>44</v>
      </c>
      <c r="D94" s="29">
        <v>1</v>
      </c>
      <c r="E94" s="17" t="s">
        <v>131</v>
      </c>
      <c r="F94" s="16" t="s">
        <v>50</v>
      </c>
    </row>
    <row r="95" spans="1:6" ht="18.75" x14ac:dyDescent="0.15">
      <c r="A95" s="129" t="s">
        <v>90</v>
      </c>
      <c r="B95" s="130"/>
      <c r="C95" s="16" t="s">
        <v>45</v>
      </c>
      <c r="D95" s="14">
        <v>0</v>
      </c>
      <c r="E95" s="17" t="s">
        <v>104</v>
      </c>
      <c r="F95" s="16" t="s">
        <v>130</v>
      </c>
    </row>
    <row r="96" spans="1:6" ht="15.75" x14ac:dyDescent="0.25">
      <c r="A96" s="30"/>
      <c r="B96" s="31"/>
      <c r="C96" s="31"/>
      <c r="D96" s="21"/>
      <c r="E96" s="32"/>
      <c r="F96" s="31"/>
    </row>
    <row r="97" spans="1:6" ht="15.75" x14ac:dyDescent="0.25">
      <c r="A97" s="30"/>
      <c r="B97" s="31"/>
      <c r="C97" s="33"/>
      <c r="D97" s="21"/>
      <c r="E97" s="32"/>
      <c r="F97" s="31"/>
    </row>
    <row r="98" spans="1:6" ht="15.75" x14ac:dyDescent="0.25">
      <c r="A98" s="30"/>
      <c r="B98" s="31"/>
      <c r="C98" s="33"/>
      <c r="D98" s="21"/>
      <c r="E98" s="32"/>
      <c r="F98" s="31"/>
    </row>
    <row r="99" spans="1:6" s="28" customFormat="1" ht="24.6" customHeight="1" x14ac:dyDescent="0.15">
      <c r="A99" s="120" t="s">
        <v>105</v>
      </c>
      <c r="B99" s="66" t="s">
        <v>855</v>
      </c>
      <c r="C99" s="120" t="s">
        <v>70</v>
      </c>
      <c r="D99" s="111">
        <f>D73</f>
        <v>30311</v>
      </c>
    </row>
    <row r="100" spans="1:6" s="28" customFormat="1" ht="24.6" customHeight="1" x14ac:dyDescent="0.15">
      <c r="A100" s="121"/>
      <c r="B100" s="66" t="s">
        <v>857</v>
      </c>
      <c r="C100" s="121"/>
      <c r="D100" s="111">
        <f t="shared" ref="D100:D104" si="6">D74</f>
        <v>34531</v>
      </c>
    </row>
    <row r="101" spans="1:6" s="28" customFormat="1" ht="24.6" customHeight="1" x14ac:dyDescent="0.15">
      <c r="A101" s="121"/>
      <c r="B101" s="66" t="s">
        <v>859</v>
      </c>
      <c r="C101" s="121"/>
      <c r="D101" s="111">
        <f t="shared" si="6"/>
        <v>34877</v>
      </c>
    </row>
    <row r="102" spans="1:6" s="28" customFormat="1" ht="24.6" customHeight="1" x14ac:dyDescent="0.15">
      <c r="A102" s="121"/>
      <c r="B102" s="66" t="s">
        <v>861</v>
      </c>
      <c r="C102" s="121"/>
      <c r="D102" s="111">
        <f t="shared" si="6"/>
        <v>22813</v>
      </c>
    </row>
    <row r="103" spans="1:6" s="28" customFormat="1" ht="24.6" customHeight="1" x14ac:dyDescent="0.15">
      <c r="A103" s="121"/>
      <c r="B103" s="66" t="s">
        <v>863</v>
      </c>
      <c r="C103" s="121"/>
      <c r="D103" s="111">
        <f t="shared" si="6"/>
        <v>33293</v>
      </c>
    </row>
    <row r="104" spans="1:6" s="28" customFormat="1" ht="24.6" customHeight="1" x14ac:dyDescent="0.15">
      <c r="A104" s="121"/>
      <c r="B104" s="66" t="s">
        <v>865</v>
      </c>
      <c r="C104" s="121"/>
      <c r="D104" s="111">
        <f t="shared" si="6"/>
        <v>22686</v>
      </c>
    </row>
    <row r="105" spans="1:6" s="28" customFormat="1" ht="24.6" customHeight="1" x14ac:dyDescent="0.15">
      <c r="A105" s="122"/>
      <c r="B105" s="66" t="s">
        <v>851</v>
      </c>
      <c r="C105" s="122"/>
      <c r="D105" s="111">
        <f>SUM(D99:D104)</f>
        <v>178511</v>
      </c>
    </row>
    <row r="106" spans="1:6" x14ac:dyDescent="0.15">
      <c r="A106" s="20"/>
    </row>
    <row r="107" spans="1:6" ht="15" x14ac:dyDescent="0.25">
      <c r="A107" s="20"/>
      <c r="D107" s="48"/>
    </row>
    <row r="108" spans="1:6" ht="14.25" x14ac:dyDescent="0.15">
      <c r="A108" s="24" t="s">
        <v>982</v>
      </c>
      <c r="B108" s="24"/>
    </row>
    <row r="109" spans="1:6" ht="14.25" x14ac:dyDescent="0.15">
      <c r="A109" s="24"/>
      <c r="B109" s="24"/>
    </row>
    <row r="111" spans="1:6" ht="14.25" x14ac:dyDescent="0.15">
      <c r="A111" s="24"/>
      <c r="B111" s="24"/>
    </row>
    <row r="113" spans="1:1" x14ac:dyDescent="0.15">
      <c r="A113" s="20"/>
    </row>
    <row r="114" spans="1:1" x14ac:dyDescent="0.15">
      <c r="A114" s="20"/>
    </row>
    <row r="115" spans="1:1" x14ac:dyDescent="0.15">
      <c r="A115" s="20"/>
    </row>
    <row r="116" spans="1:1" x14ac:dyDescent="0.15">
      <c r="A116" s="20"/>
    </row>
    <row r="117" spans="1:1" x14ac:dyDescent="0.15">
      <c r="A117" s="20"/>
    </row>
    <row r="118" spans="1:1" x14ac:dyDescent="0.15">
      <c r="A118" s="20"/>
    </row>
    <row r="119" spans="1:1" x14ac:dyDescent="0.15">
      <c r="A119" s="20"/>
    </row>
    <row r="120" spans="1:1" x14ac:dyDescent="0.15">
      <c r="A120" s="20"/>
    </row>
    <row r="121" spans="1:1" x14ac:dyDescent="0.15">
      <c r="A121" s="20"/>
    </row>
    <row r="122" spans="1:1" x14ac:dyDescent="0.15">
      <c r="A122" s="20"/>
    </row>
    <row r="123" spans="1:1" x14ac:dyDescent="0.15">
      <c r="A123" s="20"/>
    </row>
    <row r="124" spans="1:1" x14ac:dyDescent="0.15">
      <c r="A124" s="20"/>
    </row>
    <row r="125" spans="1:1" x14ac:dyDescent="0.15">
      <c r="A125" s="20"/>
    </row>
    <row r="126" spans="1:1" x14ac:dyDescent="0.15">
      <c r="A126" s="20"/>
    </row>
    <row r="127" spans="1:1" x14ac:dyDescent="0.15">
      <c r="A127" s="20"/>
    </row>
    <row r="128" spans="1:1" x14ac:dyDescent="0.15">
      <c r="A128" s="20"/>
    </row>
    <row r="129" spans="1:1" x14ac:dyDescent="0.15">
      <c r="A129" s="20"/>
    </row>
    <row r="130" spans="1:1" x14ac:dyDescent="0.15">
      <c r="A130" s="20"/>
    </row>
    <row r="131" spans="1:1" x14ac:dyDescent="0.15">
      <c r="A131" s="20"/>
    </row>
    <row r="132" spans="1:1" x14ac:dyDescent="0.15">
      <c r="A132" s="20"/>
    </row>
    <row r="133" spans="1:1" x14ac:dyDescent="0.15">
      <c r="A133" s="20"/>
    </row>
    <row r="134" spans="1:1" x14ac:dyDescent="0.15">
      <c r="A134" s="20"/>
    </row>
    <row r="135" spans="1:1" x14ac:dyDescent="0.15">
      <c r="A135" s="20"/>
    </row>
    <row r="136" spans="1:1" x14ac:dyDescent="0.15">
      <c r="A136" s="20"/>
    </row>
    <row r="137" spans="1:1" x14ac:dyDescent="0.15">
      <c r="A137" s="20"/>
    </row>
  </sheetData>
  <mergeCells count="54">
    <mergeCell ref="C73:C79"/>
    <mergeCell ref="A73:A79"/>
    <mergeCell ref="A95:B95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32:B32"/>
    <mergeCell ref="C33:C38"/>
    <mergeCell ref="A33:A38"/>
    <mergeCell ref="E40:E45"/>
    <mergeCell ref="F40:F45"/>
    <mergeCell ref="F33:F38"/>
    <mergeCell ref="A39:B39"/>
    <mergeCell ref="A40:A45"/>
    <mergeCell ref="C40:C45"/>
    <mergeCell ref="E33:E38"/>
    <mergeCell ref="A6:B6"/>
    <mergeCell ref="A14:B14"/>
    <mergeCell ref="A15:B15"/>
    <mergeCell ref="A23:B23"/>
    <mergeCell ref="A24:B24"/>
    <mergeCell ref="A25:B25"/>
    <mergeCell ref="F7:F12"/>
    <mergeCell ref="F16:F21"/>
    <mergeCell ref="A7:A13"/>
    <mergeCell ref="C7:C13"/>
    <mergeCell ref="A16:A22"/>
    <mergeCell ref="C16:C22"/>
    <mergeCell ref="E16:E22"/>
    <mergeCell ref="E7:E13"/>
    <mergeCell ref="F73:F79"/>
    <mergeCell ref="F66:F72"/>
    <mergeCell ref="F59:F65"/>
    <mergeCell ref="A99:A105"/>
    <mergeCell ref="C66:C72"/>
    <mergeCell ref="E66:E72"/>
    <mergeCell ref="E59:E65"/>
    <mergeCell ref="C59:C65"/>
    <mergeCell ref="A59:A65"/>
    <mergeCell ref="A66:A72"/>
    <mergeCell ref="A80:B80"/>
    <mergeCell ref="A81:B81"/>
    <mergeCell ref="A82:B82"/>
    <mergeCell ref="A83:B83"/>
    <mergeCell ref="C99:C105"/>
    <mergeCell ref="E73:E79"/>
  </mergeCells>
  <phoneticPr fontId="7" type="noConversion"/>
  <hyperlinks>
    <hyperlink ref="F80" location="_ftn1" display="_ftn1" xr:uid="{00000000-0004-0000-0100-000000000000}"/>
    <hyperlink ref="A108" location="_ftnref1" display="_ftnref1" xr:uid="{00000000-0004-0000-0100-000001000000}"/>
    <hyperlink ref="F81" location="_ftn1" display="_ftn1" xr:uid="{00000000-0004-0000-0100-000002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zoomScale="80" zoomScaleNormal="80" workbookViewId="0">
      <selection activeCell="B18" sqref="B18"/>
    </sheetView>
  </sheetViews>
  <sheetFormatPr defaultRowHeight="14.25" x14ac:dyDescent="0.15"/>
  <cols>
    <col min="1" max="1" width="50.375" bestFit="1" customWidth="1"/>
    <col min="2" max="2" width="24.125" bestFit="1" customWidth="1"/>
    <col min="3" max="3" width="9" bestFit="1" customWidth="1"/>
    <col min="4" max="4" width="11.125" bestFit="1" customWidth="1"/>
    <col min="5" max="5" width="25.375" bestFit="1" customWidth="1"/>
  </cols>
  <sheetData>
    <row r="1" spans="1:5" ht="15.75" x14ac:dyDescent="0.25">
      <c r="A1" s="22" t="s">
        <v>56</v>
      </c>
      <c r="B1" s="6"/>
      <c r="C1" s="7"/>
      <c r="D1" s="26"/>
      <c r="E1" s="7"/>
    </row>
    <row r="2" spans="1:5" ht="15" x14ac:dyDescent="0.25">
      <c r="A2" s="9"/>
      <c r="B2" s="7"/>
      <c r="C2" s="7"/>
      <c r="D2" s="26"/>
      <c r="E2" s="7"/>
    </row>
    <row r="3" spans="1:5" ht="16.5" x14ac:dyDescent="0.25">
      <c r="A3" s="34" t="s">
        <v>100</v>
      </c>
      <c r="B3" s="11"/>
      <c r="C3" s="11"/>
      <c r="D3" s="27"/>
      <c r="E3" s="12"/>
    </row>
    <row r="4" spans="1:5" ht="15.75" x14ac:dyDescent="0.25">
      <c r="A4" s="13"/>
      <c r="B4" s="11"/>
      <c r="C4" s="11"/>
      <c r="D4" s="27"/>
      <c r="E4" s="12"/>
    </row>
    <row r="5" spans="1:5" ht="15.75" x14ac:dyDescent="0.25">
      <c r="A5" s="14" t="s">
        <v>13</v>
      </c>
      <c r="B5" s="14" t="s">
        <v>16</v>
      </c>
      <c r="C5" s="14" t="s">
        <v>8</v>
      </c>
      <c r="D5" s="17" t="s">
        <v>17</v>
      </c>
      <c r="E5" s="15" t="s">
        <v>18</v>
      </c>
    </row>
    <row r="6" spans="1:5" ht="31.5" x14ac:dyDescent="0.15">
      <c r="A6" s="14" t="s">
        <v>101</v>
      </c>
      <c r="B6" s="16" t="s">
        <v>53</v>
      </c>
      <c r="C6" s="40">
        <f>C7-C8</f>
        <v>0.38450000000000001</v>
      </c>
      <c r="D6" s="17" t="s">
        <v>52</v>
      </c>
      <c r="E6" s="17" t="s">
        <v>25</v>
      </c>
    </row>
    <row r="7" spans="1:5" ht="31.5" x14ac:dyDescent="0.15">
      <c r="A7" s="14" t="s">
        <v>102</v>
      </c>
      <c r="B7" s="16" t="s">
        <v>54</v>
      </c>
      <c r="C7" s="40">
        <v>0.38450000000000001</v>
      </c>
      <c r="D7" s="17" t="s">
        <v>52</v>
      </c>
      <c r="E7" s="17" t="s">
        <v>26</v>
      </c>
    </row>
    <row r="8" spans="1:5" ht="47.25" x14ac:dyDescent="0.15">
      <c r="A8" s="14" t="s">
        <v>103</v>
      </c>
      <c r="B8" s="16" t="s">
        <v>55</v>
      </c>
      <c r="C8" s="40">
        <v>0</v>
      </c>
      <c r="D8" s="17" t="s">
        <v>52</v>
      </c>
      <c r="E8" s="17" t="s">
        <v>112</v>
      </c>
    </row>
  </sheetData>
  <phoneticPr fontId="7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"/>
  <sheetViews>
    <sheetView workbookViewId="0">
      <selection activeCell="C11" sqref="C11"/>
    </sheetView>
  </sheetViews>
  <sheetFormatPr defaultRowHeight="14.25" x14ac:dyDescent="0.15"/>
  <cols>
    <col min="1" max="1" width="50.375" bestFit="1" customWidth="1"/>
    <col min="2" max="2" width="24.125" bestFit="1" customWidth="1"/>
    <col min="3" max="3" width="9" bestFit="1" customWidth="1"/>
    <col min="4" max="4" width="11.125" bestFit="1" customWidth="1"/>
    <col min="5" max="5" width="25.375" bestFit="1" customWidth="1"/>
  </cols>
  <sheetData>
    <row r="1" spans="1:5" ht="15.75" x14ac:dyDescent="0.25">
      <c r="A1" s="5" t="s">
        <v>60</v>
      </c>
      <c r="B1" s="6"/>
      <c r="C1" s="7"/>
      <c r="D1" s="26"/>
      <c r="E1" s="7"/>
    </row>
    <row r="2" spans="1:5" ht="15" x14ac:dyDescent="0.25">
      <c r="A2" s="9"/>
      <c r="B2" s="7"/>
      <c r="C2" s="7"/>
      <c r="D2" s="26"/>
      <c r="E2" s="7"/>
    </row>
    <row r="3" spans="1:5" ht="16.5" x14ac:dyDescent="0.25">
      <c r="A3" s="34" t="s">
        <v>106</v>
      </c>
      <c r="B3" s="11"/>
      <c r="C3" s="11"/>
      <c r="D3" s="27"/>
      <c r="E3" s="12"/>
    </row>
    <row r="4" spans="1:5" ht="15.75" x14ac:dyDescent="0.25">
      <c r="A4" s="13"/>
      <c r="B4" s="11"/>
      <c r="C4" s="11"/>
      <c r="D4" s="27"/>
      <c r="E4" s="12"/>
    </row>
    <row r="5" spans="1:5" ht="15.75" x14ac:dyDescent="0.25">
      <c r="A5" s="14" t="s">
        <v>13</v>
      </c>
      <c r="B5" s="14" t="s">
        <v>16</v>
      </c>
      <c r="C5" s="14" t="s">
        <v>8</v>
      </c>
      <c r="D5" s="17" t="s">
        <v>17</v>
      </c>
      <c r="E5" s="15" t="s">
        <v>18</v>
      </c>
    </row>
    <row r="6" spans="1:5" ht="47.25" x14ac:dyDescent="0.15">
      <c r="A6" s="14" t="s">
        <v>107</v>
      </c>
      <c r="B6" s="16" t="s">
        <v>57</v>
      </c>
      <c r="C6" s="41">
        <f>(C7-C8)/C7</f>
        <v>0.51111111111111107</v>
      </c>
      <c r="D6" s="17"/>
      <c r="E6" s="17" t="s">
        <v>25</v>
      </c>
    </row>
    <row r="7" spans="1:5" ht="47.25" x14ac:dyDescent="0.15">
      <c r="A7" s="14" t="s">
        <v>108</v>
      </c>
      <c r="B7" s="16" t="s">
        <v>58</v>
      </c>
      <c r="C7" s="39">
        <v>0.9</v>
      </c>
      <c r="D7" s="17" t="s">
        <v>110</v>
      </c>
      <c r="E7" s="17" t="s">
        <v>111</v>
      </c>
    </row>
    <row r="8" spans="1:5" ht="63" x14ac:dyDescent="0.15">
      <c r="A8" s="14" t="s">
        <v>109</v>
      </c>
      <c r="B8" s="16" t="s">
        <v>59</v>
      </c>
      <c r="C8" s="39">
        <v>0.44</v>
      </c>
      <c r="D8" s="17" t="s">
        <v>110</v>
      </c>
      <c r="E8" s="17" t="s">
        <v>112</v>
      </c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1"/>
  <sheetViews>
    <sheetView topLeftCell="A4" workbookViewId="0">
      <selection activeCell="H17" sqref="H17"/>
    </sheetView>
  </sheetViews>
  <sheetFormatPr defaultRowHeight="14.25" x14ac:dyDescent="0.15"/>
  <cols>
    <col min="1" max="1" width="19.875" customWidth="1"/>
    <col min="2" max="2" width="41.25" customWidth="1"/>
    <col min="3" max="3" width="9.5" customWidth="1"/>
    <col min="4" max="4" width="11.375" customWidth="1"/>
    <col min="5" max="5" width="11.125" bestFit="1" customWidth="1"/>
    <col min="6" max="6" width="25.375" bestFit="1" customWidth="1"/>
  </cols>
  <sheetData>
    <row r="1" spans="1:6" ht="15.75" x14ac:dyDescent="0.25">
      <c r="A1" s="5" t="s">
        <v>61</v>
      </c>
      <c r="B1" s="6"/>
      <c r="C1" s="6"/>
      <c r="D1" s="7"/>
      <c r="E1" s="26"/>
      <c r="F1" s="7"/>
    </row>
    <row r="2" spans="1:6" ht="15" x14ac:dyDescent="0.25">
      <c r="A2" s="9"/>
      <c r="B2" s="7"/>
      <c r="C2" s="7"/>
      <c r="D2" s="7"/>
      <c r="E2" s="26"/>
      <c r="F2" s="7"/>
    </row>
    <row r="3" spans="1:6" ht="16.5" x14ac:dyDescent="0.25">
      <c r="A3" s="34" t="s">
        <v>113</v>
      </c>
      <c r="B3" s="11"/>
      <c r="C3" s="11"/>
      <c r="D3" s="11"/>
      <c r="E3" s="27"/>
      <c r="F3" s="12"/>
    </row>
    <row r="4" spans="1:6" ht="15.75" x14ac:dyDescent="0.25">
      <c r="A4" s="13"/>
      <c r="B4" s="11"/>
      <c r="C4" s="11"/>
      <c r="D4" s="11"/>
      <c r="E4" s="27"/>
      <c r="F4" s="12"/>
    </row>
    <row r="5" spans="1:6" s="73" customFormat="1" ht="15.75" x14ac:dyDescent="0.25">
      <c r="A5" s="63" t="s">
        <v>13</v>
      </c>
      <c r="B5" s="63" t="s">
        <v>16</v>
      </c>
      <c r="C5" s="72" t="s">
        <v>297</v>
      </c>
      <c r="D5" s="63" t="s">
        <v>8</v>
      </c>
      <c r="E5" s="64" t="s">
        <v>17</v>
      </c>
      <c r="F5" s="65" t="s">
        <v>18</v>
      </c>
    </row>
    <row r="6" spans="1:6" ht="20.45" customHeight="1" x14ac:dyDescent="0.15">
      <c r="A6" s="126" t="s">
        <v>114</v>
      </c>
      <c r="B6" s="123" t="s">
        <v>63</v>
      </c>
      <c r="C6" s="67" t="s">
        <v>837</v>
      </c>
      <c r="D6" s="18">
        <f>ROUNDDOWN(D13*(1-$D$20)*$D$21,0)</f>
        <v>33750</v>
      </c>
      <c r="E6" s="117"/>
      <c r="F6" s="117" t="s">
        <v>25</v>
      </c>
    </row>
    <row r="7" spans="1:6" ht="15.75" x14ac:dyDescent="0.15">
      <c r="A7" s="127"/>
      <c r="B7" s="124"/>
      <c r="C7" s="67" t="s">
        <v>839</v>
      </c>
      <c r="D7" s="18">
        <f t="shared" ref="D7:D11" si="0">ROUNDDOWN(D14*(1-$D$20)*$D$21,0)</f>
        <v>31855</v>
      </c>
      <c r="E7" s="118"/>
      <c r="F7" s="118"/>
    </row>
    <row r="8" spans="1:6" ht="15.75" x14ac:dyDescent="0.15">
      <c r="A8" s="127"/>
      <c r="B8" s="124"/>
      <c r="C8" s="67" t="s">
        <v>840</v>
      </c>
      <c r="D8" s="18">
        <f t="shared" si="0"/>
        <v>32320</v>
      </c>
      <c r="E8" s="118"/>
      <c r="F8" s="118"/>
    </row>
    <row r="9" spans="1:6" ht="15.75" x14ac:dyDescent="0.15">
      <c r="A9" s="127"/>
      <c r="B9" s="124"/>
      <c r="C9" s="67" t="s">
        <v>841</v>
      </c>
      <c r="D9" s="18">
        <f t="shared" si="0"/>
        <v>33221</v>
      </c>
      <c r="E9" s="118"/>
      <c r="F9" s="118"/>
    </row>
    <row r="10" spans="1:6" ht="15.75" x14ac:dyDescent="0.15">
      <c r="A10" s="127"/>
      <c r="B10" s="124"/>
      <c r="C10" s="67" t="s">
        <v>842</v>
      </c>
      <c r="D10" s="18">
        <f t="shared" si="0"/>
        <v>33514</v>
      </c>
      <c r="E10" s="118"/>
      <c r="F10" s="118"/>
    </row>
    <row r="11" spans="1:6" ht="15.75" x14ac:dyDescent="0.15">
      <c r="A11" s="127"/>
      <c r="B11" s="125"/>
      <c r="C11" s="67" t="s">
        <v>843</v>
      </c>
      <c r="D11" s="18">
        <f t="shared" si="0"/>
        <v>32314</v>
      </c>
      <c r="E11" s="118"/>
      <c r="F11" s="118"/>
    </row>
    <row r="12" spans="1:6" ht="15.75" x14ac:dyDescent="0.15">
      <c r="A12" s="128"/>
      <c r="C12" s="71" t="s">
        <v>852</v>
      </c>
      <c r="D12" s="18">
        <f>SUM(D6:D11)</f>
        <v>196974</v>
      </c>
      <c r="E12" s="119"/>
      <c r="F12" s="119"/>
    </row>
    <row r="13" spans="1:6" ht="17.45" customHeight="1" x14ac:dyDescent="0.15">
      <c r="A13" s="126" t="s">
        <v>115</v>
      </c>
      <c r="B13" s="123" t="s">
        <v>64</v>
      </c>
      <c r="C13" s="67" t="s">
        <v>837</v>
      </c>
      <c r="D13" s="18">
        <f>'Basic data'!O49</f>
        <v>34033</v>
      </c>
      <c r="E13" s="117"/>
      <c r="F13" s="117" t="s">
        <v>983</v>
      </c>
    </row>
    <row r="14" spans="1:6" ht="15.75" x14ac:dyDescent="0.15">
      <c r="A14" s="127"/>
      <c r="B14" s="124"/>
      <c r="C14" s="67" t="s">
        <v>839</v>
      </c>
      <c r="D14" s="18">
        <f>'Basic data'!O92</f>
        <v>32122</v>
      </c>
      <c r="E14" s="118"/>
      <c r="F14" s="118"/>
    </row>
    <row r="15" spans="1:6" ht="15.75" x14ac:dyDescent="0.15">
      <c r="A15" s="127"/>
      <c r="B15" s="124"/>
      <c r="C15" s="67" t="s">
        <v>840</v>
      </c>
      <c r="D15" s="18">
        <f>'Basic data'!O131</f>
        <v>32591</v>
      </c>
      <c r="E15" s="118"/>
      <c r="F15" s="118"/>
    </row>
    <row r="16" spans="1:6" ht="15.75" x14ac:dyDescent="0.15">
      <c r="A16" s="127"/>
      <c r="B16" s="124"/>
      <c r="C16" s="67" t="s">
        <v>841</v>
      </c>
      <c r="D16" s="18">
        <f>'Basic data'!O178</f>
        <v>33500</v>
      </c>
      <c r="E16" s="118"/>
      <c r="F16" s="118"/>
    </row>
    <row r="17" spans="1:6" ht="15.75" x14ac:dyDescent="0.15">
      <c r="A17" s="127"/>
      <c r="B17" s="124"/>
      <c r="C17" s="67" t="s">
        <v>842</v>
      </c>
      <c r="D17" s="18">
        <f>'Basic data'!O221</f>
        <v>33795</v>
      </c>
      <c r="E17" s="118"/>
      <c r="F17" s="118"/>
    </row>
    <row r="18" spans="1:6" ht="15.75" x14ac:dyDescent="0.15">
      <c r="A18" s="127"/>
      <c r="B18" s="125"/>
      <c r="C18" s="67" t="s">
        <v>843</v>
      </c>
      <c r="D18" s="18">
        <f>'Basic data'!O263</f>
        <v>32585</v>
      </c>
      <c r="E18" s="118"/>
      <c r="F18" s="118"/>
    </row>
    <row r="19" spans="1:6" ht="15.75" x14ac:dyDescent="0.15">
      <c r="A19" s="128"/>
      <c r="C19" s="60" t="s">
        <v>850</v>
      </c>
      <c r="D19" s="18">
        <f>SUM(D13:D18)</f>
        <v>198626</v>
      </c>
      <c r="E19" s="119"/>
      <c r="F19" s="119"/>
    </row>
    <row r="20" spans="1:6" ht="47.25" x14ac:dyDescent="0.15">
      <c r="A20" s="14" t="s">
        <v>71</v>
      </c>
      <c r="B20" s="16" t="s">
        <v>62</v>
      </c>
      <c r="C20" s="16"/>
      <c r="D20" s="14">
        <f>'SDG 13 '!D15</f>
        <v>8.3000000000000001E-3</v>
      </c>
      <c r="E20" s="17" t="s">
        <v>52</v>
      </c>
      <c r="F20" s="17" t="s">
        <v>26</v>
      </c>
    </row>
    <row r="21" spans="1:6" ht="31.5" x14ac:dyDescent="0.15">
      <c r="A21" s="14" t="s">
        <v>116</v>
      </c>
      <c r="B21" s="16" t="s">
        <v>65</v>
      </c>
      <c r="C21" s="16"/>
      <c r="D21" s="29">
        <v>1</v>
      </c>
      <c r="E21" s="17" t="s">
        <v>52</v>
      </c>
      <c r="F21" s="17" t="s">
        <v>112</v>
      </c>
    </row>
  </sheetData>
  <mergeCells count="8">
    <mergeCell ref="B13:B18"/>
    <mergeCell ref="E13:E19"/>
    <mergeCell ref="F13:F19"/>
    <mergeCell ref="A13:A19"/>
    <mergeCell ref="B6:B11"/>
    <mergeCell ref="A6:A12"/>
    <mergeCell ref="E6:E12"/>
    <mergeCell ref="F6:F12"/>
  </mergeCells>
  <phoneticPr fontId="7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2"/>
  <sheetViews>
    <sheetView zoomScaleNormal="100" workbookViewId="0">
      <selection activeCell="D12" sqref="D12"/>
    </sheetView>
  </sheetViews>
  <sheetFormatPr defaultColWidth="8.625" defaultRowHeight="15.75" x14ac:dyDescent="0.15"/>
  <cols>
    <col min="1" max="1" width="16.375" style="35" customWidth="1"/>
    <col min="2" max="2" width="17.375" style="35" customWidth="1"/>
    <col min="3" max="3" width="14.625" style="35" customWidth="1"/>
    <col min="4" max="4" width="17.5" style="35" customWidth="1"/>
    <col min="5" max="5" width="14.375" style="35" customWidth="1"/>
    <col min="6" max="16384" width="8.625" style="35"/>
  </cols>
  <sheetData>
    <row r="1" spans="1:7" ht="30.95" customHeight="1" x14ac:dyDescent="0.15">
      <c r="A1" s="36" t="s">
        <v>135</v>
      </c>
    </row>
    <row r="2" spans="1:7" s="74" customFormat="1" ht="49.5" customHeight="1" x14ac:dyDescent="0.15">
      <c r="A2" s="72" t="s">
        <v>866</v>
      </c>
      <c r="B2" s="51" t="s">
        <v>870</v>
      </c>
      <c r="C2" s="51" t="s">
        <v>871</v>
      </c>
      <c r="D2" s="51" t="s">
        <v>872</v>
      </c>
      <c r="E2" s="51" t="s">
        <v>867</v>
      </c>
      <c r="F2" s="51" t="s">
        <v>868</v>
      </c>
      <c r="G2" s="51" t="s">
        <v>869</v>
      </c>
    </row>
    <row r="3" spans="1:7" ht="18" customHeight="1" x14ac:dyDescent="0.15">
      <c r="A3" s="139" t="s">
        <v>854</v>
      </c>
      <c r="B3" s="77">
        <v>44527</v>
      </c>
      <c r="C3" s="77">
        <v>44561</v>
      </c>
      <c r="D3" s="70">
        <f t="shared" ref="D3:D12" si="0">58480/365*(C3-B3+1)</f>
        <v>5607.6712328767117</v>
      </c>
      <c r="E3" s="70">
        <f>'SDG 13 '!D59/(C4-B3+1)*(C3-B3+1)</f>
        <v>4420.354166666667</v>
      </c>
      <c r="F3" s="70">
        <f>'SDG 13 '!D66</f>
        <v>0</v>
      </c>
      <c r="G3" s="70">
        <f>E3-F3</f>
        <v>4420.354166666667</v>
      </c>
    </row>
    <row r="4" spans="1:7" ht="18" customHeight="1" x14ac:dyDescent="0.15">
      <c r="A4" s="140"/>
      <c r="B4" s="77">
        <v>44562</v>
      </c>
      <c r="C4" s="77">
        <v>44766</v>
      </c>
      <c r="D4" s="70">
        <f t="shared" si="0"/>
        <v>32844.931506849316</v>
      </c>
      <c r="E4" s="70">
        <f>'SDG 13 '!D59/(C4-B3+1)*(C4-B4+1)</f>
        <v>25890.645833333332</v>
      </c>
      <c r="F4" s="70">
        <f>F3</f>
        <v>0</v>
      </c>
      <c r="G4" s="70">
        <f t="shared" ref="G4:G12" si="1">E4-F4</f>
        <v>25890.645833333332</v>
      </c>
    </row>
    <row r="5" spans="1:7" ht="18" customHeight="1" x14ac:dyDescent="0.15">
      <c r="A5" s="139" t="s">
        <v>856</v>
      </c>
      <c r="B5" s="77">
        <v>44526</v>
      </c>
      <c r="C5" s="77">
        <v>44561</v>
      </c>
      <c r="D5" s="70">
        <f t="shared" si="0"/>
        <v>5767.8904109589039</v>
      </c>
      <c r="E5" s="70">
        <f>'SDG 13 '!D60/(C6-B5+1)*(C5-B5+1)</f>
        <v>5158.1576763485482</v>
      </c>
      <c r="F5" s="70">
        <f>'SDG 13 '!D67</f>
        <v>0</v>
      </c>
      <c r="G5" s="70">
        <f t="shared" si="1"/>
        <v>5158.1576763485482</v>
      </c>
    </row>
    <row r="6" spans="1:7" ht="18" customHeight="1" x14ac:dyDescent="0.15">
      <c r="A6" s="140"/>
      <c r="B6" s="77">
        <v>44562</v>
      </c>
      <c r="C6" s="77">
        <f>C4</f>
        <v>44766</v>
      </c>
      <c r="D6" s="70">
        <f t="shared" si="0"/>
        <v>32844.931506849316</v>
      </c>
      <c r="E6" s="70">
        <f>'SDG 13 '!D60/(C6-B5+1)*(C6-B6+1)</f>
        <v>29372.842323651454</v>
      </c>
      <c r="F6" s="70">
        <f>F5</f>
        <v>0</v>
      </c>
      <c r="G6" s="70">
        <f t="shared" si="1"/>
        <v>29372.842323651454</v>
      </c>
    </row>
    <row r="7" spans="1:7" ht="18" customHeight="1" x14ac:dyDescent="0.15">
      <c r="A7" s="139" t="s">
        <v>858</v>
      </c>
      <c r="B7" s="77">
        <v>44526</v>
      </c>
      <c r="C7" s="77">
        <v>44561</v>
      </c>
      <c r="D7" s="70">
        <f t="shared" si="0"/>
        <v>5767.8904109589039</v>
      </c>
      <c r="E7" s="70">
        <f>'SDG 13 '!D61/(C8-B7+1)*(C7-B7+1)</f>
        <v>5209.8423236514518</v>
      </c>
      <c r="F7" s="70">
        <f>'SDG 13 '!D68</f>
        <v>0</v>
      </c>
      <c r="G7" s="70">
        <f t="shared" si="1"/>
        <v>5209.8423236514518</v>
      </c>
    </row>
    <row r="8" spans="1:7" ht="18" customHeight="1" x14ac:dyDescent="0.15">
      <c r="A8" s="140"/>
      <c r="B8" s="77">
        <v>44562</v>
      </c>
      <c r="C8" s="77">
        <f>C6</f>
        <v>44766</v>
      </c>
      <c r="D8" s="70">
        <f t="shared" si="0"/>
        <v>32844.931506849316</v>
      </c>
      <c r="E8" s="70">
        <f>'SDG 13 '!D61/(C8-B7+1)*(C8-B8+1)</f>
        <v>29667.157676348546</v>
      </c>
      <c r="F8" s="70">
        <f>F7</f>
        <v>0</v>
      </c>
      <c r="G8" s="70">
        <f t="shared" si="1"/>
        <v>29667.157676348546</v>
      </c>
    </row>
    <row r="9" spans="1:7" ht="18" customHeight="1" x14ac:dyDescent="0.15">
      <c r="A9" s="110" t="s">
        <v>860</v>
      </c>
      <c r="B9" s="77">
        <v>44570</v>
      </c>
      <c r="C9" s="77">
        <f>C8</f>
        <v>44766</v>
      </c>
      <c r="D9" s="70">
        <f t="shared" si="0"/>
        <v>31563.178082191778</v>
      </c>
      <c r="E9" s="70">
        <f>'SDG 13 '!D62</f>
        <v>22813</v>
      </c>
      <c r="F9" s="70">
        <f>'SDG 13 '!D69</f>
        <v>0</v>
      </c>
      <c r="G9" s="70">
        <f t="shared" si="1"/>
        <v>22813</v>
      </c>
    </row>
    <row r="10" spans="1:7" ht="18" customHeight="1" x14ac:dyDescent="0.15">
      <c r="A10" s="139" t="s">
        <v>862</v>
      </c>
      <c r="B10" s="77">
        <v>44542</v>
      </c>
      <c r="C10" s="77">
        <v>44561</v>
      </c>
      <c r="D10" s="70">
        <f t="shared" si="0"/>
        <v>3204.3835616438355</v>
      </c>
      <c r="E10" s="70">
        <f>'SDG 13 '!D63/(C11-B10+1)*(C10-B10+1)</f>
        <v>2959.3777777777777</v>
      </c>
      <c r="F10" s="70">
        <f>'SDG 13 '!D70</f>
        <v>0</v>
      </c>
      <c r="G10" s="70">
        <f t="shared" si="1"/>
        <v>2959.3777777777777</v>
      </c>
    </row>
    <row r="11" spans="1:7" ht="18" customHeight="1" x14ac:dyDescent="0.15">
      <c r="A11" s="140"/>
      <c r="B11" s="77">
        <v>44562</v>
      </c>
      <c r="C11" s="77">
        <f>C9</f>
        <v>44766</v>
      </c>
      <c r="D11" s="70">
        <f t="shared" si="0"/>
        <v>32844.931506849316</v>
      </c>
      <c r="E11" s="70">
        <f>'SDG 13 '!D63/(C11-B10+1)*(C11-B11+1)</f>
        <v>30333.622222222224</v>
      </c>
      <c r="F11" s="70">
        <f>F10</f>
        <v>0</v>
      </c>
      <c r="G11" s="70">
        <f t="shared" si="1"/>
        <v>30333.622222222224</v>
      </c>
    </row>
    <row r="12" spans="1:7" ht="18" customHeight="1" x14ac:dyDescent="0.15">
      <c r="A12" s="67" t="s">
        <v>864</v>
      </c>
      <c r="B12" s="77">
        <v>44571</v>
      </c>
      <c r="C12" s="77">
        <f>C11</f>
        <v>44766</v>
      </c>
      <c r="D12" s="70">
        <f t="shared" si="0"/>
        <v>31402.95890410959</v>
      </c>
      <c r="E12" s="70">
        <f>'SDG 13 '!D64</f>
        <v>22686</v>
      </c>
      <c r="F12" s="70">
        <f>'SDG 13 '!D71</f>
        <v>0</v>
      </c>
      <c r="G12" s="70">
        <f t="shared" si="1"/>
        <v>22686</v>
      </c>
    </row>
    <row r="13" spans="1:7" ht="18" customHeight="1" x14ac:dyDescent="0.15">
      <c r="A13" s="136" t="s">
        <v>1</v>
      </c>
      <c r="B13" s="137"/>
      <c r="C13" s="138"/>
      <c r="D13" s="70">
        <f>SUM(D3:D12)</f>
        <v>214693.69863013702</v>
      </c>
      <c r="E13" s="70">
        <f>SUM(E3:E12)</f>
        <v>178511</v>
      </c>
      <c r="F13" s="70">
        <f>SUM(F3:F12)</f>
        <v>0</v>
      </c>
      <c r="G13" s="70">
        <f t="shared" ref="G13" si="2">SUM(G3:G12)</f>
        <v>178511</v>
      </c>
    </row>
    <row r="14" spans="1:7" x14ac:dyDescent="0.15">
      <c r="A14" s="3"/>
      <c r="B14" s="4"/>
      <c r="C14" s="4"/>
      <c r="D14" s="4"/>
      <c r="E14" s="68"/>
    </row>
    <row r="15" spans="1:7" ht="16.5" thickBot="1" x14ac:dyDescent="0.2">
      <c r="A15" s="36" t="s">
        <v>136</v>
      </c>
    </row>
    <row r="16" spans="1:7" ht="16.5" thickBot="1" x14ac:dyDescent="0.2">
      <c r="A16" s="1" t="s">
        <v>0</v>
      </c>
      <c r="B16" s="1" t="s">
        <v>3</v>
      </c>
      <c r="C16" s="1" t="s">
        <v>4</v>
      </c>
      <c r="D16" s="1" t="s">
        <v>5</v>
      </c>
    </row>
    <row r="17" spans="1:5" ht="30.75" thickBot="1" x14ac:dyDescent="0.2">
      <c r="A17" s="2" t="s">
        <v>845</v>
      </c>
      <c r="B17" s="42">
        <f>'SDG 3 '!$C$7</f>
        <v>0.38450000000000001</v>
      </c>
      <c r="C17" s="42">
        <f>'SDG 3 '!$C$8</f>
        <v>0</v>
      </c>
      <c r="D17" s="42">
        <f>'SDG 3 '!$C$6</f>
        <v>0.38450000000000001</v>
      </c>
    </row>
    <row r="19" spans="1:5" ht="16.5" thickBot="1" x14ac:dyDescent="0.2">
      <c r="A19" s="36" t="s">
        <v>137</v>
      </c>
    </row>
    <row r="20" spans="1:5" ht="16.5" thickBot="1" x14ac:dyDescent="0.2">
      <c r="A20" s="1" t="s">
        <v>0</v>
      </c>
      <c r="B20" s="1" t="s">
        <v>6</v>
      </c>
      <c r="C20" s="1" t="s">
        <v>4</v>
      </c>
      <c r="D20" s="1" t="s">
        <v>5</v>
      </c>
    </row>
    <row r="21" spans="1:5" ht="16.5" thickBot="1" x14ac:dyDescent="0.2">
      <c r="A21" s="1"/>
      <c r="B21" s="1" t="s">
        <v>7</v>
      </c>
      <c r="C21" s="1" t="s">
        <v>7</v>
      </c>
      <c r="D21" s="1"/>
    </row>
    <row r="22" spans="1:5" ht="30.75" thickBot="1" x14ac:dyDescent="0.2">
      <c r="A22" s="2" t="s">
        <v>845</v>
      </c>
      <c r="B22" s="1">
        <f>'SDG 5 '!$C$7</f>
        <v>0.9</v>
      </c>
      <c r="C22" s="1">
        <f>'SDG 5 '!$C$8</f>
        <v>0.44</v>
      </c>
      <c r="D22" s="42">
        <f>'SDG 5 '!$C$6</f>
        <v>0.51111111111111107</v>
      </c>
    </row>
    <row r="24" spans="1:5" x14ac:dyDescent="0.15">
      <c r="A24" s="36" t="s">
        <v>138</v>
      </c>
    </row>
    <row r="25" spans="1:5" s="74" customFormat="1" ht="28.5" x14ac:dyDescent="0.15">
      <c r="A25" s="72" t="s">
        <v>866</v>
      </c>
      <c r="B25" s="51" t="s">
        <v>0</v>
      </c>
      <c r="C25" s="51" t="s">
        <v>6</v>
      </c>
      <c r="D25" s="51" t="s">
        <v>4</v>
      </c>
      <c r="E25" s="51" t="s">
        <v>5</v>
      </c>
    </row>
    <row r="26" spans="1:5" ht="28.5" customHeight="1" x14ac:dyDescent="0.15">
      <c r="A26" s="67" t="s">
        <v>854</v>
      </c>
      <c r="B26" s="76">
        <v>44527</v>
      </c>
      <c r="C26" s="69">
        <f>ROUNDUP('SDG 6 '!D13*'SDG 6 '!$D$20,0)</f>
        <v>283</v>
      </c>
      <c r="D26" s="70">
        <f>'SDG 6 '!D13</f>
        <v>34033</v>
      </c>
      <c r="E26" s="70">
        <f>D26-C26</f>
        <v>33750</v>
      </c>
    </row>
    <row r="27" spans="1:5" x14ac:dyDescent="0.15">
      <c r="A27" s="67" t="s">
        <v>856</v>
      </c>
      <c r="B27" s="76">
        <v>44526</v>
      </c>
      <c r="C27" s="69">
        <f>ROUNDUP('SDG 6 '!D14*'SDG 6 '!$D$20,0)</f>
        <v>267</v>
      </c>
      <c r="D27" s="70">
        <f>'SDG 6 '!D14</f>
        <v>32122</v>
      </c>
      <c r="E27" s="70">
        <f t="shared" ref="E27:E31" si="3">D27-C27</f>
        <v>31855</v>
      </c>
    </row>
    <row r="28" spans="1:5" x14ac:dyDescent="0.15">
      <c r="A28" s="67" t="s">
        <v>858</v>
      </c>
      <c r="B28" s="76">
        <v>44526</v>
      </c>
      <c r="C28" s="69">
        <f>ROUNDUP('SDG 6 '!D15*'SDG 6 '!$D$20,0)</f>
        <v>271</v>
      </c>
      <c r="D28" s="70">
        <f>'SDG 6 '!D15</f>
        <v>32591</v>
      </c>
      <c r="E28" s="70">
        <f t="shared" si="3"/>
        <v>32320</v>
      </c>
    </row>
    <row r="29" spans="1:5" x14ac:dyDescent="0.15">
      <c r="A29" s="67" t="s">
        <v>860</v>
      </c>
      <c r="B29" s="76">
        <v>44570</v>
      </c>
      <c r="C29" s="69">
        <f>ROUNDUP('SDG 6 '!D16*'SDG 6 '!$D$20,0)</f>
        <v>279</v>
      </c>
      <c r="D29" s="70">
        <f>'SDG 6 '!D16</f>
        <v>33500</v>
      </c>
      <c r="E29" s="70">
        <f t="shared" si="3"/>
        <v>33221</v>
      </c>
    </row>
    <row r="30" spans="1:5" x14ac:dyDescent="0.15">
      <c r="A30" s="67" t="s">
        <v>862</v>
      </c>
      <c r="B30" s="76">
        <v>44542</v>
      </c>
      <c r="C30" s="69">
        <f>ROUNDUP('SDG 6 '!D17*'SDG 6 '!$D$20,0)</f>
        <v>281</v>
      </c>
      <c r="D30" s="70">
        <f>'SDG 6 '!D17</f>
        <v>33795</v>
      </c>
      <c r="E30" s="70">
        <f t="shared" si="3"/>
        <v>33514</v>
      </c>
    </row>
    <row r="31" spans="1:5" x14ac:dyDescent="0.15">
      <c r="A31" s="67" t="s">
        <v>864</v>
      </c>
      <c r="B31" s="76">
        <v>44571</v>
      </c>
      <c r="C31" s="69">
        <f>ROUNDUP('SDG 6 '!D18*'SDG 6 '!$D$20,0)</f>
        <v>271</v>
      </c>
      <c r="D31" s="70">
        <f>'SDG 6 '!D18</f>
        <v>32585</v>
      </c>
      <c r="E31" s="70">
        <f t="shared" si="3"/>
        <v>32314</v>
      </c>
    </row>
    <row r="32" spans="1:5" x14ac:dyDescent="0.15">
      <c r="A32" s="67"/>
      <c r="B32" s="67" t="s">
        <v>850</v>
      </c>
      <c r="C32" s="75">
        <f>SUM(C26:C31)</f>
        <v>1652</v>
      </c>
      <c r="D32" s="75">
        <f t="shared" ref="D32:E32" si="4">SUM(D26:D31)</f>
        <v>198626</v>
      </c>
      <c r="E32" s="75">
        <f t="shared" si="4"/>
        <v>196974</v>
      </c>
    </row>
  </sheetData>
  <mergeCells count="5">
    <mergeCell ref="A13:C13"/>
    <mergeCell ref="A3:A4"/>
    <mergeCell ref="A5:A6"/>
    <mergeCell ref="A10:A11"/>
    <mergeCell ref="A7:A8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1</vt:i4>
      </vt:variant>
    </vt:vector>
  </HeadingPairs>
  <TitlesOfParts>
    <vt:vector size="7" baseType="lpstr">
      <vt:lpstr>Basic data</vt:lpstr>
      <vt:lpstr>SDG 13 </vt:lpstr>
      <vt:lpstr>SDG 3 </vt:lpstr>
      <vt:lpstr>SDG 5 </vt:lpstr>
      <vt:lpstr>SDG 6 </vt:lpstr>
      <vt:lpstr>Summary of SDG Outcomes</vt:lpstr>
      <vt:lpstr>'SDG 13 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保佶</cp:lastModifiedBy>
  <cp:lastPrinted>2009-02-11T08:50:49Z</cp:lastPrinted>
  <dcterms:created xsi:type="dcterms:W3CDTF">2008-10-13T07:52:50Z</dcterms:created>
  <dcterms:modified xsi:type="dcterms:W3CDTF">2022-12-31T06:51:51Z</dcterms:modified>
</cp:coreProperties>
</file>