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nehag\OneDrive\Desktop\Desktop data-20210919T051855Z-001\Desktop data\AGS\AGS Spouts\GS docs\Validation\Final submission to GS\"/>
    </mc:Choice>
  </mc:AlternateContent>
  <xr:revisionPtr revIDLastSave="0" documentId="13_ncr:1_{61C048B1-7C2E-4E59-B646-9F2B66795709}" xr6:coauthVersionLast="47" xr6:coauthVersionMax="47" xr10:uidLastSave="{00000000-0000-0000-0000-000000000000}"/>
  <bookViews>
    <workbookView xWindow="-110" yWindow="-110" windowWidth="19420" windowHeight="10300" xr2:uid="{301F8609-D63C-437F-90EC-9DA747B82951}"/>
  </bookViews>
  <sheets>
    <sheet name="Emission Reductions-WPS" sheetId="2" r:id="rId1"/>
    <sheet name="ER summary"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3" l="1"/>
  <c r="C6" i="3"/>
  <c r="C5" i="3"/>
  <c r="C4" i="3"/>
  <c r="C3" i="3"/>
  <c r="E9" i="2" l="1"/>
  <c r="D9" i="2"/>
  <c r="D11" i="2" l="1"/>
  <c r="D19" i="2" s="1"/>
  <c r="E4" i="2" l="1"/>
  <c r="E3" i="2" s="1"/>
  <c r="D3" i="2"/>
  <c r="D10" i="2" s="1"/>
  <c r="D24" i="2" l="1"/>
  <c r="D25" i="2" s="1"/>
  <c r="D26" i="2" s="1"/>
  <c r="D4" i="3" l="1"/>
  <c r="D7" i="3"/>
  <c r="D3" i="3"/>
  <c r="D5" i="3"/>
  <c r="D6" i="3"/>
  <c r="D8" i="3" l="1"/>
</calcChain>
</file>

<file path=xl/sharedStrings.xml><?xml version="1.0" encoding="utf-8"?>
<sst xmlns="http://schemas.openxmlformats.org/spreadsheetml/2006/main" count="100" uniqueCount="85">
  <si>
    <t>Parameter</t>
  </si>
  <si>
    <t>Description</t>
  </si>
  <si>
    <t>Value</t>
  </si>
  <si>
    <t>-</t>
  </si>
  <si>
    <t>%</t>
  </si>
  <si>
    <t>tCO2</t>
  </si>
  <si>
    <t>Units</t>
  </si>
  <si>
    <t>SEw,b,y</t>
  </si>
  <si>
    <t xml:space="preserve">Specific energy required to boil water </t>
  </si>
  <si>
    <t>KJ/L</t>
  </si>
  <si>
    <r>
      <t>n</t>
    </r>
    <r>
      <rPr>
        <sz val="9"/>
        <rFont val="Calibri"/>
        <family val="2"/>
        <scheme val="minor"/>
      </rPr>
      <t>w</t>
    </r>
  </si>
  <si>
    <t xml:space="preserve">Efficiency of the stoves for baseline water boiling </t>
  </si>
  <si>
    <r>
      <t>f</t>
    </r>
    <r>
      <rPr>
        <sz val="10"/>
        <rFont val="Calibri"/>
        <family val="2"/>
        <scheme val="minor"/>
      </rPr>
      <t>NRB,b,i,y</t>
    </r>
  </si>
  <si>
    <t xml:space="preserve">Fraction of biomass used in year y for baseline scenario b that can be established as non-renewable biomass </t>
  </si>
  <si>
    <t>Fraction</t>
  </si>
  <si>
    <r>
      <t>EF</t>
    </r>
    <r>
      <rPr>
        <vertAlign val="subscript"/>
        <sz val="12"/>
        <rFont val="Calibri"/>
        <family val="2"/>
        <scheme val="minor"/>
      </rPr>
      <t>p,i,CO2</t>
    </r>
  </si>
  <si>
    <t>CO2 emission factor of the fuel that is substituted or reduced</t>
  </si>
  <si>
    <t xml:space="preserve">tCO2/TJ </t>
  </si>
  <si>
    <r>
      <t>EF</t>
    </r>
    <r>
      <rPr>
        <vertAlign val="subscript"/>
        <sz val="12"/>
        <rFont val="Calibri"/>
        <family val="2"/>
        <scheme val="minor"/>
      </rPr>
      <t>p,i,non-CO2</t>
    </r>
  </si>
  <si>
    <t>Non-CO2 emission factor of the fuel that is reduced</t>
  </si>
  <si>
    <r>
      <t>EF</t>
    </r>
    <r>
      <rPr>
        <sz val="9"/>
        <rFont val="Calibri"/>
        <family val="2"/>
        <scheme val="minor"/>
      </rPr>
      <t>b</t>
    </r>
  </si>
  <si>
    <t>Emission factor for the use of fuel to obtain safe water in the baseline</t>
  </si>
  <si>
    <t>(tCO2e/L</t>
  </si>
  <si>
    <t>𝐸𝐹𝑏 = 𝑆𝐸𝑤,𝑏,𝑦 ∗ ∑(𝑥𝑓 ∗ (𝐸𝐹𝑏,𝑓,𝐶𝑂2 ∗ 𝑓𝑁𝑅𝐵,𝑓,𝑦 + 𝐸𝐹𝑏,𝑓,𝑛𝑜𝑛𝐶𝑂2)) 𝑓 ÷ 10^9</t>
  </si>
  <si>
    <r>
      <t>QPW</t>
    </r>
    <r>
      <rPr>
        <sz val="9"/>
        <rFont val="Calibri"/>
        <family val="2"/>
        <scheme val="minor"/>
      </rPr>
      <t>hh,p,y</t>
    </r>
  </si>
  <si>
    <t xml:space="preserve">Volume of drinking water per premises p per day in year y (L) </t>
  </si>
  <si>
    <t>L/HH/day</t>
  </si>
  <si>
    <r>
      <t>U</t>
    </r>
    <r>
      <rPr>
        <sz val="10"/>
        <rFont val="Calibri"/>
        <family val="2"/>
        <scheme val="minor"/>
      </rPr>
      <t>p,y</t>
    </r>
  </si>
  <si>
    <t>Cumulative usage rate for technologies in project scenario p in year y</t>
  </si>
  <si>
    <r>
      <t>N</t>
    </r>
    <r>
      <rPr>
        <vertAlign val="subscript"/>
        <sz val="11"/>
        <color rgb="FF4D4D4C"/>
        <rFont val="Verdana"/>
        <family val="2"/>
      </rPr>
      <t>p,y</t>
    </r>
  </si>
  <si>
    <t>Number of premises type p with at least one project technology in year y</t>
  </si>
  <si>
    <r>
      <t>DP</t>
    </r>
    <r>
      <rPr>
        <sz val="10"/>
        <rFont val="Calibri"/>
        <family val="2"/>
        <scheme val="minor"/>
      </rPr>
      <t>p,y</t>
    </r>
  </si>
  <si>
    <t>Days the project technology is present for end-users in the premises p in year y</t>
  </si>
  <si>
    <t>Qy</t>
  </si>
  <si>
    <t xml:space="preserve">Quantity of safe drinking water provided by the project in year y </t>
  </si>
  <si>
    <t>L</t>
  </si>
  <si>
    <t>𝑄𝑦 = ∑ 𝑁𝑝,𝑦 × 𝑈𝑝,𝑦 × 𝑄𝑃𝑊ℎℎ,𝑝,𝑦 × 𝐷𝑃𝑝,𝑦</t>
  </si>
  <si>
    <r>
      <t>C</t>
    </r>
    <r>
      <rPr>
        <sz val="9"/>
        <rFont val="Calibri"/>
        <family val="2"/>
        <scheme val="minor"/>
      </rPr>
      <t>b</t>
    </r>
  </si>
  <si>
    <t xml:space="preserve">Proportion of project end-users who in the baseline were already using a safe water supply that did not require boiling </t>
  </si>
  <si>
    <r>
      <t>X</t>
    </r>
    <r>
      <rPr>
        <sz val="9"/>
        <rFont val="Calibri"/>
        <family val="2"/>
        <scheme val="minor"/>
      </rPr>
      <t>cleanboil,y</t>
    </r>
  </si>
  <si>
    <t>Proportion of project end-users that boil safe water in the project year y</t>
  </si>
  <si>
    <r>
      <t>M</t>
    </r>
    <r>
      <rPr>
        <sz val="8"/>
        <rFont val="Calibri"/>
        <family val="2"/>
        <scheme val="minor"/>
      </rPr>
      <t>q,y</t>
    </r>
  </si>
  <si>
    <t>Modifier for the water quality in year y</t>
  </si>
  <si>
    <t>Leakage emissions</t>
  </si>
  <si>
    <t>Leakage for project scenario p in year</t>
  </si>
  <si>
    <t>tCO2/year</t>
  </si>
  <si>
    <t>ER</t>
  </si>
  <si>
    <t>Emission reductions</t>
  </si>
  <si>
    <t>Ex-ante fixed parameter</t>
  </si>
  <si>
    <t>Monitored parameter</t>
  </si>
  <si>
    <t>Calculated value</t>
  </si>
  <si>
    <t>Traditional cookstoves-Wood</t>
  </si>
  <si>
    <t>Improved Cookstoves-Charcoal</t>
  </si>
  <si>
    <t>TOTAL</t>
  </si>
  <si>
    <t>Emissions per filter</t>
  </si>
  <si>
    <t>Source/Equations used</t>
  </si>
  <si>
    <r>
      <t>QPW</t>
    </r>
    <r>
      <rPr>
        <sz val="9"/>
        <rFont val="Calibri"/>
        <family val="2"/>
        <scheme val="minor"/>
      </rPr>
      <t>p</t>
    </r>
  </si>
  <si>
    <t>Volume of drinking water per person per day for premises type p (L)</t>
  </si>
  <si>
    <r>
      <t>HN</t>
    </r>
    <r>
      <rPr>
        <sz val="10"/>
        <rFont val="Calibri"/>
        <family val="2"/>
        <scheme val="minor"/>
      </rPr>
      <t>p,y</t>
    </r>
  </si>
  <si>
    <t>Number of individuals per premises type p in year y</t>
  </si>
  <si>
    <r>
      <rPr>
        <sz val="11"/>
        <rFont val="Calibri"/>
        <family val="2"/>
        <scheme val="minor"/>
      </rPr>
      <t>q</t>
    </r>
    <r>
      <rPr>
        <sz val="9"/>
        <rFont val="Calibri"/>
        <family val="2"/>
        <scheme val="minor"/>
      </rPr>
      <t>i</t>
    </r>
  </si>
  <si>
    <t xml:space="preserve">Capacity of the HWT or IWT individual project technology </t>
  </si>
  <si>
    <t>L/h</t>
  </si>
  <si>
    <r>
      <t>t</t>
    </r>
    <r>
      <rPr>
        <sz val="10"/>
        <rFont val="Calibri"/>
        <family val="2"/>
        <scheme val="minor"/>
      </rPr>
      <t>p,y</t>
    </r>
  </si>
  <si>
    <t xml:space="preserve">Usage time of the project technology by premises type p in year y </t>
  </si>
  <si>
    <t>h/day</t>
  </si>
  <si>
    <t>Year</t>
  </si>
  <si>
    <t>Emission Reductions</t>
  </si>
  <si>
    <t>Methodology default</t>
  </si>
  <si>
    <t>Survey/Literature</t>
  </si>
  <si>
    <t>Manufacturers specifications</t>
  </si>
  <si>
    <t>Assumption/To be monitored</t>
  </si>
  <si>
    <t>Baseline survey</t>
  </si>
  <si>
    <t>To be monitored</t>
  </si>
  <si>
    <t>Calculated</t>
  </si>
  <si>
    <t>Value referred from another GS project https://platform.sustain-cert.com/public-project/2367</t>
  </si>
  <si>
    <t>WPS distribution</t>
  </si>
  <si>
    <t>xfuel</t>
  </si>
  <si>
    <t>Proportion of fuel f (wood/charcoal) used in the baseline (fraction determined based on an energy basis)</t>
  </si>
  <si>
    <t>Combined EFb</t>
  </si>
  <si>
    <t>Monitored</t>
  </si>
  <si>
    <t>𝑆𝐸𝑤,𝑏,𝑦 = 360.83/𝜂𝑤, Methodology default</t>
  </si>
  <si>
    <t>Distribution database</t>
  </si>
  <si>
    <t>BE</t>
  </si>
  <si>
    <t>Baseline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</si>
</sst>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0000"/>
    <numFmt numFmtId="165" formatCode="_-* #,##0_-;\-* #,##0_-;_-* \-??_-;_-@_-"/>
    <numFmt numFmtId="166" formatCode="0.0"/>
    <numFmt numFmtId="167" formatCode="_ * #,##0_ ;_ * \-#,##0_ ;_ * &quot;-&quot;??_ ;_ @_ "/>
  </numFmts>
  <fonts count="17" x14ac:knownFonts="1">
    <font>
      <sz val="11"/>
      <color theme="1"/>
      <name val="Calibri"/>
      <family val="2"/>
      <scheme val="minor"/>
    </font>
    <font>
      <sz val="12"/>
      <color theme="1"/>
      <name val="Calibri"/>
      <family val="2"/>
      <scheme val="minor"/>
    </font>
    <font>
      <sz val="11"/>
      <color theme="1"/>
      <name val="Calibri"/>
      <family val="2"/>
      <scheme val="minor"/>
    </font>
    <font>
      <i/>
      <sz val="11"/>
      <color rgb="FF7F7F7F"/>
      <name val="Calibri"/>
      <family val="2"/>
      <scheme val="minor"/>
    </font>
    <font>
      <b/>
      <sz val="12"/>
      <color rgb="FF000000"/>
      <name val="Calibri"/>
      <family val="2"/>
    </font>
    <font>
      <sz val="12"/>
      <name val="Calibri"/>
      <family val="2"/>
      <scheme val="minor"/>
    </font>
    <font>
      <sz val="9"/>
      <name val="Calibri"/>
      <family val="2"/>
      <scheme val="minor"/>
    </font>
    <font>
      <sz val="10"/>
      <name val="Calibri"/>
      <family val="2"/>
      <scheme val="minor"/>
    </font>
    <font>
      <vertAlign val="subscript"/>
      <sz val="12"/>
      <name val="Calibri"/>
      <family val="2"/>
      <scheme val="minor"/>
    </font>
    <font>
      <sz val="11"/>
      <color rgb="FF4D4D4C"/>
      <name val="Cambria Math"/>
      <family val="1"/>
    </font>
    <font>
      <sz val="11"/>
      <color rgb="FF4D4D4C"/>
      <name val="Verdana"/>
      <family val="2"/>
    </font>
    <font>
      <vertAlign val="subscript"/>
      <sz val="11"/>
      <color rgb="FF4D4D4C"/>
      <name val="Verdana"/>
      <family val="2"/>
    </font>
    <font>
      <sz val="8"/>
      <name val="Calibri"/>
      <family val="2"/>
      <scheme val="minor"/>
    </font>
    <font>
      <sz val="12"/>
      <color rgb="FF000000"/>
      <name val="Calibri"/>
      <family val="2"/>
      <charset val="1"/>
    </font>
    <font>
      <b/>
      <sz val="11"/>
      <color theme="1"/>
      <name val="Calibri"/>
      <family val="2"/>
      <scheme val="minor"/>
    </font>
    <font>
      <b/>
      <sz val="12"/>
      <name val="Calibri"/>
      <family val="2"/>
      <scheme val="minor"/>
    </font>
    <font>
      <sz val="11"/>
      <name val="Calibri"/>
      <family val="2"/>
      <scheme val="minor"/>
    </font>
  </fonts>
  <fills count="5">
    <fill>
      <patternFill patternType="none"/>
    </fill>
    <fill>
      <patternFill patternType="gray125"/>
    </fill>
    <fill>
      <patternFill patternType="solid">
        <fgColor rgb="FF8064A2"/>
        <bgColor rgb="FF808080"/>
      </patternFill>
    </fill>
    <fill>
      <patternFill patternType="solid">
        <fgColor rgb="FF4BACC6"/>
        <bgColor rgb="FF339966"/>
      </patternFill>
    </fill>
    <fill>
      <patternFill patternType="solid">
        <fgColor rgb="FFF79646"/>
        <bgColor rgb="FFFF8080"/>
      </patternFill>
    </fill>
  </fills>
  <borders count="26">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medium">
        <color indexed="64"/>
      </bottom>
      <diagonal/>
    </border>
    <border>
      <left/>
      <right style="medium">
        <color indexed="64"/>
      </right>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5">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xf numFmtId="9" fontId="2" fillId="0" borderId="0" applyFont="0" applyFill="0" applyBorder="0" applyAlignment="0" applyProtection="0"/>
  </cellStyleXfs>
  <cellXfs count="63">
    <xf numFmtId="0" fontId="0" fillId="0" borderId="0" xfId="0"/>
    <xf numFmtId="0" fontId="4" fillId="0" borderId="6" xfId="3" applyNumberFormat="1" applyFont="1" applyBorder="1" applyAlignment="1">
      <alignment wrapText="1"/>
    </xf>
    <xf numFmtId="0" fontId="4" fillId="0" borderId="7" xfId="3" applyNumberFormat="1" applyFont="1" applyBorder="1" applyAlignment="1">
      <alignment wrapText="1"/>
    </xf>
    <xf numFmtId="0" fontId="9" fillId="0" borderId="0" xfId="0" applyFont="1" applyAlignment="1">
      <alignment horizontal="justify" vertical="center" wrapText="1"/>
    </xf>
    <xf numFmtId="0" fontId="10" fillId="0" borderId="0" xfId="0" applyFont="1" applyAlignment="1">
      <alignment horizontal="justify" vertical="center" wrapText="1"/>
    </xf>
    <xf numFmtId="0" fontId="13" fillId="2" borderId="9" xfId="0" applyFont="1" applyFill="1" applyBorder="1"/>
    <xf numFmtId="0" fontId="13" fillId="0" borderId="10" xfId="0" applyFont="1" applyBorder="1"/>
    <xf numFmtId="43" fontId="0" fillId="0" borderId="0" xfId="0" applyNumberFormat="1"/>
    <xf numFmtId="0" fontId="13" fillId="3" borderId="11" xfId="0" applyFont="1" applyFill="1" applyBorder="1"/>
    <xf numFmtId="0" fontId="13" fillId="0" borderId="12" xfId="0" applyFont="1" applyBorder="1"/>
    <xf numFmtId="0" fontId="13" fillId="4" borderId="13" xfId="0" applyFont="1" applyFill="1" applyBorder="1"/>
    <xf numFmtId="0" fontId="13" fillId="0" borderId="8" xfId="0" applyFont="1" applyBorder="1"/>
    <xf numFmtId="0" fontId="5" fillId="2" borderId="5" xfId="0" applyFont="1" applyFill="1" applyBorder="1" applyAlignment="1">
      <alignment vertical="center" wrapText="1"/>
    </xf>
    <xf numFmtId="0" fontId="5" fillId="3" borderId="5" xfId="0" applyFont="1" applyFill="1" applyBorder="1" applyAlignment="1">
      <alignment vertical="center" wrapText="1"/>
    </xf>
    <xf numFmtId="1" fontId="5" fillId="3" borderId="5" xfId="0" applyNumberFormat="1" applyFont="1" applyFill="1" applyBorder="1" applyAlignment="1">
      <alignment vertical="center" wrapText="1"/>
    </xf>
    <xf numFmtId="165" fontId="5" fillId="4" borderId="5" xfId="2" applyNumberFormat="1" applyFont="1" applyFill="1" applyBorder="1" applyAlignment="1">
      <alignment vertical="center" wrapText="1"/>
    </xf>
    <xf numFmtId="9" fontId="5" fillId="2" borderId="5" xfId="0" applyNumberFormat="1" applyFont="1" applyFill="1" applyBorder="1" applyAlignment="1">
      <alignment vertical="center" wrapText="1"/>
    </xf>
    <xf numFmtId="0" fontId="4" fillId="0" borderId="7" xfId="3" applyNumberFormat="1" applyFont="1" applyFill="1" applyBorder="1" applyAlignment="1">
      <alignment wrapText="1"/>
    </xf>
    <xf numFmtId="0" fontId="4" fillId="0" borderId="16" xfId="3" applyNumberFormat="1" applyFont="1" applyBorder="1" applyAlignment="1">
      <alignment wrapText="1"/>
    </xf>
    <xf numFmtId="0" fontId="14" fillId="0" borderId="0" xfId="0" applyFont="1"/>
    <xf numFmtId="43" fontId="14" fillId="0" borderId="0" xfId="0" applyNumberFormat="1" applyFont="1"/>
    <xf numFmtId="166" fontId="5" fillId="3" borderId="5" xfId="0" applyNumberFormat="1" applyFont="1" applyFill="1" applyBorder="1" applyAlignment="1">
      <alignment vertical="center" wrapText="1"/>
    </xf>
    <xf numFmtId="0" fontId="14" fillId="0" borderId="1" xfId="0" applyFont="1" applyBorder="1"/>
    <xf numFmtId="0" fontId="14" fillId="0" borderId="20" xfId="0" applyFont="1" applyBorder="1"/>
    <xf numFmtId="0" fontId="14" fillId="0" borderId="2" xfId="0" applyFont="1" applyBorder="1"/>
    <xf numFmtId="0" fontId="0" fillId="0" borderId="21" xfId="0" applyBorder="1"/>
    <xf numFmtId="167" fontId="0" fillId="0" borderId="15" xfId="0" applyNumberFormat="1" applyBorder="1"/>
    <xf numFmtId="0" fontId="0" fillId="0" borderId="3" xfId="0" applyBorder="1"/>
    <xf numFmtId="0" fontId="0" fillId="0" borderId="14" xfId="0" applyBorder="1"/>
    <xf numFmtId="167" fontId="14" fillId="0" borderId="4" xfId="0" applyNumberFormat="1" applyFont="1" applyBorder="1"/>
    <xf numFmtId="2" fontId="0" fillId="0" borderId="0" xfId="0" applyNumberFormat="1"/>
    <xf numFmtId="0" fontId="5" fillId="0" borderId="5" xfId="0" applyFont="1" applyBorder="1" applyAlignment="1">
      <alignment vertical="center" wrapText="1"/>
    </xf>
    <xf numFmtId="166" fontId="5" fillId="0" borderId="5" xfId="0" applyNumberFormat="1" applyFont="1" applyBorder="1" applyAlignment="1">
      <alignment vertical="center" wrapText="1"/>
    </xf>
    <xf numFmtId="165" fontId="5" fillId="0" borderId="5" xfId="2" applyNumberFormat="1" applyFont="1" applyFill="1" applyBorder="1" applyAlignment="1">
      <alignment vertical="center" wrapText="1"/>
    </xf>
    <xf numFmtId="165" fontId="15" fillId="0" borderId="0" xfId="2" applyNumberFormat="1" applyFont="1" applyFill="1" applyBorder="1" applyAlignment="1">
      <alignment vertical="center" wrapText="1"/>
    </xf>
    <xf numFmtId="166" fontId="5" fillId="2" borderId="5" xfId="0" applyNumberFormat="1" applyFont="1" applyFill="1" applyBorder="1" applyAlignment="1">
      <alignment vertical="center" wrapText="1"/>
    </xf>
    <xf numFmtId="2" fontId="5" fillId="0" borderId="5" xfId="0" applyNumberFormat="1" applyFont="1" applyBorder="1" applyAlignment="1">
      <alignment vertical="center" wrapText="1"/>
    </xf>
    <xf numFmtId="1" fontId="5" fillId="0" borderId="5" xfId="0" applyNumberFormat="1" applyFont="1" applyBorder="1" applyAlignment="1">
      <alignment vertical="center" wrapText="1"/>
    </xf>
    <xf numFmtId="0" fontId="5" fillId="4" borderId="5" xfId="0" applyFont="1" applyFill="1" applyBorder="1" applyAlignment="1">
      <alignment vertical="center" wrapText="1"/>
    </xf>
    <xf numFmtId="9" fontId="5" fillId="0" borderId="5" xfId="0" applyNumberFormat="1" applyFont="1" applyBorder="1" applyAlignment="1">
      <alignment vertical="center" wrapText="1"/>
    </xf>
    <xf numFmtId="0" fontId="5" fillId="2" borderId="22" xfId="0" applyFont="1" applyFill="1" applyBorder="1" applyAlignment="1">
      <alignment vertical="center" wrapText="1"/>
    </xf>
    <xf numFmtId="0" fontId="0" fillId="0" borderId="17" xfId="0" applyBorder="1"/>
    <xf numFmtId="0" fontId="5" fillId="3" borderId="22" xfId="0" applyFont="1" applyFill="1" applyBorder="1" applyAlignment="1">
      <alignment vertical="center" wrapText="1"/>
    </xf>
    <xf numFmtId="0" fontId="6" fillId="3" borderId="22" xfId="0" applyFont="1" applyFill="1" applyBorder="1" applyAlignment="1">
      <alignment vertical="center" wrapText="1"/>
    </xf>
    <xf numFmtId="0" fontId="5" fillId="4" borderId="23" xfId="0" applyFont="1" applyFill="1" applyBorder="1" applyAlignment="1">
      <alignment vertical="center" wrapText="1"/>
    </xf>
    <xf numFmtId="0" fontId="5" fillId="4" borderId="18" xfId="0" applyFont="1" applyFill="1" applyBorder="1" applyAlignment="1">
      <alignment vertical="center" wrapText="1"/>
    </xf>
    <xf numFmtId="165" fontId="5" fillId="0" borderId="18" xfId="2" applyNumberFormat="1" applyFont="1" applyFill="1" applyBorder="1" applyAlignment="1">
      <alignment vertical="center" wrapText="1"/>
    </xf>
    <xf numFmtId="0" fontId="0" fillId="0" borderId="19" xfId="0" applyBorder="1"/>
    <xf numFmtId="1" fontId="0" fillId="0" borderId="0" xfId="0" applyNumberFormat="1"/>
    <xf numFmtId="9" fontId="5" fillId="0" borderId="24" xfId="0" applyNumberFormat="1" applyFont="1" applyBorder="1" applyAlignment="1">
      <alignment vertical="center" wrapText="1"/>
    </xf>
    <xf numFmtId="0" fontId="0" fillId="0" borderId="25" xfId="0" applyBorder="1"/>
    <xf numFmtId="165" fontId="5" fillId="4" borderId="23" xfId="0" applyNumberFormat="1" applyFont="1" applyFill="1" applyBorder="1" applyAlignment="1">
      <alignment vertical="center" wrapText="1"/>
    </xf>
    <xf numFmtId="165" fontId="5" fillId="4" borderId="18" xfId="2" applyNumberFormat="1" applyFont="1" applyFill="1" applyBorder="1" applyAlignment="1">
      <alignment vertical="center" wrapText="1"/>
    </xf>
    <xf numFmtId="9" fontId="5" fillId="3" borderId="5" xfId="4" applyFont="1" applyFill="1" applyBorder="1" applyAlignment="1">
      <alignment vertical="center" wrapText="1"/>
    </xf>
    <xf numFmtId="9" fontId="5" fillId="2" borderId="5" xfId="4" applyFont="1" applyFill="1" applyBorder="1" applyAlignment="1">
      <alignment vertical="center" wrapText="1"/>
    </xf>
    <xf numFmtId="0" fontId="0" fillId="0" borderId="17" xfId="0" applyBorder="1" applyAlignment="1">
      <alignment wrapText="1"/>
    </xf>
    <xf numFmtId="0" fontId="5" fillId="3" borderId="5" xfId="4" applyNumberFormat="1" applyFont="1" applyFill="1" applyBorder="1" applyAlignment="1">
      <alignment vertical="center" wrapText="1"/>
    </xf>
    <xf numFmtId="0" fontId="13" fillId="4" borderId="13" xfId="0" applyFont="1" applyFill="1" applyBorder="1" applyAlignment="1">
      <alignment wrapText="1"/>
    </xf>
    <xf numFmtId="0" fontId="4" fillId="0" borderId="11" xfId="3" applyNumberFormat="1" applyFont="1" applyBorder="1" applyAlignment="1">
      <alignment horizontal="center" wrapText="1"/>
    </xf>
    <xf numFmtId="0" fontId="4" fillId="0" borderId="0" xfId="3" applyNumberFormat="1" applyFont="1" applyBorder="1" applyAlignment="1">
      <alignment horizontal="center" wrapText="1"/>
    </xf>
    <xf numFmtId="9" fontId="5" fillId="2" borderId="22" xfId="4" applyFont="1" applyFill="1" applyBorder="1" applyAlignment="1">
      <alignment vertical="center" wrapText="1"/>
    </xf>
    <xf numFmtId="9" fontId="0" fillId="0" borderId="17" xfId="4" applyFont="1" applyBorder="1"/>
    <xf numFmtId="164" fontId="13" fillId="4" borderId="13" xfId="0" applyNumberFormat="1" applyFont="1" applyFill="1" applyBorder="1"/>
  </cellXfs>
  <cellStyles count="5">
    <cellStyle name="Comma" xfId="2" builtinId="3"/>
    <cellStyle name="Explanatory Text" xfId="3" builtinId="53"/>
    <cellStyle name="Normal" xfId="0" builtinId="0"/>
    <cellStyle name="Normal 3 2" xfId="1" xr:uid="{30627144-2285-4030-A180-1C98C4E3F0A6}"/>
    <cellStyle name="Percent" xfId="4" builtinId="5"/>
  </cellStyles>
  <dxfs count="0"/>
  <tableStyles count="0" defaultTableStyle="TableStyleMedium2" defaultPivotStyle="PivotStyleLight16"/>
  <colors>
    <mruColors>
      <color rgb="FFB17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24</xdr:row>
      <xdr:rowOff>0</xdr:rowOff>
    </xdr:from>
    <xdr:to>
      <xdr:col>6</xdr:col>
      <xdr:colOff>101600</xdr:colOff>
      <xdr:row>25</xdr:row>
      <xdr:rowOff>82550</xdr:rowOff>
    </xdr:to>
    <xdr:pic>
      <xdr:nvPicPr>
        <xdr:cNvPr id="2" name="Picture 1">
          <a:extLst>
            <a:ext uri="{FF2B5EF4-FFF2-40B4-BE49-F238E27FC236}">
              <a16:creationId xmlns:a16="http://schemas.microsoft.com/office/drawing/2014/main" id="{076C8FFC-0B26-4E5A-9008-43D764C13F94}"/>
            </a:ext>
          </a:extLst>
        </xdr:cNvPr>
        <xdr:cNvPicPr>
          <a:picLocks noChangeAspect="1"/>
        </xdr:cNvPicPr>
      </xdr:nvPicPr>
      <xdr:blipFill rotWithShape="1">
        <a:blip xmlns:r="http://schemas.openxmlformats.org/officeDocument/2006/relationships" r:embed="rId1" cstate="print">
          <a:clrChange>
            <a:clrFrom>
              <a:srgbClr val="FFFF00"/>
            </a:clrFrom>
            <a:clrTo>
              <a:srgbClr val="FFFF00">
                <a:alpha val="0"/>
              </a:srgbClr>
            </a:clrTo>
          </a:clrChange>
          <a:extLst>
            <a:ext uri="{28A0092B-C50C-407E-A947-70E740481C1C}">
              <a14:useLocalDpi xmlns:a14="http://schemas.microsoft.com/office/drawing/2010/main" val="0"/>
            </a:ext>
          </a:extLst>
        </a:blip>
        <a:srcRect r="50374" b="25497"/>
        <a:stretch/>
      </xdr:blipFill>
      <xdr:spPr bwMode="auto">
        <a:xfrm>
          <a:off x="7067550" y="7994650"/>
          <a:ext cx="3035300" cy="285750"/>
        </a:xfrm>
        <a:prstGeom prst="rect">
          <a:avLst/>
        </a:prstGeom>
        <a:noFill/>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G" id="{2D52B970-C3E1-45F9-A367-DB68A61FADEC}" userId="SG"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2-10-03T08:33:08.52" personId="{2D52B970-C3E1-45F9-A367-DB68A61FADEC}" id="{9C29F88F-19DE-449A-BB70-114DEC69745C}">
    <text>Please add source of the value</text>
  </threadedComment>
  <threadedComment ref="E4" dT="2022-10-03T08:33:45.37" personId="{2D52B970-C3E1-45F9-A367-DB68A61FADEC}" id="{B1787AD5-E471-4494-8989-769BF2466DC8}">
    <text>Source of both values (traditional and ICS) not provided</text>
  </threadedComment>
  <threadedComment ref="D5" dT="2022-10-03T08:42:42.66" personId="{2D52B970-C3E1-45F9-A367-DB68A61FADEC}" id="{F84DA31F-4A55-48AE-8720-F78F22F3C25F}">
    <text>The value for both type of stoves is considered 100%, indicating that a household using wood will not use charcoal. However, it was noted during VVB site visit that some household have both types of stoves and thus, use both types of fuels depending on availability and affordability of the fuel. CME is requested to clarify how this scenario is accounted for in the calculations</text>
  </threadedComment>
  <threadedComment ref="F6" dT="2022-10-03T08:43:45.53" personId="{2D52B970-C3E1-45F9-A367-DB68A61FADEC}" id="{A12DF8C3-CE65-44D3-BDAB-ADEE580B2514}">
    <text>The source if fNRB isn't clear. The most of the UNFCCC fNRB values have long expired. Rwanda's value expired in 2017. Please clarify and provide supporting documents.
Same comment applicable for other parameters below</text>
  </threadedComment>
  <threadedComment ref="D7" dT="2022-10-03T08:45:15.55" personId="{2D52B970-C3E1-45F9-A367-DB68A61FADEC}" id="{02DEADE8-F13C-4DDE-BA71-9053F97A93CC}">
    <text>Please add the source. Also, not clear how value for both fuels is same</text>
  </threadedComment>
  <threadedComment ref="F11" dT="2022-10-03T09:35:22.09" personId="{2D52B970-C3E1-45F9-A367-DB68A61FADEC}" id="{7F0BCFA0-820D-43FB-B741-93DE88EAEAB7}">
    <text>Source of HH size and amount of water consumed not clear. The value of HH size doesn't seem to match with average value obtained from baseline surveys</text>
  </threadedComment>
  <threadedComment ref="D17" dT="2022-10-03T09:39:48.68" personId="{2D52B970-C3E1-45F9-A367-DB68A61FADEC}" id="{D7D3D465-0182-44D0-A153-50CE916B2187}">
    <text>Sources of values used in formulae missing</text>
  </threadedComment>
  <threadedComment ref="F17" dT="2022-10-03T09:39:30.48" personId="{2D52B970-C3E1-45F9-A367-DB68A61FADEC}" id="{97624712-C8B3-4829-9427-1D6E553B96BF}">
    <text>Please add details of each value add in this sheet. Why this value is added here is not clear</text>
  </threadedComment>
  <threadedComment ref="D20" dT="2022-11-04T13:06:11.99" personId="{2D52B970-C3E1-45F9-A367-DB68A61FADEC}" id="{9DCBE467-43C4-4596-B56D-0F40904D7A67}">
    <text>Please clarify calculation of these values from baseline surveys. Not clear how the final value was arrived at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A8C7-C225-42D3-8443-4DDD54AA7050}">
  <dimension ref="A1:K31"/>
  <sheetViews>
    <sheetView tabSelected="1" workbookViewId="0"/>
  </sheetViews>
  <sheetFormatPr defaultRowHeight="14.5" x14ac:dyDescent="0.35"/>
  <cols>
    <col min="1" max="1" width="16.1796875" customWidth="1"/>
    <col min="2" max="2" width="38.08984375" customWidth="1"/>
    <col min="3" max="3" width="21.26953125" customWidth="1"/>
    <col min="4" max="5" width="25.6328125" customWidth="1"/>
    <col min="6" max="6" width="42" customWidth="1"/>
  </cols>
  <sheetData>
    <row r="1" spans="1:11" ht="16" thickBot="1" x14ac:dyDescent="0.4">
      <c r="D1" s="58" t="s">
        <v>2</v>
      </c>
      <c r="E1" s="59"/>
    </row>
    <row r="2" spans="1:11" ht="31" x14ac:dyDescent="0.35">
      <c r="A2" s="1" t="s">
        <v>0</v>
      </c>
      <c r="B2" s="2" t="s">
        <v>1</v>
      </c>
      <c r="C2" s="2" t="s">
        <v>6</v>
      </c>
      <c r="D2" s="17" t="s">
        <v>51</v>
      </c>
      <c r="E2" s="2" t="s">
        <v>52</v>
      </c>
      <c r="F2" s="18" t="s">
        <v>55</v>
      </c>
    </row>
    <row r="3" spans="1:11" ht="15.5" x14ac:dyDescent="0.35">
      <c r="A3" s="40" t="s">
        <v>7</v>
      </c>
      <c r="B3" s="12" t="s">
        <v>8</v>
      </c>
      <c r="C3" s="12" t="s">
        <v>9</v>
      </c>
      <c r="D3" s="12">
        <f>360.83/D4</f>
        <v>3608.2999999999997</v>
      </c>
      <c r="E3" s="35">
        <f>360.83/E4</f>
        <v>1202.7666666666667</v>
      </c>
      <c r="F3" s="41" t="s">
        <v>81</v>
      </c>
    </row>
    <row r="4" spans="1:11" ht="31" x14ac:dyDescent="0.35">
      <c r="A4" s="40" t="s">
        <v>10</v>
      </c>
      <c r="B4" s="12" t="s">
        <v>11</v>
      </c>
      <c r="C4" s="12" t="s">
        <v>4</v>
      </c>
      <c r="D4" s="54">
        <v>0.1</v>
      </c>
      <c r="E4" s="54">
        <f>0.3</f>
        <v>0.3</v>
      </c>
      <c r="F4" s="41" t="s">
        <v>68</v>
      </c>
    </row>
    <row r="5" spans="1:11" ht="46.5" x14ac:dyDescent="0.35">
      <c r="A5" s="40" t="s">
        <v>77</v>
      </c>
      <c r="B5" s="40" t="s">
        <v>78</v>
      </c>
      <c r="C5" s="40" t="s">
        <v>4</v>
      </c>
      <c r="D5" s="60">
        <v>0.94</v>
      </c>
      <c r="E5" s="60">
        <v>0.06</v>
      </c>
      <c r="F5" s="61" t="s">
        <v>72</v>
      </c>
    </row>
    <row r="6" spans="1:11" ht="46.5" x14ac:dyDescent="0.35">
      <c r="A6" s="40" t="s">
        <v>12</v>
      </c>
      <c r="B6" s="12" t="s">
        <v>13</v>
      </c>
      <c r="C6" s="12" t="s">
        <v>14</v>
      </c>
      <c r="D6" s="12">
        <v>0.96819999999999995</v>
      </c>
      <c r="E6" s="12">
        <v>0.96819999999999995</v>
      </c>
      <c r="F6" s="55" t="s">
        <v>75</v>
      </c>
    </row>
    <row r="7" spans="1:11" ht="39.5" customHeight="1" x14ac:dyDescent="0.35">
      <c r="A7" s="40" t="s">
        <v>15</v>
      </c>
      <c r="B7" s="12" t="s">
        <v>16</v>
      </c>
      <c r="C7" s="12" t="s">
        <v>17</v>
      </c>
      <c r="D7" s="12">
        <v>112</v>
      </c>
      <c r="E7" s="12">
        <v>165.2</v>
      </c>
      <c r="F7" s="41" t="s">
        <v>68</v>
      </c>
      <c r="I7" s="3"/>
      <c r="J7" s="4"/>
      <c r="K7" s="4"/>
    </row>
    <row r="8" spans="1:11" ht="39.5" customHeight="1" x14ac:dyDescent="0.35">
      <c r="A8" s="40" t="s">
        <v>18</v>
      </c>
      <c r="B8" s="12" t="s">
        <v>19</v>
      </c>
      <c r="C8" s="12" t="s">
        <v>17</v>
      </c>
      <c r="D8" s="12">
        <v>9.4600000000000009</v>
      </c>
      <c r="E8" s="12">
        <v>44.83</v>
      </c>
      <c r="F8" s="41" t="s">
        <v>68</v>
      </c>
      <c r="I8" s="3"/>
      <c r="J8" s="4"/>
      <c r="K8" s="4"/>
    </row>
    <row r="9" spans="1:11" ht="39.5" customHeight="1" x14ac:dyDescent="0.35">
      <c r="A9" s="40" t="s">
        <v>79</v>
      </c>
      <c r="B9" s="12"/>
      <c r="C9" s="12"/>
      <c r="D9" s="12">
        <f>(D7*D6)+D8</f>
        <v>117.89840000000001</v>
      </c>
      <c r="E9" s="12">
        <f>(E7*D6)+E8</f>
        <v>204.77663999999999</v>
      </c>
      <c r="F9" s="41"/>
      <c r="I9" s="3"/>
      <c r="J9" s="4"/>
      <c r="K9" s="4"/>
    </row>
    <row r="10" spans="1:11" ht="39" customHeight="1" x14ac:dyDescent="0.35">
      <c r="A10" s="10" t="s">
        <v>20</v>
      </c>
      <c r="B10" s="10" t="s">
        <v>21</v>
      </c>
      <c r="C10" s="10" t="s">
        <v>22</v>
      </c>
      <c r="D10" s="62">
        <f>SUMPRODUCT(D3:E3,D9:E9,D5:E5)/10^9</f>
        <v>4.1466593991903994E-4</v>
      </c>
      <c r="E10" s="10"/>
      <c r="F10" s="41" t="s">
        <v>23</v>
      </c>
      <c r="I10" s="3"/>
      <c r="J10" s="4"/>
      <c r="K10" s="4"/>
    </row>
    <row r="11" spans="1:11" ht="31" customHeight="1" x14ac:dyDescent="0.35">
      <c r="A11" s="10" t="s">
        <v>24</v>
      </c>
      <c r="B11" s="57" t="s">
        <v>25</v>
      </c>
      <c r="C11" s="10" t="s">
        <v>26</v>
      </c>
      <c r="D11" s="10">
        <f>MIN(D12*D13,D14*D15)</f>
        <v>22.05</v>
      </c>
      <c r="E11" s="31"/>
      <c r="F11" s="41" t="s">
        <v>74</v>
      </c>
    </row>
    <row r="12" spans="1:11" ht="31" x14ac:dyDescent="0.35">
      <c r="A12" s="42" t="s">
        <v>56</v>
      </c>
      <c r="B12" s="13" t="s">
        <v>57</v>
      </c>
      <c r="C12" s="13" t="s">
        <v>35</v>
      </c>
      <c r="D12" s="21">
        <v>4.5</v>
      </c>
      <c r="E12" s="32"/>
      <c r="F12" s="41" t="s">
        <v>80</v>
      </c>
    </row>
    <row r="13" spans="1:11" ht="31" x14ac:dyDescent="0.35">
      <c r="A13" s="42" t="s">
        <v>58</v>
      </c>
      <c r="B13" s="13" t="s">
        <v>59</v>
      </c>
      <c r="C13" s="13"/>
      <c r="D13" s="21">
        <v>4.9000000000000004</v>
      </c>
      <c r="E13" s="32"/>
      <c r="F13" s="41" t="s">
        <v>69</v>
      </c>
    </row>
    <row r="14" spans="1:11" ht="31" x14ac:dyDescent="0.35">
      <c r="A14" s="43" t="s">
        <v>60</v>
      </c>
      <c r="B14" s="13" t="s">
        <v>61</v>
      </c>
      <c r="C14" s="13" t="s">
        <v>62</v>
      </c>
      <c r="D14" s="21">
        <v>5</v>
      </c>
      <c r="E14" s="32"/>
      <c r="F14" s="41" t="s">
        <v>70</v>
      </c>
    </row>
    <row r="15" spans="1:11" ht="31" x14ac:dyDescent="0.35">
      <c r="A15" s="42" t="s">
        <v>63</v>
      </c>
      <c r="B15" s="13" t="s">
        <v>64</v>
      </c>
      <c r="C15" s="13" t="s">
        <v>65</v>
      </c>
      <c r="D15" s="21">
        <v>13.57</v>
      </c>
      <c r="E15" s="32"/>
      <c r="F15" s="41" t="s">
        <v>80</v>
      </c>
    </row>
    <row r="16" spans="1:11" ht="31" x14ac:dyDescent="0.35">
      <c r="A16" s="42" t="s">
        <v>27</v>
      </c>
      <c r="B16" s="13" t="s">
        <v>28</v>
      </c>
      <c r="C16" s="13" t="s">
        <v>4</v>
      </c>
      <c r="D16" s="53">
        <v>1</v>
      </c>
      <c r="E16" s="36"/>
      <c r="F16" s="41" t="s">
        <v>71</v>
      </c>
    </row>
    <row r="17" spans="1:6" ht="31" x14ac:dyDescent="0.35">
      <c r="A17" s="42" t="s">
        <v>29</v>
      </c>
      <c r="B17" s="13" t="s">
        <v>30</v>
      </c>
      <c r="C17" s="13" t="s">
        <v>3</v>
      </c>
      <c r="D17" s="14">
        <v>23000</v>
      </c>
      <c r="E17" s="37"/>
      <c r="F17" s="41" t="s">
        <v>82</v>
      </c>
    </row>
    <row r="18" spans="1:6" ht="31" x14ac:dyDescent="0.35">
      <c r="A18" s="42" t="s">
        <v>31</v>
      </c>
      <c r="B18" s="13" t="s">
        <v>32</v>
      </c>
      <c r="C18" s="13"/>
      <c r="D18" s="13">
        <v>365</v>
      </c>
      <c r="E18" s="31"/>
      <c r="F18" s="41" t="s">
        <v>71</v>
      </c>
    </row>
    <row r="19" spans="1:6" ht="31" x14ac:dyDescent="0.35">
      <c r="A19" s="10" t="s">
        <v>33</v>
      </c>
      <c r="B19" s="38" t="s">
        <v>34</v>
      </c>
      <c r="C19" s="38" t="s">
        <v>35</v>
      </c>
      <c r="D19" s="15">
        <f>D17*D16*D18*D11</f>
        <v>185109750</v>
      </c>
      <c r="E19" s="33"/>
      <c r="F19" s="41" t="s">
        <v>36</v>
      </c>
    </row>
    <row r="20" spans="1:6" ht="46.5" x14ac:dyDescent="0.35">
      <c r="A20" s="40" t="s">
        <v>37</v>
      </c>
      <c r="B20" s="12" t="s">
        <v>38</v>
      </c>
      <c r="C20" s="12" t="s">
        <v>4</v>
      </c>
      <c r="D20" s="54">
        <v>0.2</v>
      </c>
      <c r="E20" s="31"/>
      <c r="F20" s="41" t="s">
        <v>72</v>
      </c>
    </row>
    <row r="21" spans="1:6" ht="31" x14ac:dyDescent="0.35">
      <c r="A21" s="42" t="s">
        <v>39</v>
      </c>
      <c r="B21" s="13" t="s">
        <v>40</v>
      </c>
      <c r="C21" s="13" t="s">
        <v>4</v>
      </c>
      <c r="D21" s="13">
        <v>0</v>
      </c>
      <c r="E21" s="31"/>
      <c r="F21" s="41" t="s">
        <v>73</v>
      </c>
    </row>
    <row r="22" spans="1:6" ht="15.5" x14ac:dyDescent="0.35">
      <c r="A22" s="42" t="s">
        <v>41</v>
      </c>
      <c r="B22" s="13" t="s">
        <v>42</v>
      </c>
      <c r="C22" s="13" t="s">
        <v>14</v>
      </c>
      <c r="D22" s="56">
        <v>1</v>
      </c>
      <c r="E22" s="39"/>
      <c r="F22" s="41" t="s">
        <v>73</v>
      </c>
    </row>
    <row r="23" spans="1:6" ht="31" x14ac:dyDescent="0.35">
      <c r="A23" s="40" t="s">
        <v>43</v>
      </c>
      <c r="B23" s="12" t="s">
        <v>44</v>
      </c>
      <c r="C23" s="12" t="s">
        <v>45</v>
      </c>
      <c r="D23" s="16">
        <v>0.05</v>
      </c>
      <c r="E23" s="39"/>
      <c r="F23" s="41" t="s">
        <v>71</v>
      </c>
    </row>
    <row r="24" spans="1:6" ht="16" thickBot="1" x14ac:dyDescent="0.4">
      <c r="A24" s="44" t="s">
        <v>83</v>
      </c>
      <c r="B24" s="44" t="s">
        <v>84</v>
      </c>
      <c r="C24" s="44" t="s">
        <v>5</v>
      </c>
      <c r="D24" s="51">
        <f>D10*(1-D20-D21)*D19*D22</f>
        <v>61406.966777542802</v>
      </c>
      <c r="E24" s="49"/>
      <c r="F24" s="50"/>
    </row>
    <row r="25" spans="1:6" ht="16" thickBot="1" x14ac:dyDescent="0.4">
      <c r="A25" s="44" t="s">
        <v>46</v>
      </c>
      <c r="B25" s="45" t="s">
        <v>47</v>
      </c>
      <c r="C25" s="45" t="s">
        <v>5</v>
      </c>
      <c r="D25" s="52">
        <f>ROUNDDOWN(D24*(1-D23),0)</f>
        <v>58336</v>
      </c>
      <c r="E25" s="46"/>
      <c r="F25" s="47"/>
    </row>
    <row r="26" spans="1:6" x14ac:dyDescent="0.35">
      <c r="C26" s="7" t="s">
        <v>54</v>
      </c>
      <c r="D26" s="7">
        <f>D25/D17</f>
        <v>2.5363478260869563</v>
      </c>
      <c r="E26" s="7"/>
    </row>
    <row r="27" spans="1:6" ht="15.5" x14ac:dyDescent="0.35">
      <c r="C27" s="19" t="s">
        <v>53</v>
      </c>
      <c r="E27" s="34"/>
    </row>
    <row r="29" spans="1:6" ht="15.5" x14ac:dyDescent="0.35">
      <c r="A29" s="5"/>
      <c r="B29" s="6" t="s">
        <v>48</v>
      </c>
      <c r="E29" s="20"/>
    </row>
    <row r="30" spans="1:6" ht="15.5" x14ac:dyDescent="0.35">
      <c r="A30" s="8"/>
      <c r="B30" s="9" t="s">
        <v>49</v>
      </c>
      <c r="D30" s="7"/>
      <c r="E30" s="7"/>
    </row>
    <row r="31" spans="1:6" ht="15.5" x14ac:dyDescent="0.35">
      <c r="A31" s="10"/>
      <c r="B31" s="11" t="s">
        <v>50</v>
      </c>
      <c r="E31" s="7"/>
    </row>
  </sheetData>
  <mergeCells count="1">
    <mergeCell ref="D1:E1"/>
  </mergeCells>
  <dataValidations count="5">
    <dataValidation type="list" allowBlank="1" showInputMessage="1" showErrorMessage="1" sqref="E13" xr:uid="{B33BEF57-2739-4A22-99BD-7F31B7C4374A}">
      <formula1>"4.5,5.5"</formula1>
    </dataValidation>
    <dataValidation type="list" allowBlank="1" showInputMessage="1" showErrorMessage="1" sqref="D12:E12" xr:uid="{3037BBAC-43EA-4B64-83A4-A54A29DD6A65}">
      <formula1>"4,4.5"</formula1>
    </dataValidation>
    <dataValidation type="list" allowBlank="1" showInputMessage="1" showErrorMessage="1" sqref="E15" xr:uid="{4B6A5322-A71B-4271-A84C-386E9B42C5C9}">
      <formula1>"5,9"</formula1>
    </dataValidation>
    <dataValidation type="list" allowBlank="1" showInputMessage="1" showErrorMessage="1" sqref="D14:E14" xr:uid="{8AA42A7D-4021-4BD8-9133-F1EDF30A77AE}">
      <formula1>"4,5"</formula1>
    </dataValidation>
    <dataValidation type="list" allowBlank="1" showInputMessage="1" showErrorMessage="1" sqref="D13" xr:uid="{FAA94978-F0CA-4EE6-A7F5-12B4C9F41712}">
      <formula1>"4.9,5.5"</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E8B4-273D-4FAE-9622-80455F3E59E7}">
  <dimension ref="B1:J16"/>
  <sheetViews>
    <sheetView workbookViewId="0"/>
  </sheetViews>
  <sheetFormatPr defaultRowHeight="14.5" x14ac:dyDescent="0.35"/>
  <cols>
    <col min="3" max="3" width="14" bestFit="1" customWidth="1"/>
    <col min="4" max="4" width="18" bestFit="1" customWidth="1"/>
  </cols>
  <sheetData>
    <row r="1" spans="2:10" ht="15" thickBot="1" x14ac:dyDescent="0.4"/>
    <row r="2" spans="2:10" x14ac:dyDescent="0.35">
      <c r="B2" s="22" t="s">
        <v>66</v>
      </c>
      <c r="C2" s="23" t="s">
        <v>76</v>
      </c>
      <c r="D2" s="24" t="s">
        <v>67</v>
      </c>
    </row>
    <row r="3" spans="2:10" x14ac:dyDescent="0.35">
      <c r="B3" s="25">
        <v>2023</v>
      </c>
      <c r="C3" s="48">
        <f>'Emission Reductions-WPS'!$D$17</f>
        <v>23000</v>
      </c>
      <c r="D3" s="26">
        <f>C3*'Emission Reductions-WPS'!$D$26</f>
        <v>58335.999999999993</v>
      </c>
    </row>
    <row r="4" spans="2:10" x14ac:dyDescent="0.35">
      <c r="B4" s="25">
        <v>2024</v>
      </c>
      <c r="C4" s="48">
        <f>'Emission Reductions-WPS'!$D$17</f>
        <v>23000</v>
      </c>
      <c r="D4" s="26">
        <f>C4*'Emission Reductions-WPS'!$D$26</f>
        <v>58335.999999999993</v>
      </c>
    </row>
    <row r="5" spans="2:10" x14ac:dyDescent="0.35">
      <c r="B5" s="25">
        <v>2025</v>
      </c>
      <c r="C5" s="48">
        <f>'Emission Reductions-WPS'!$D$17</f>
        <v>23000</v>
      </c>
      <c r="D5" s="26">
        <f>C5*'Emission Reductions-WPS'!$D$26</f>
        <v>58335.999999999993</v>
      </c>
    </row>
    <row r="6" spans="2:10" x14ac:dyDescent="0.35">
      <c r="B6" s="25">
        <v>2026</v>
      </c>
      <c r="C6" s="48">
        <f>'Emission Reductions-WPS'!$D$17</f>
        <v>23000</v>
      </c>
      <c r="D6" s="26">
        <f>C6*'Emission Reductions-WPS'!$D$26</f>
        <v>58335.999999999993</v>
      </c>
    </row>
    <row r="7" spans="2:10" x14ac:dyDescent="0.35">
      <c r="B7" s="25">
        <v>2027</v>
      </c>
      <c r="C7" s="48">
        <f>'Emission Reductions-WPS'!$D$17</f>
        <v>23000</v>
      </c>
      <c r="D7" s="26">
        <f>C7*'Emission Reductions-WPS'!$D$26</f>
        <v>58335.999999999993</v>
      </c>
    </row>
    <row r="8" spans="2:10" ht="15" thickBot="1" x14ac:dyDescent="0.4">
      <c r="B8" s="27"/>
      <c r="C8" s="28"/>
      <c r="D8" s="29">
        <f>SUM(D3:D7)</f>
        <v>291679.99999999994</v>
      </c>
    </row>
    <row r="16" spans="2:10" x14ac:dyDescent="0.35">
      <c r="J16" s="3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Emission Reductions-WPS</vt:lpstr>
      <vt:lpstr>ER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neha garg</dc:creator>
  <cp:lastModifiedBy>-</cp:lastModifiedBy>
  <dcterms:created xsi:type="dcterms:W3CDTF">2021-11-21T17:17:55Z</dcterms:created>
  <dcterms:modified xsi:type="dcterms:W3CDTF">2022-12-01T06:31:06Z</dcterms:modified>
</cp:coreProperties>
</file>