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ae27b900fcee99/Desktop/Desktop data-20210919T051855Z-001/Desktop data/AGS/AGS Spouts/GS docs/VPA inclusion/spouts_vpa0305inclusiondocuments/"/>
    </mc:Choice>
  </mc:AlternateContent>
  <xr:revisionPtr revIDLastSave="1" documentId="13_ncr:1_{35F55923-793F-4B78-905C-FE13692D932C}" xr6:coauthVersionLast="47" xr6:coauthVersionMax="47" xr10:uidLastSave="{0EA069F4-1B81-4F19-909D-C0E7E226E71B}"/>
  <bookViews>
    <workbookView xWindow="-110" yWindow="-110" windowWidth="19420" windowHeight="10300" xr2:uid="{301F8609-D63C-437F-90EC-9DA747B82951}"/>
  </bookViews>
  <sheets>
    <sheet name="VPA03 Details" sheetId="4" r:id="rId1"/>
    <sheet name="Emission Reductions-WPS" sheetId="2" r:id="rId2"/>
    <sheet name="ER 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6" i="3"/>
  <c r="C5" i="3"/>
  <c r="C4" i="3"/>
  <c r="C3" i="3"/>
  <c r="D13" i="2"/>
  <c r="D18" i="2" l="1"/>
  <c r="D3" i="2"/>
  <c r="D9" i="2" s="1"/>
  <c r="D24" i="2" l="1"/>
  <c r="D25" i="2" s="1"/>
  <c r="D23" i="2"/>
  <c r="D5" i="3" l="1"/>
  <c r="D7" i="3"/>
  <c r="D6" i="3"/>
  <c r="D3" i="3"/>
  <c r="D4" i="3"/>
  <c r="D8" i="3" l="1"/>
</calcChain>
</file>

<file path=xl/sharedStrings.xml><?xml version="1.0" encoding="utf-8"?>
<sst xmlns="http://schemas.openxmlformats.org/spreadsheetml/2006/main" count="102" uniqueCount="87">
  <si>
    <t>Parameter</t>
  </si>
  <si>
    <t>Description</t>
  </si>
  <si>
    <t>Value</t>
  </si>
  <si>
    <t>-</t>
  </si>
  <si>
    <t>%</t>
  </si>
  <si>
    <t>tCO2</t>
  </si>
  <si>
    <t>Units</t>
  </si>
  <si>
    <t>Equations used</t>
  </si>
  <si>
    <t>SEw,b,y</t>
  </si>
  <si>
    <t xml:space="preserve">Specific energy required to boil water </t>
  </si>
  <si>
    <t>KJ/L</t>
  </si>
  <si>
    <t>𝑆𝐸𝑤,𝑏,𝑦 = 360.83/𝜂𝑤</t>
  </si>
  <si>
    <r>
      <t>n</t>
    </r>
    <r>
      <rPr>
        <sz val="9"/>
        <rFont val="Calibri"/>
        <family val="2"/>
        <scheme val="minor"/>
      </rPr>
      <t>w</t>
    </r>
  </si>
  <si>
    <t xml:space="preserve">Efficiency of the stoves for baseline water boiling </t>
  </si>
  <si>
    <t>xf</t>
  </si>
  <si>
    <t>Proportion of fuel f used in the baseline (fraction determined based on an energy basis)</t>
  </si>
  <si>
    <r>
      <t>f</t>
    </r>
    <r>
      <rPr>
        <sz val="10"/>
        <rFont val="Calibri"/>
        <family val="2"/>
        <scheme val="minor"/>
      </rPr>
      <t>NRB,b,i,y</t>
    </r>
  </si>
  <si>
    <t xml:space="preserve">Fraction of biomass used in year y for baseline scenario b that can be established as non-renewable biomass </t>
  </si>
  <si>
    <t>Fraction</t>
  </si>
  <si>
    <r>
      <t>EF</t>
    </r>
    <r>
      <rPr>
        <vertAlign val="subscript"/>
        <sz val="12"/>
        <rFont val="Calibri"/>
        <family val="2"/>
        <scheme val="minor"/>
      </rPr>
      <t>p,i,CO2</t>
    </r>
  </si>
  <si>
    <t>CO2 emission factor of the fuel that is substituted or reduced</t>
  </si>
  <si>
    <t xml:space="preserve">tCO2/TJ </t>
  </si>
  <si>
    <r>
      <t>EF</t>
    </r>
    <r>
      <rPr>
        <vertAlign val="subscript"/>
        <sz val="12"/>
        <rFont val="Calibri"/>
        <family val="2"/>
        <scheme val="minor"/>
      </rPr>
      <t>p,i,non-CO2</t>
    </r>
  </si>
  <si>
    <t>Non-CO2 emission factor of the fuel that is reduced</t>
  </si>
  <si>
    <r>
      <t>EF</t>
    </r>
    <r>
      <rPr>
        <sz val="9"/>
        <rFont val="Calibri"/>
        <family val="2"/>
        <scheme val="minor"/>
      </rPr>
      <t>b</t>
    </r>
  </si>
  <si>
    <t>Emission factor for the use of fuel to obtain safe water in the baseline</t>
  </si>
  <si>
    <t>𝐸𝐹𝑏 = 𝑆𝐸𝑤,𝑏,𝑦 ∗ ∑(𝑥𝑓 ∗ (𝐸𝐹𝑏,𝑓,𝐶𝑂2 ∗ 𝑓𝑁𝑅𝐵,𝑓,𝑦 + 𝐸𝐹𝑏,𝑓,𝑛𝑜𝑛𝐶𝑂2)) 𝑓 ÷ 10^9</t>
  </si>
  <si>
    <r>
      <t>QPW</t>
    </r>
    <r>
      <rPr>
        <sz val="9"/>
        <rFont val="Calibri"/>
        <family val="2"/>
        <scheme val="minor"/>
      </rPr>
      <t>hh,p,y</t>
    </r>
  </si>
  <si>
    <t xml:space="preserve">Volume of drinking water per premises p per day in year y (L) </t>
  </si>
  <si>
    <t>L/HH/day</t>
  </si>
  <si>
    <r>
      <t>U</t>
    </r>
    <r>
      <rPr>
        <sz val="10"/>
        <rFont val="Calibri"/>
        <family val="2"/>
        <scheme val="minor"/>
      </rPr>
      <t>p,y</t>
    </r>
  </si>
  <si>
    <t>Cumulative usage rate for technologies in project scenario p in year y</t>
  </si>
  <si>
    <r>
      <t>N</t>
    </r>
    <r>
      <rPr>
        <vertAlign val="subscript"/>
        <sz val="11"/>
        <color rgb="FF4D4D4C"/>
        <rFont val="Verdana"/>
        <family val="2"/>
      </rPr>
      <t>p,y</t>
    </r>
  </si>
  <si>
    <t>Number of premises type p with at least one project technology in year y</t>
  </si>
  <si>
    <r>
      <t>DP</t>
    </r>
    <r>
      <rPr>
        <sz val="10"/>
        <rFont val="Calibri"/>
        <family val="2"/>
        <scheme val="minor"/>
      </rPr>
      <t>p,y</t>
    </r>
  </si>
  <si>
    <t>Days the project technology is present for end-users in the premises p in year y</t>
  </si>
  <si>
    <t>Qy</t>
  </si>
  <si>
    <t xml:space="preserve">Quantity of safe drinking water provided by the project in year y </t>
  </si>
  <si>
    <t>L</t>
  </si>
  <si>
    <t>𝑄𝑦 = ∑ 𝑁𝑝,𝑦 × 𝑈𝑝,𝑦 × 𝑄𝑃𝑊ℎℎ,𝑝,𝑦 × 𝐷𝑃𝑝,𝑦</t>
  </si>
  <si>
    <r>
      <t>C</t>
    </r>
    <r>
      <rPr>
        <sz val="9"/>
        <rFont val="Calibri"/>
        <family val="2"/>
        <scheme val="minor"/>
      </rPr>
      <t>b</t>
    </r>
  </si>
  <si>
    <t xml:space="preserve">Proportion of project end-users who in the baseline were already using a safe water supply that did not require boiling </t>
  </si>
  <si>
    <r>
      <t>X</t>
    </r>
    <r>
      <rPr>
        <sz val="9"/>
        <rFont val="Calibri"/>
        <family val="2"/>
        <scheme val="minor"/>
      </rPr>
      <t>cleanboil,y</t>
    </r>
  </si>
  <si>
    <t>Proportion of project end-users that boil safe water in the project year y</t>
  </si>
  <si>
    <r>
      <t>M</t>
    </r>
    <r>
      <rPr>
        <sz val="8"/>
        <rFont val="Calibri"/>
        <family val="2"/>
        <scheme val="minor"/>
      </rPr>
      <t>q,y</t>
    </r>
  </si>
  <si>
    <t>Modifier for the water quality in year y</t>
  </si>
  <si>
    <t>Leakage emissions</t>
  </si>
  <si>
    <t>Leakage for project scenario p in year</t>
  </si>
  <si>
    <t>tCO2/year</t>
  </si>
  <si>
    <t>ER</t>
  </si>
  <si>
    <t>Emission reductions</t>
  </si>
  <si>
    <t>Ex-ante fixed parameter</t>
  </si>
  <si>
    <t>Monitored parameter</t>
  </si>
  <si>
    <t>Calculated value</t>
  </si>
  <si>
    <t>Emissions per filter</t>
  </si>
  <si>
    <r>
      <t>HN</t>
    </r>
    <r>
      <rPr>
        <sz val="10"/>
        <rFont val="Calibri"/>
        <family val="2"/>
        <scheme val="minor"/>
      </rPr>
      <t>p,y</t>
    </r>
  </si>
  <si>
    <t>Number of individuals per premises type p in year y</t>
  </si>
  <si>
    <r>
      <rPr>
        <sz val="11"/>
        <rFont val="Calibri"/>
        <family val="2"/>
        <scheme val="minor"/>
      </rPr>
      <t>q</t>
    </r>
    <r>
      <rPr>
        <sz val="9"/>
        <rFont val="Calibri"/>
        <family val="2"/>
        <scheme val="minor"/>
      </rPr>
      <t>i</t>
    </r>
  </si>
  <si>
    <t xml:space="preserve">Capacity of the HWT or IWT individual project technology </t>
  </si>
  <si>
    <t>L/h</t>
  </si>
  <si>
    <r>
      <t>t</t>
    </r>
    <r>
      <rPr>
        <sz val="10"/>
        <rFont val="Calibri"/>
        <family val="2"/>
        <scheme val="minor"/>
      </rPr>
      <t>p,y</t>
    </r>
  </si>
  <si>
    <t xml:space="preserve">Usage time of the project technology by premises type p in year y </t>
  </si>
  <si>
    <t>h/day</t>
  </si>
  <si>
    <r>
      <t>QPW</t>
    </r>
    <r>
      <rPr>
        <sz val="9"/>
        <rFont val="Calibri"/>
        <family val="2"/>
        <scheme val="minor"/>
      </rPr>
      <t>p</t>
    </r>
  </si>
  <si>
    <t>Volume of drinking water per person per day for premises type p (L)</t>
  </si>
  <si>
    <t>Monitored</t>
  </si>
  <si>
    <t>Baseline survey/Literature</t>
  </si>
  <si>
    <t>Meth default for firewood traditional stoves</t>
  </si>
  <si>
    <t>Meth default IPCC value</t>
  </si>
  <si>
    <t>Year</t>
  </si>
  <si>
    <t>WPS distribution</t>
  </si>
  <si>
    <t>Emission Reductions</t>
  </si>
  <si>
    <t>Calculated</t>
  </si>
  <si>
    <t>Manufacture specifications</t>
  </si>
  <si>
    <t>Calculated as per CDM Tool 30 ver 3.0</t>
  </si>
  <si>
    <t>Baseline survey</t>
  </si>
  <si>
    <t>Literature</t>
  </si>
  <si>
    <t>BE</t>
  </si>
  <si>
    <t>Baseline emissions</t>
  </si>
  <si>
    <t>tCO2e/L</t>
  </si>
  <si>
    <t xml:space="preserve">VPA Title </t>
  </si>
  <si>
    <t>VPA ID</t>
  </si>
  <si>
    <t>VPA Start Date</t>
  </si>
  <si>
    <t>ER Sheet Version</t>
  </si>
  <si>
    <t>Date</t>
  </si>
  <si>
    <t>SPOUTS WATER PURIFIER PROGRAMME IN AFRICA- WPS IN UGANDA BY TASC- VPA 3</t>
  </si>
  <si>
    <t>GS11861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</si>
</sst>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\-??_-;_-@_-"/>
    <numFmt numFmtId="165" formatCode="_ * #,##0_ ;_ * \-#,##0_ ;_ * &quot;-&quot;??_ ;_ @_ "/>
    <numFmt numFmtId="166" formatCode="0.000000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rgb="FF000000"/>
      <name val="Calibri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1"/>
      <color rgb="FF4D4D4C"/>
      <name val="Cambria Math"/>
      <family val="1"/>
    </font>
    <font>
      <sz val="11"/>
      <color rgb="FF4D4D4C"/>
      <name val="Verdana"/>
      <family val="2"/>
    </font>
    <font>
      <vertAlign val="subscript"/>
      <sz val="11"/>
      <color rgb="FF4D4D4C"/>
      <name val="Verdana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64A2"/>
        <bgColor rgb="FF808080"/>
      </patternFill>
    </fill>
    <fill>
      <patternFill patternType="solid">
        <fgColor rgb="FF4BACC6"/>
        <bgColor rgb="FF339966"/>
      </patternFill>
    </fill>
    <fill>
      <patternFill patternType="solid">
        <fgColor rgb="FFF79646"/>
        <bgColor rgb="FFFF8080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2" xfId="3" applyNumberFormat="1" applyFont="1" applyBorder="1" applyAlignment="1">
      <alignment wrapText="1"/>
    </xf>
    <xf numFmtId="0" fontId="4" fillId="0" borderId="3" xfId="3" applyNumberFormat="1" applyFont="1" applyBorder="1" applyAlignment="1">
      <alignment wrapText="1"/>
    </xf>
    <xf numFmtId="0" fontId="4" fillId="0" borderId="4" xfId="3" applyNumberFormat="1" applyFont="1" applyBorder="1" applyAlignment="1">
      <alignment wrapText="1"/>
    </xf>
    <xf numFmtId="0" fontId="4" fillId="0" borderId="5" xfId="3" applyNumberFormat="1" applyFont="1" applyBorder="1" applyAlignment="1">
      <alignment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vertical="center" wrapText="1"/>
    </xf>
    <xf numFmtId="0" fontId="13" fillId="2" borderId="10" xfId="0" applyFont="1" applyFill="1" applyBorder="1"/>
    <xf numFmtId="0" fontId="13" fillId="0" borderId="11" xfId="0" applyFont="1" applyBorder="1"/>
    <xf numFmtId="43" fontId="0" fillId="0" borderId="0" xfId="0" applyNumberFormat="1"/>
    <xf numFmtId="0" fontId="13" fillId="3" borderId="12" xfId="0" applyFont="1" applyFill="1" applyBorder="1"/>
    <xf numFmtId="0" fontId="13" fillId="0" borderId="13" xfId="0" applyFont="1" applyBorder="1"/>
    <xf numFmtId="0" fontId="13" fillId="4" borderId="14" xfId="0" applyFont="1" applyFill="1" applyBorder="1"/>
    <xf numFmtId="0" fontId="13" fillId="0" borderId="7" xfId="0" applyFont="1" applyBorder="1"/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2" borderId="1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vertical="center" wrapText="1"/>
    </xf>
    <xf numFmtId="164" fontId="5" fillId="4" borderId="1" xfId="2" applyNumberFormat="1" applyFont="1" applyFill="1" applyBorder="1" applyAlignment="1">
      <alignment vertical="center" wrapText="1"/>
    </xf>
    <xf numFmtId="9" fontId="5" fillId="3" borderId="1" xfId="4" applyFont="1" applyFill="1" applyBorder="1" applyAlignment="1">
      <alignment vertical="center" wrapText="1"/>
    </xf>
    <xf numFmtId="9" fontId="5" fillId="2" borderId="1" xfId="0" applyNumberFormat="1" applyFont="1" applyFill="1" applyBorder="1" applyAlignment="1">
      <alignment vertical="center" wrapText="1"/>
    </xf>
    <xf numFmtId="0" fontId="15" fillId="0" borderId="18" xfId="0" applyFont="1" applyBorder="1"/>
    <xf numFmtId="0" fontId="15" fillId="0" borderId="19" xfId="0" applyFont="1" applyBorder="1"/>
    <xf numFmtId="0" fontId="15" fillId="0" borderId="20" xfId="0" applyFont="1" applyBorder="1"/>
    <xf numFmtId="0" fontId="0" fillId="0" borderId="21" xfId="0" applyBorder="1"/>
    <xf numFmtId="165" fontId="0" fillId="0" borderId="16" xfId="0" applyNumberFormat="1" applyBorder="1"/>
    <xf numFmtId="0" fontId="0" fillId="0" borderId="22" xfId="0" applyBorder="1"/>
    <xf numFmtId="0" fontId="0" fillId="0" borderId="23" xfId="0" applyBorder="1"/>
    <xf numFmtId="165" fontId="15" fillId="0" borderId="17" xfId="0" applyNumberFormat="1" applyFont="1" applyBorder="1"/>
    <xf numFmtId="0" fontId="16" fillId="0" borderId="15" xfId="0" applyFont="1" applyBorder="1"/>
    <xf numFmtId="0" fontId="17" fillId="0" borderId="15" xfId="0" applyFont="1" applyBorder="1"/>
    <xf numFmtId="1" fontId="0" fillId="0" borderId="0" xfId="0" applyNumberFormat="1"/>
    <xf numFmtId="165" fontId="5" fillId="4" borderId="8" xfId="0" applyNumberFormat="1" applyFont="1" applyFill="1" applyBorder="1" applyAlignment="1">
      <alignment vertical="center" wrapText="1"/>
    </xf>
    <xf numFmtId="9" fontId="5" fillId="2" borderId="1" xfId="4" applyFont="1" applyFill="1" applyBorder="1" applyAlignment="1">
      <alignment vertical="center" wrapText="1"/>
    </xf>
    <xf numFmtId="9" fontId="5" fillId="2" borderId="6" xfId="4" applyFont="1" applyFill="1" applyBorder="1" applyAlignment="1">
      <alignment vertical="center" wrapText="1"/>
    </xf>
    <xf numFmtId="166" fontId="5" fillId="4" borderId="6" xfId="0" applyNumberFormat="1" applyFont="1" applyFill="1" applyBorder="1" applyAlignment="1">
      <alignment vertical="center" wrapText="1"/>
    </xf>
    <xf numFmtId="2" fontId="5" fillId="3" borderId="1" xfId="0" applyNumberFormat="1" applyFont="1" applyFill="1" applyBorder="1" applyAlignment="1">
      <alignment vertical="center" wrapText="1"/>
    </xf>
    <xf numFmtId="0" fontId="0" fillId="5" borderId="1" xfId="0" applyFill="1" applyBorder="1"/>
    <xf numFmtId="0" fontId="0" fillId="6" borderId="1" xfId="0" applyFill="1" applyBorder="1"/>
    <xf numFmtId="14" fontId="0" fillId="6" borderId="1" xfId="0" applyNumberFormat="1" applyFill="1" applyBorder="1" applyAlignment="1">
      <alignment horizontal="left"/>
    </xf>
    <xf numFmtId="167" fontId="0" fillId="6" borderId="1" xfId="0" applyNumberFormat="1" applyFill="1" applyBorder="1" applyAlignment="1">
      <alignment horizontal="left"/>
    </xf>
  </cellXfs>
  <cellStyles count="5">
    <cellStyle name="Comma" xfId="2" builtinId="3"/>
    <cellStyle name="Explanatory Text" xfId="3" builtinId="53"/>
    <cellStyle name="Normal" xfId="0" builtinId="0"/>
    <cellStyle name="Normal 3 2" xfId="1" xr:uid="{30627144-2285-4030-A180-1C98C4E3F0A6}"/>
    <cellStyle name="Percent" xfId="4" builtinId="5"/>
  </cellStyles>
  <dxfs count="0"/>
  <tableStyles count="0" defaultTableStyle="TableStyleMedium2" defaultPivotStyle="PivotStyleLight16"/>
  <colors>
    <mruColors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389658</xdr:rowOff>
    </xdr:from>
    <xdr:to>
      <xdr:col>4</xdr:col>
      <xdr:colOff>2114261</xdr:colOff>
      <xdr:row>22</xdr:row>
      <xdr:rowOff>194174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6C8FFC-0B26-4E5A-9008-43D764C13F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00"/>
            </a:clrFrom>
            <a:clrTo>
              <a:srgbClr val="FFFF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374" b="25497"/>
        <a:stretch/>
      </xdr:blipFill>
      <xdr:spPr bwMode="auto">
        <a:xfrm>
          <a:off x="7071591" y="8810624"/>
          <a:ext cx="2114261" cy="20139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AEE5-184F-4C8C-B7F1-0C505333881D}">
  <dimension ref="B2:C6"/>
  <sheetViews>
    <sheetView tabSelected="1" workbookViewId="0">
      <selection activeCell="C6" sqref="C6"/>
    </sheetView>
  </sheetViews>
  <sheetFormatPr defaultRowHeight="14.5" x14ac:dyDescent="0.35"/>
  <cols>
    <col min="2" max="2" width="14.81640625" bestFit="1" customWidth="1"/>
    <col min="3" max="3" width="71.7265625" bestFit="1" customWidth="1"/>
  </cols>
  <sheetData>
    <row r="2" spans="2:3" x14ac:dyDescent="0.35">
      <c r="B2" s="48" t="s">
        <v>80</v>
      </c>
      <c r="C2" s="49" t="s">
        <v>85</v>
      </c>
    </row>
    <row r="3" spans="2:3" x14ac:dyDescent="0.35">
      <c r="B3" s="48" t="s">
        <v>81</v>
      </c>
      <c r="C3" s="49" t="s">
        <v>86</v>
      </c>
    </row>
    <row r="4" spans="2:3" x14ac:dyDescent="0.35">
      <c r="B4" s="48" t="s">
        <v>82</v>
      </c>
      <c r="C4" s="50">
        <v>44761</v>
      </c>
    </row>
    <row r="5" spans="2:3" x14ac:dyDescent="0.35">
      <c r="B5" s="48" t="s">
        <v>83</v>
      </c>
      <c r="C5" s="51">
        <v>2</v>
      </c>
    </row>
    <row r="6" spans="2:3" x14ac:dyDescent="0.35">
      <c r="B6" s="48" t="s">
        <v>84</v>
      </c>
      <c r="C6" s="50">
        <v>45043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A8C7-C225-42D3-8443-4DDD54AA7050}">
  <dimension ref="A1:J29"/>
  <sheetViews>
    <sheetView zoomScale="88" zoomScaleNormal="88" workbookViewId="0"/>
  </sheetViews>
  <sheetFormatPr defaultRowHeight="14.5" x14ac:dyDescent="0.35"/>
  <cols>
    <col min="1" max="1" width="16.1796875" customWidth="1"/>
    <col min="2" max="2" width="38.08984375" customWidth="1"/>
    <col min="3" max="3" width="21.26953125" customWidth="1"/>
    <col min="4" max="4" width="25.6328125" customWidth="1"/>
    <col min="5" max="5" width="48.54296875" bestFit="1" customWidth="1"/>
    <col min="8" max="8" width="10.1796875" bestFit="1" customWidth="1"/>
  </cols>
  <sheetData>
    <row r="1" spans="1:10" ht="15" thickBot="1" x14ac:dyDescent="0.4"/>
    <row r="2" spans="1:10" ht="15.5" x14ac:dyDescent="0.35">
      <c r="A2" s="1" t="s">
        <v>0</v>
      </c>
      <c r="B2" s="2" t="s">
        <v>1</v>
      </c>
      <c r="C2" s="2" t="s">
        <v>6</v>
      </c>
      <c r="D2" s="3" t="s">
        <v>2</v>
      </c>
      <c r="E2" s="4" t="s">
        <v>7</v>
      </c>
    </row>
    <row r="3" spans="1:10" ht="15.5" x14ac:dyDescent="0.35">
      <c r="A3" s="5" t="s">
        <v>8</v>
      </c>
      <c r="B3" s="6" t="s">
        <v>9</v>
      </c>
      <c r="C3" s="6" t="s">
        <v>10</v>
      </c>
      <c r="D3" s="27">
        <f>360.83/D4</f>
        <v>3608.2999999999997</v>
      </c>
      <c r="E3" s="24" t="s">
        <v>11</v>
      </c>
    </row>
    <row r="4" spans="1:10" ht="31" x14ac:dyDescent="0.35">
      <c r="A4" s="5" t="s">
        <v>12</v>
      </c>
      <c r="B4" s="6" t="s">
        <v>13</v>
      </c>
      <c r="C4" s="6" t="s">
        <v>4</v>
      </c>
      <c r="D4" s="44">
        <v>0.1</v>
      </c>
      <c r="E4" s="25" t="s">
        <v>67</v>
      </c>
    </row>
    <row r="5" spans="1:10" ht="46.5" x14ac:dyDescent="0.35">
      <c r="A5" s="5" t="s">
        <v>14</v>
      </c>
      <c r="B5" s="5" t="s">
        <v>15</v>
      </c>
      <c r="C5" s="5" t="s">
        <v>4</v>
      </c>
      <c r="D5" s="45">
        <v>1</v>
      </c>
      <c r="E5" s="25" t="s">
        <v>66</v>
      </c>
    </row>
    <row r="6" spans="1:10" ht="46.5" x14ac:dyDescent="0.35">
      <c r="A6" s="5" t="s">
        <v>16</v>
      </c>
      <c r="B6" s="6" t="s">
        <v>17</v>
      </c>
      <c r="C6" s="6" t="s">
        <v>18</v>
      </c>
      <c r="D6" s="27">
        <v>0.9</v>
      </c>
      <c r="E6" s="25" t="s">
        <v>74</v>
      </c>
    </row>
    <row r="7" spans="1:10" ht="39.5" customHeight="1" x14ac:dyDescent="0.35">
      <c r="A7" s="5" t="s">
        <v>19</v>
      </c>
      <c r="B7" s="6" t="s">
        <v>20</v>
      </c>
      <c r="C7" s="6" t="s">
        <v>21</v>
      </c>
      <c r="D7" s="27">
        <v>112</v>
      </c>
      <c r="E7" s="25" t="s">
        <v>68</v>
      </c>
      <c r="H7" s="9"/>
      <c r="I7" s="10"/>
      <c r="J7" s="10"/>
    </row>
    <row r="8" spans="1:10" ht="39.5" customHeight="1" x14ac:dyDescent="0.35">
      <c r="A8" s="5" t="s">
        <v>22</v>
      </c>
      <c r="B8" s="6" t="s">
        <v>23</v>
      </c>
      <c r="C8" s="6" t="s">
        <v>21</v>
      </c>
      <c r="D8" s="27">
        <v>9.4600000000000009</v>
      </c>
      <c r="E8" s="25" t="s">
        <v>68</v>
      </c>
      <c r="H8" s="9"/>
      <c r="I8" s="10"/>
      <c r="J8" s="10"/>
    </row>
    <row r="9" spans="1:10" ht="39" customHeight="1" x14ac:dyDescent="0.35">
      <c r="A9" s="11" t="s">
        <v>24</v>
      </c>
      <c r="B9" s="11" t="s">
        <v>25</v>
      </c>
      <c r="C9" s="11" t="s">
        <v>79</v>
      </c>
      <c r="D9" s="46">
        <f>D3*(D5*(D7*D6)+D8)/10^9</f>
        <v>3.9785115799999992E-4</v>
      </c>
      <c r="E9" s="40" t="s">
        <v>26</v>
      </c>
      <c r="H9" s="9"/>
      <c r="I9" s="10"/>
      <c r="J9" s="10"/>
    </row>
    <row r="10" spans="1:10" ht="31" x14ac:dyDescent="0.35">
      <c r="A10" s="7" t="s">
        <v>30</v>
      </c>
      <c r="B10" s="8" t="s">
        <v>31</v>
      </c>
      <c r="C10" s="8" t="s">
        <v>4</v>
      </c>
      <c r="D10" s="30">
        <v>1</v>
      </c>
      <c r="E10" s="25" t="s">
        <v>65</v>
      </c>
    </row>
    <row r="11" spans="1:10" ht="31" x14ac:dyDescent="0.35">
      <c r="A11" s="7" t="s">
        <v>32</v>
      </c>
      <c r="B11" s="8" t="s">
        <v>33</v>
      </c>
      <c r="C11" s="8" t="s">
        <v>3</v>
      </c>
      <c r="D11" s="28">
        <v>17500</v>
      </c>
      <c r="E11" s="25" t="s">
        <v>65</v>
      </c>
    </row>
    <row r="12" spans="1:10" ht="31" x14ac:dyDescent="0.35">
      <c r="A12" s="7" t="s">
        <v>34</v>
      </c>
      <c r="B12" s="8" t="s">
        <v>35</v>
      </c>
      <c r="C12" s="8"/>
      <c r="D12" s="22">
        <v>365</v>
      </c>
      <c r="E12" s="25" t="s">
        <v>65</v>
      </c>
    </row>
    <row r="13" spans="1:10" ht="31" x14ac:dyDescent="0.35">
      <c r="A13" s="11" t="s">
        <v>27</v>
      </c>
      <c r="B13" s="11" t="s">
        <v>28</v>
      </c>
      <c r="C13" s="11" t="s">
        <v>29</v>
      </c>
      <c r="D13" s="11">
        <f>MIN(D14*D15,D16*D17)</f>
        <v>25.407</v>
      </c>
      <c r="E13" s="25" t="s">
        <v>72</v>
      </c>
    </row>
    <row r="14" spans="1:10" ht="31" x14ac:dyDescent="0.35">
      <c r="A14" s="22" t="s">
        <v>63</v>
      </c>
      <c r="B14" s="22" t="s">
        <v>64</v>
      </c>
      <c r="C14" s="22" t="s">
        <v>38</v>
      </c>
      <c r="D14" s="22">
        <v>4.5</v>
      </c>
      <c r="E14" s="25" t="s">
        <v>65</v>
      </c>
    </row>
    <row r="15" spans="1:10" ht="31" x14ac:dyDescent="0.35">
      <c r="A15" s="22" t="s">
        <v>55</v>
      </c>
      <c r="B15" s="22" t="s">
        <v>56</v>
      </c>
      <c r="C15" s="22"/>
      <c r="D15" s="47">
        <v>5.6459999999999999</v>
      </c>
      <c r="E15" s="25" t="s">
        <v>76</v>
      </c>
    </row>
    <row r="16" spans="1:10" ht="31" x14ac:dyDescent="0.35">
      <c r="A16" s="23" t="s">
        <v>57</v>
      </c>
      <c r="B16" s="22" t="s">
        <v>58</v>
      </c>
      <c r="C16" s="22" t="s">
        <v>59</v>
      </c>
      <c r="D16" s="22">
        <v>5</v>
      </c>
      <c r="E16" s="25" t="s">
        <v>73</v>
      </c>
    </row>
    <row r="17" spans="1:5" ht="31" x14ac:dyDescent="0.35">
      <c r="A17" s="22" t="s">
        <v>60</v>
      </c>
      <c r="B17" s="22" t="s">
        <v>61</v>
      </c>
      <c r="C17" s="22" t="s">
        <v>62</v>
      </c>
      <c r="D17" s="22">
        <v>13.6</v>
      </c>
      <c r="E17" s="25" t="s">
        <v>65</v>
      </c>
    </row>
    <row r="18" spans="1:5" ht="31" x14ac:dyDescent="0.35">
      <c r="A18" s="11" t="s">
        <v>36</v>
      </c>
      <c r="B18" s="12" t="s">
        <v>37</v>
      </c>
      <c r="C18" s="12" t="s">
        <v>38</v>
      </c>
      <c r="D18" s="29">
        <f>D11*D10*D12*D13</f>
        <v>162287212.5</v>
      </c>
      <c r="E18" s="41" t="s">
        <v>39</v>
      </c>
    </row>
    <row r="19" spans="1:5" ht="46.5" x14ac:dyDescent="0.35">
      <c r="A19" s="5" t="s">
        <v>40</v>
      </c>
      <c r="B19" s="6" t="s">
        <v>41</v>
      </c>
      <c r="C19" s="6" t="s">
        <v>4</v>
      </c>
      <c r="D19" s="44">
        <v>7.0000000000000007E-2</v>
      </c>
      <c r="E19" s="25" t="s">
        <v>75</v>
      </c>
    </row>
    <row r="20" spans="1:5" ht="31" x14ac:dyDescent="0.35">
      <c r="A20" s="7" t="s">
        <v>42</v>
      </c>
      <c r="B20" s="8" t="s">
        <v>43</v>
      </c>
      <c r="C20" s="8" t="s">
        <v>4</v>
      </c>
      <c r="D20" s="30">
        <v>0</v>
      </c>
      <c r="E20" s="25" t="s">
        <v>65</v>
      </c>
    </row>
    <row r="21" spans="1:5" ht="15.5" x14ac:dyDescent="0.35">
      <c r="A21" s="7" t="s">
        <v>44</v>
      </c>
      <c r="B21" s="8" t="s">
        <v>45</v>
      </c>
      <c r="C21" s="8" t="s">
        <v>18</v>
      </c>
      <c r="D21" s="22">
        <v>1</v>
      </c>
      <c r="E21" s="25" t="s">
        <v>65</v>
      </c>
    </row>
    <row r="22" spans="1:5" ht="31" x14ac:dyDescent="0.35">
      <c r="A22" s="5" t="s">
        <v>46</v>
      </c>
      <c r="B22" s="6" t="s">
        <v>47</v>
      </c>
      <c r="C22" s="6" t="s">
        <v>48</v>
      </c>
      <c r="D22" s="31">
        <v>0.05</v>
      </c>
      <c r="E22" s="25"/>
    </row>
    <row r="23" spans="1:5" ht="16" thickBot="1" x14ac:dyDescent="0.4">
      <c r="A23" s="13" t="s">
        <v>77</v>
      </c>
      <c r="B23" s="13" t="s">
        <v>78</v>
      </c>
      <c r="C23" s="14" t="s">
        <v>5</v>
      </c>
      <c r="D23" s="43">
        <f>(D9*(1-D19-D20)*D18*D21)</f>
        <v>60046.524542196865</v>
      </c>
      <c r="E23" s="25"/>
    </row>
    <row r="24" spans="1:5" ht="16" thickBot="1" x14ac:dyDescent="0.4">
      <c r="A24" s="13" t="s">
        <v>49</v>
      </c>
      <c r="B24" s="14" t="s">
        <v>50</v>
      </c>
      <c r="C24" s="14" t="s">
        <v>5</v>
      </c>
      <c r="D24" s="29">
        <f>ROUNDDOWN(D9*(1-D19-D20)*D18*D21*(1-D22),0)</f>
        <v>57044</v>
      </c>
      <c r="E24" s="26"/>
    </row>
    <row r="25" spans="1:5" x14ac:dyDescent="0.35">
      <c r="B25" t="s">
        <v>54</v>
      </c>
      <c r="D25" s="17">
        <f>D24/D11</f>
        <v>3.2596571428571428</v>
      </c>
    </row>
    <row r="26" spans="1:5" x14ac:dyDescent="0.35">
      <c r="E26" s="17"/>
    </row>
    <row r="27" spans="1:5" ht="15.5" x14ac:dyDescent="0.35">
      <c r="A27" s="15"/>
      <c r="B27" s="16" t="s">
        <v>51</v>
      </c>
      <c r="D27" s="17"/>
    </row>
    <row r="28" spans="1:5" ht="15.5" x14ac:dyDescent="0.35">
      <c r="A28" s="18"/>
      <c r="B28" s="19" t="s">
        <v>52</v>
      </c>
    </row>
    <row r="29" spans="1:5" ht="15.5" x14ac:dyDescent="0.35">
      <c r="A29" s="20"/>
      <c r="B29" s="21" t="s">
        <v>53</v>
      </c>
      <c r="D29" s="17"/>
    </row>
  </sheetData>
  <dataValidations count="2">
    <dataValidation type="list" allowBlank="1" showInputMessage="1" showErrorMessage="1" sqref="D14" xr:uid="{69D5AAEC-1F96-4D99-9315-5E57363EF6B2}">
      <formula1>"4,4.5"</formula1>
    </dataValidation>
    <dataValidation type="list" allowBlank="1" showInputMessage="1" showErrorMessage="1" sqref="D16" xr:uid="{27CE2233-FC13-4076-8E9E-774684B47FAD}">
      <formula1>"4,5"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45B42-E331-436D-B209-DC94314D9956}">
  <dimension ref="B1:D8"/>
  <sheetViews>
    <sheetView workbookViewId="0">
      <selection activeCell="B3" sqref="B3"/>
    </sheetView>
  </sheetViews>
  <sheetFormatPr defaultRowHeight="14.5" x14ac:dyDescent="0.35"/>
  <cols>
    <col min="3" max="3" width="15" bestFit="1" customWidth="1"/>
    <col min="4" max="4" width="18.08984375" bestFit="1" customWidth="1"/>
  </cols>
  <sheetData>
    <row r="1" spans="2:4" ht="15" thickBot="1" x14ac:dyDescent="0.4"/>
    <row r="2" spans="2:4" x14ac:dyDescent="0.35">
      <c r="B2" s="32" t="s">
        <v>69</v>
      </c>
      <c r="C2" s="33" t="s">
        <v>70</v>
      </c>
      <c r="D2" s="34" t="s">
        <v>71</v>
      </c>
    </row>
    <row r="3" spans="2:4" x14ac:dyDescent="0.35">
      <c r="B3" s="35">
        <v>2022</v>
      </c>
      <c r="C3" s="42">
        <f>'Emission Reductions-WPS'!$D$11</f>
        <v>17500</v>
      </c>
      <c r="D3" s="36">
        <f>ROUNDDOWN(C3*'Emission Reductions-WPS'!$D$25,0)</f>
        <v>57044</v>
      </c>
    </row>
    <row r="4" spans="2:4" x14ac:dyDescent="0.35">
      <c r="B4" s="35">
        <v>2023</v>
      </c>
      <c r="C4" s="42">
        <f>'Emission Reductions-WPS'!$D$11</f>
        <v>17500</v>
      </c>
      <c r="D4" s="36">
        <f>ROUNDDOWN(C4*'Emission Reductions-WPS'!$D$25,0)</f>
        <v>57044</v>
      </c>
    </row>
    <row r="5" spans="2:4" x14ac:dyDescent="0.35">
      <c r="B5" s="35">
        <v>2024</v>
      </c>
      <c r="C5" s="42">
        <f>'Emission Reductions-WPS'!$D$11</f>
        <v>17500</v>
      </c>
      <c r="D5" s="36">
        <f>ROUNDDOWN(C5*'Emission Reductions-WPS'!$D$25,0)</f>
        <v>57044</v>
      </c>
    </row>
    <row r="6" spans="2:4" x14ac:dyDescent="0.35">
      <c r="B6" s="35">
        <v>2025</v>
      </c>
      <c r="C6" s="42">
        <f>'Emission Reductions-WPS'!$D$11</f>
        <v>17500</v>
      </c>
      <c r="D6" s="36">
        <f>ROUNDDOWN(C6*'Emission Reductions-WPS'!$D$25,0)</f>
        <v>57044</v>
      </c>
    </row>
    <row r="7" spans="2:4" x14ac:dyDescent="0.35">
      <c r="B7" s="35">
        <v>2026</v>
      </c>
      <c r="C7" s="42">
        <f>'Emission Reductions-WPS'!$D$11</f>
        <v>17500</v>
      </c>
      <c r="D7" s="36">
        <f>ROUNDDOWN(C7*'Emission Reductions-WPS'!$D$25,0)</f>
        <v>57044</v>
      </c>
    </row>
    <row r="8" spans="2:4" ht="15" thickBot="1" x14ac:dyDescent="0.4">
      <c r="B8" s="37"/>
      <c r="C8" s="38"/>
      <c r="D8" s="39">
        <f>SUM(D3:D7)</f>
        <v>285220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VPA03 Details</vt:lpstr>
      <vt:lpstr>Emission Reductions-WPS</vt:lpstr>
      <vt:lpstr>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 garg</dc:creator>
  <cp:lastModifiedBy>-</cp:lastModifiedBy>
  <dcterms:created xsi:type="dcterms:W3CDTF">2021-11-21T17:17:55Z</dcterms:created>
  <dcterms:modified xsi:type="dcterms:W3CDTF">2023-04-28T18:14:16Z</dcterms:modified>
</cp:coreProperties>
</file>