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caglabalcieris/Desktop/Genel_09072025/Dogan Enerji/Sah RES/Design Change ve Yeniden Validasyon/GS'a gidecek olan/"/>
    </mc:Choice>
  </mc:AlternateContent>
  <xr:revisionPtr revIDLastSave="0" documentId="13_ncr:1_{C99738C1-3AFD-3848-9BF5-459901157A9C}" xr6:coauthVersionLast="47" xr6:coauthVersionMax="47" xr10:uidLastSave="{00000000-0000-0000-0000-000000000000}"/>
  <bookViews>
    <workbookView xWindow="0" yWindow="660" windowWidth="25600" windowHeight="14600" tabRatio="690" xr2:uid="{00000000-000D-0000-FFFF-FFFF00000000}"/>
  </bookViews>
  <sheets>
    <sheet name="Combined Margin EF" sheetId="9" r:id="rId1"/>
    <sheet name="Average Generation Value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9" l="1"/>
  <c r="D14" i="9" s="1"/>
  <c r="B9" i="11"/>
  <c r="J19" i="9"/>
  <c r="J20" i="9" s="1"/>
  <c r="J21" i="9" s="1"/>
  <c r="J22" i="9" s="1"/>
  <c r="J23" i="9" s="1"/>
  <c r="J8" i="9"/>
  <c r="C9" i="11"/>
  <c r="H14" i="9"/>
  <c r="H13" i="9"/>
  <c r="D12" i="9"/>
  <c r="B20" i="9"/>
  <c r="B21" i="9" s="1"/>
  <c r="B22" i="9" s="1"/>
  <c r="B23" i="9" s="1"/>
  <c r="B24" i="9" s="1"/>
  <c r="M19" i="9" l="1"/>
  <c r="L19" i="9" s="1"/>
  <c r="M18" i="9"/>
  <c r="L18" i="9" s="1"/>
  <c r="E23" i="9"/>
  <c r="D23" i="9" s="1"/>
  <c r="D27" i="9" s="1"/>
  <c r="D28" i="9" s="1"/>
  <c r="E20" i="9"/>
  <c r="D20" i="9" s="1"/>
  <c r="M22" i="9"/>
  <c r="L22" i="9" s="1"/>
  <c r="M24" i="9"/>
  <c r="L24" i="9" s="1"/>
  <c r="E19" i="9"/>
  <c r="D19" i="9" s="1"/>
  <c r="M23" i="9"/>
  <c r="L23" i="9" s="1"/>
  <c r="M20" i="9"/>
  <c r="L20" i="9" s="1"/>
  <c r="G9" i="9"/>
  <c r="D16" i="9"/>
  <c r="E18" i="9" s="1"/>
  <c r="D18" i="9" s="1"/>
  <c r="E24" i="9"/>
  <c r="D24" i="9" s="1"/>
  <c r="E21" i="9"/>
  <c r="D21" i="9" s="1"/>
  <c r="M21" i="9"/>
  <c r="L21" i="9" s="1"/>
  <c r="M17" i="9"/>
  <c r="L17" i="9" s="1"/>
  <c r="E22" i="9"/>
  <c r="D22" i="9" s="1"/>
  <c r="L26" i="9" l="1"/>
  <c r="L27" i="9" s="1"/>
  <c r="E25" i="9"/>
  <c r="D25" i="9" s="1"/>
</calcChain>
</file>

<file path=xl/sharedStrings.xml><?xml version="1.0" encoding="utf-8"?>
<sst xmlns="http://schemas.openxmlformats.org/spreadsheetml/2006/main" count="47" uniqueCount="41">
  <si>
    <t>Parameter</t>
  </si>
  <si>
    <t>SI Unit</t>
  </si>
  <si>
    <t>Result</t>
  </si>
  <si>
    <r>
      <t>EF</t>
    </r>
    <r>
      <rPr>
        <sz val="7"/>
        <rFont val="Times New Roman"/>
        <family val="1"/>
      </rPr>
      <t>Grid,BM,y</t>
    </r>
  </si>
  <si>
    <r>
      <t>EF</t>
    </r>
    <r>
      <rPr>
        <sz val="7"/>
        <rFont val="Times New Roman"/>
        <family val="1"/>
      </rPr>
      <t>Grid,OM,y</t>
    </r>
  </si>
  <si>
    <r>
      <t>EF</t>
    </r>
    <r>
      <rPr>
        <sz val="7"/>
        <rFont val="Times New Roman"/>
        <family val="1"/>
      </rPr>
      <t>Grid,CM,y</t>
    </r>
  </si>
  <si>
    <t>tCO2/MWh</t>
  </si>
  <si>
    <t>Electricity Generation</t>
  </si>
  <si>
    <t>Annual CO2 Emission Reductions</t>
  </si>
  <si>
    <t xml:space="preserve">Total CO2 Emission Reuctions </t>
  </si>
  <si>
    <t>https://enerji.gov.tr//Media/Dizin/EVCED/tr/ÇevreVeİklim/İklimDeğişikliği/TUESEmisyonFktr/Belgeler/Sebeke_EF_Bilgi_Formu_2022.pdf</t>
  </si>
  <si>
    <t>Total (CO2)</t>
  </si>
  <si>
    <t>Baseline Emission (tCO2)</t>
  </si>
  <si>
    <t>Project Emission (tCO2)</t>
  </si>
  <si>
    <t>Leakage Emission (tCO2)</t>
  </si>
  <si>
    <t>Total (MWh)</t>
  </si>
  <si>
    <t>Baseline Emission (MWh)</t>
  </si>
  <si>
    <t>Total Electricity Generation (MWh)</t>
  </si>
  <si>
    <t>Average Electricity Generation(MWh)</t>
  </si>
  <si>
    <t xml:space="preserve">Average CO2 Emission Reuctions </t>
  </si>
  <si>
    <t>One additional turbine expectation</t>
  </si>
  <si>
    <t>MWh</t>
  </si>
  <si>
    <t>Generation Value</t>
  </si>
  <si>
    <t>Capacity Factor</t>
  </si>
  <si>
    <t>Average</t>
  </si>
  <si>
    <t>Year</t>
  </si>
  <si>
    <t>Year 2018</t>
  </si>
  <si>
    <t>Year 2019</t>
  </si>
  <si>
    <t>Year 2020</t>
  </si>
  <si>
    <t>Year 2021</t>
  </si>
  <si>
    <t>Year 2022</t>
  </si>
  <si>
    <t>Year 2023</t>
  </si>
  <si>
    <t>Year 2024</t>
  </si>
  <si>
    <t>PLF</t>
  </si>
  <si>
    <t>Capacity</t>
  </si>
  <si>
    <t>15.11.2025-31.12.2025</t>
  </si>
  <si>
    <t>01.01.2032-14.11.2032</t>
  </si>
  <si>
    <t>Project Name: Sah Wind Power Plant</t>
  </si>
  <si>
    <t>Project GS ID:GS905</t>
  </si>
  <si>
    <t>Version: 0.2</t>
  </si>
  <si>
    <t>Date:21/08/2025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</si>
</sst>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T_R_Y_-;\-* #,##0.00\ _T_R_Y_-;_-* &quot;-&quot;??\ _T_R_Y_-;_-@_-"/>
    <numFmt numFmtId="165" formatCode="_-* #,##0.00\ _л_в_-;\-* #,##0.00\ _л_в_-;_-* &quot;-&quot;??\ _л_в_-;_-@_-"/>
    <numFmt numFmtId="166" formatCode="#,##0.0"/>
    <numFmt numFmtId="167" formatCode="0.0000"/>
    <numFmt numFmtId="168" formatCode="#,##0.000"/>
    <numFmt numFmtId="169" formatCode="0.0%"/>
    <numFmt numFmtId="170" formatCode="_-* #,##0.0000\ _л_в_-;\-* #,##0.0000\ _л_в_-;_-* &quot;-&quot;??\ _л_в_-;_-@_-"/>
  </numFmts>
  <fonts count="16" x14ac:knownFonts="1">
    <font>
      <sz val="10"/>
      <name val="Arial"/>
    </font>
    <font>
      <sz val="12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7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sz val="12"/>
      <name val="Times New Roman"/>
      <family val="1"/>
      <charset val="162"/>
    </font>
    <font>
      <sz val="11"/>
      <name val="Times New Roman"/>
      <family val="1"/>
    </font>
    <font>
      <b/>
      <sz val="12"/>
      <color rgb="FF000000"/>
      <name val="Times New Roman"/>
      <family val="1"/>
    </font>
    <font>
      <sz val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A56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9" fillId="0" borderId="0"/>
    <xf numFmtId="0" fontId="3" fillId="0" borderId="0"/>
    <xf numFmtId="0" fontId="8" fillId="0" borderId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4" fillId="0" borderId="0" xfId="0" applyFont="1"/>
    <xf numFmtId="3" fontId="4" fillId="0" borderId="0" xfId="0" applyNumberFormat="1" applyFont="1"/>
    <xf numFmtId="166" fontId="4" fillId="0" borderId="0" xfId="0" applyNumberFormat="1" applyFont="1"/>
    <xf numFmtId="166" fontId="4" fillId="0" borderId="2" xfId="0" applyNumberFormat="1" applyFont="1" applyBorder="1"/>
    <xf numFmtId="3" fontId="4" fillId="0" borderId="2" xfId="0" applyNumberFormat="1" applyFont="1" applyBorder="1"/>
    <xf numFmtId="0" fontId="4" fillId="0" borderId="2" xfId="0" applyFont="1" applyBorder="1"/>
    <xf numFmtId="3" fontId="4" fillId="0" borderId="3" xfId="0" applyNumberFormat="1" applyFont="1" applyBorder="1"/>
    <xf numFmtId="0" fontId="4" fillId="2" borderId="2" xfId="0" applyFont="1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1" fillId="0" borderId="2" xfId="0" applyFont="1" applyBorder="1"/>
    <xf numFmtId="167" fontId="11" fillId="4" borderId="2" xfId="0" applyNumberFormat="1" applyFont="1" applyFill="1" applyBorder="1"/>
    <xf numFmtId="170" fontId="2" fillId="0" borderId="0" xfId="8" applyNumberFormat="1" applyAlignment="1" applyProtection="1"/>
    <xf numFmtId="14" fontId="1" fillId="0" borderId="0" xfId="0" applyNumberFormat="1" applyFont="1" applyAlignment="1">
      <alignment horizontal="left" vertical="center"/>
    </xf>
    <xf numFmtId="1" fontId="1" fillId="0" borderId="0" xfId="0" applyNumberFormat="1" applyFont="1"/>
    <xf numFmtId="0" fontId="12" fillId="0" borderId="0" xfId="0" applyFont="1"/>
    <xf numFmtId="0" fontId="1" fillId="2" borderId="2" xfId="0" applyFont="1" applyFill="1" applyBorder="1"/>
    <xf numFmtId="0" fontId="1" fillId="2" borderId="4" xfId="0" applyFont="1" applyFill="1" applyBorder="1"/>
    <xf numFmtId="168" fontId="1" fillId="0" borderId="2" xfId="0" applyNumberFormat="1" applyFont="1" applyBorder="1"/>
    <xf numFmtId="168" fontId="1" fillId="0" borderId="0" xfId="0" applyNumberFormat="1" applyFont="1"/>
    <xf numFmtId="3" fontId="1" fillId="0" borderId="0" xfId="0" applyNumberFormat="1" applyFont="1"/>
    <xf numFmtId="17" fontId="13" fillId="0" borderId="0" xfId="0" applyNumberFormat="1" applyFont="1"/>
    <xf numFmtId="3" fontId="13" fillId="0" borderId="0" xfId="0" applyNumberFormat="1" applyFont="1"/>
    <xf numFmtId="9" fontId="13" fillId="0" borderId="0" xfId="0" applyNumberFormat="1" applyFont="1"/>
    <xf numFmtId="17" fontId="10" fillId="0" borderId="0" xfId="0" applyNumberFormat="1" applyFont="1"/>
    <xf numFmtId="9" fontId="10" fillId="0" borderId="0" xfId="0" applyNumberFormat="1" applyFont="1"/>
    <xf numFmtId="168" fontId="4" fillId="3" borderId="2" xfId="0" applyNumberFormat="1" applyFont="1" applyFill="1" applyBorder="1"/>
    <xf numFmtId="168" fontId="4" fillId="0" borderId="0" xfId="0" applyNumberFormat="1" applyFont="1"/>
    <xf numFmtId="0" fontId="1" fillId="0" borderId="0" xfId="0" applyFont="1" applyAlignment="1">
      <alignment horizontal="right"/>
    </xf>
    <xf numFmtId="169" fontId="4" fillId="0" borderId="0" xfId="0" applyNumberFormat="1" applyFont="1"/>
    <xf numFmtId="168" fontId="10" fillId="0" borderId="0" xfId="0" applyNumberFormat="1" applyFont="1"/>
    <xf numFmtId="0" fontId="1" fillId="2" borderId="2" xfId="0" applyFont="1" applyFill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5" fillId="0" borderId="0" xfId="0" applyFont="1"/>
  </cellXfs>
  <cellStyles count="16">
    <cellStyle name="Binlik Ayracı 2" xfId="1" xr:uid="{00000000-0005-0000-0000-000000000000}"/>
    <cellStyle name="Binlik Ayracı 3" xfId="2" xr:uid="{00000000-0005-0000-0000-000001000000}"/>
    <cellStyle name="Comma 2" xfId="3" xr:uid="{00000000-0005-0000-0000-000003000000}"/>
    <cellStyle name="Comma 3" xfId="4" xr:uid="{00000000-0005-0000-0000-000004000000}"/>
    <cellStyle name="Comma 4" xfId="5" xr:uid="{00000000-0005-0000-0000-000005000000}"/>
    <cellStyle name="Comma 5" xfId="6" xr:uid="{00000000-0005-0000-0000-000006000000}"/>
    <cellStyle name="Comma 6" xfId="7" xr:uid="{00000000-0005-0000-0000-000007000000}"/>
    <cellStyle name="Hyperlink" xfId="8" builtinId="8"/>
    <cellStyle name="Normal" xfId="0" builtinId="0"/>
    <cellStyle name="Normal 2" xfId="9" xr:uid="{00000000-0005-0000-0000-00000A000000}"/>
    <cellStyle name="Normal 3" xfId="10" xr:uid="{00000000-0005-0000-0000-00000B000000}"/>
    <cellStyle name="Normal 4" xfId="11" xr:uid="{00000000-0005-0000-0000-00000C000000}"/>
    <cellStyle name="Normal 5" xfId="12" xr:uid="{00000000-0005-0000-0000-00000D000000}"/>
    <cellStyle name="Percent 2" xfId="13" xr:uid="{00000000-0005-0000-0000-00000F000000}"/>
    <cellStyle name="Yüzde 2" xfId="14" xr:uid="{00000000-0005-0000-0000-000010000000}"/>
    <cellStyle name="Yüzde 3" xfId="15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N29"/>
  <sheetViews>
    <sheetView showGridLines="0" tabSelected="1" workbookViewId="0">
      <selection sqref="A1:B4"/>
    </sheetView>
  </sheetViews>
  <sheetFormatPr baseColWidth="10" defaultColWidth="9.1640625" defaultRowHeight="16" x14ac:dyDescent="0.2"/>
  <cols>
    <col min="1" max="1" width="9.1640625" style="2"/>
    <col min="2" max="2" width="19.6640625" style="2" customWidth="1"/>
    <col min="3" max="3" width="15.33203125" style="2" bestFit="1" customWidth="1"/>
    <col min="4" max="4" width="16.5" style="2" customWidth="1"/>
    <col min="5" max="5" width="20.5" style="2" customWidth="1"/>
    <col min="6" max="6" width="19.5" style="2" customWidth="1"/>
    <col min="7" max="7" width="25" style="2" customWidth="1"/>
    <col min="8" max="8" width="10.1640625" style="2" bestFit="1" customWidth="1"/>
    <col min="9" max="9" width="9.1640625" style="2"/>
    <col min="10" max="10" width="10.1640625" style="2" bestFit="1" customWidth="1"/>
    <col min="11" max="11" width="9.1640625" style="2"/>
    <col min="12" max="12" width="13.33203125" style="2" customWidth="1"/>
    <col min="13" max="13" width="19" style="2" customWidth="1"/>
    <col min="14" max="16384" width="9.1640625" style="2"/>
  </cols>
  <sheetData>
    <row r="1" spans="1:14" x14ac:dyDescent="0.2">
      <c r="A1" s="41" t="s">
        <v>37</v>
      </c>
    </row>
    <row r="2" spans="1:14" x14ac:dyDescent="0.2">
      <c r="A2" s="41" t="s">
        <v>38</v>
      </c>
    </row>
    <row r="3" spans="1:14" x14ac:dyDescent="0.2">
      <c r="A3" s="41" t="s">
        <v>39</v>
      </c>
    </row>
    <row r="4" spans="1:14" x14ac:dyDescent="0.2">
      <c r="A4" s="41" t="s">
        <v>40</v>
      </c>
    </row>
    <row r="8" spans="1:14" x14ac:dyDescent="0.2">
      <c r="F8" s="30" t="s">
        <v>20</v>
      </c>
      <c r="G8" s="29">
        <f>6.8*24*365*0.354</f>
        <v>21087.071999999996</v>
      </c>
      <c r="H8" s="1" t="s">
        <v>21</v>
      </c>
      <c r="I8" s="1" t="s">
        <v>34</v>
      </c>
      <c r="J8" s="2">
        <f>105+6.8</f>
        <v>111.8</v>
      </c>
    </row>
    <row r="9" spans="1:14" x14ac:dyDescent="0.2">
      <c r="B9" s="9" t="s">
        <v>0</v>
      </c>
      <c r="C9" s="9" t="s">
        <v>1</v>
      </c>
      <c r="D9" s="9" t="s">
        <v>2</v>
      </c>
      <c r="F9" s="1" t="s">
        <v>33</v>
      </c>
      <c r="G9" s="31">
        <f>D14/(111.8*8760)</f>
        <v>0.3544063105711322</v>
      </c>
    </row>
    <row r="10" spans="1:14" x14ac:dyDescent="0.2">
      <c r="B10" s="7" t="s">
        <v>4</v>
      </c>
      <c r="C10" s="7" t="s">
        <v>6</v>
      </c>
      <c r="D10" s="12">
        <v>0.71079999999999999</v>
      </c>
      <c r="E10" s="14" t="s">
        <v>10</v>
      </c>
      <c r="F10" s="11"/>
      <c r="G10" s="10"/>
      <c r="N10" s="3"/>
    </row>
    <row r="11" spans="1:14" x14ac:dyDescent="0.2">
      <c r="B11" s="7" t="s">
        <v>3</v>
      </c>
      <c r="C11" s="7" t="s">
        <v>6</v>
      </c>
      <c r="D11" s="12">
        <v>0.37209999999999999</v>
      </c>
      <c r="E11" s="14" t="s">
        <v>10</v>
      </c>
    </row>
    <row r="12" spans="1:14" x14ac:dyDescent="0.2">
      <c r="B12" s="7" t="s">
        <v>5</v>
      </c>
      <c r="C12" s="7" t="s">
        <v>6</v>
      </c>
      <c r="D12" s="13">
        <f>D10*0.75+D11*0.25</f>
        <v>0.62612500000000004</v>
      </c>
      <c r="E12" s="14" t="s">
        <v>10</v>
      </c>
    </row>
    <row r="13" spans="1:14" x14ac:dyDescent="0.2">
      <c r="F13" s="15">
        <v>45976</v>
      </c>
      <c r="G13" s="15">
        <v>46022</v>
      </c>
      <c r="H13" s="16">
        <f>G13-F13+1</f>
        <v>47</v>
      </c>
    </row>
    <row r="14" spans="1:14" x14ac:dyDescent="0.2">
      <c r="B14" s="36" t="s">
        <v>7</v>
      </c>
      <c r="C14" s="36"/>
      <c r="D14" s="28">
        <f>'Average Generation Value'!B9+G8</f>
        <v>347094.19957142859</v>
      </c>
      <c r="F14" s="15">
        <v>48214</v>
      </c>
      <c r="G14" s="15">
        <v>48532</v>
      </c>
      <c r="H14" s="17">
        <f>(G14-F14)</f>
        <v>318</v>
      </c>
    </row>
    <row r="16" spans="1:14" x14ac:dyDescent="0.2">
      <c r="B16" s="33" t="s">
        <v>8</v>
      </c>
      <c r="C16" s="36"/>
      <c r="D16" s="8">
        <f>ROUNDDOWN((D14*D12),0)</f>
        <v>217324</v>
      </c>
      <c r="H16" s="4"/>
      <c r="J16" s="1"/>
      <c r="K16" s="1"/>
      <c r="L16" s="18" t="s">
        <v>15</v>
      </c>
      <c r="M16" s="19" t="s">
        <v>16</v>
      </c>
    </row>
    <row r="17" spans="2:13" x14ac:dyDescent="0.2">
      <c r="D17" s="18" t="s">
        <v>11</v>
      </c>
      <c r="E17" s="18" t="s">
        <v>12</v>
      </c>
      <c r="F17" s="18" t="s">
        <v>13</v>
      </c>
      <c r="G17" s="18" t="s">
        <v>14</v>
      </c>
      <c r="J17" s="34" t="s">
        <v>35</v>
      </c>
      <c r="K17" s="35"/>
      <c r="L17" s="20">
        <f>M17</f>
        <v>44694.321588649706</v>
      </c>
      <c r="M17" s="20">
        <f>D14/365*H13</f>
        <v>44694.321588649706</v>
      </c>
    </row>
    <row r="18" spans="2:13" x14ac:dyDescent="0.2">
      <c r="B18" s="34" t="s">
        <v>35</v>
      </c>
      <c r="C18" s="35"/>
      <c r="D18" s="6">
        <f t="shared" ref="D18:D25" si="0">ROUNDDOWN(SUM(E18:G18),0)</f>
        <v>27984</v>
      </c>
      <c r="E18" s="5">
        <f>(D16/365)*H13</f>
        <v>27984.18630136986</v>
      </c>
      <c r="F18" s="7">
        <v>0</v>
      </c>
      <c r="G18" s="7">
        <v>0</v>
      </c>
      <c r="H18" s="4"/>
      <c r="J18" s="39">
        <v>2026</v>
      </c>
      <c r="K18" s="40"/>
      <c r="L18" s="20">
        <f t="shared" ref="L18:L24" si="1">M18</f>
        <v>347094.19957142859</v>
      </c>
      <c r="M18" s="20">
        <f>D14</f>
        <v>347094.19957142859</v>
      </c>
    </row>
    <row r="19" spans="2:13" x14ac:dyDescent="0.2">
      <c r="B19" s="39">
        <v>2026</v>
      </c>
      <c r="C19" s="40"/>
      <c r="D19" s="6">
        <f t="shared" si="0"/>
        <v>217324</v>
      </c>
      <c r="E19" s="5">
        <f>$D$14*$D$12</f>
        <v>217324.35570666075</v>
      </c>
      <c r="F19" s="7">
        <v>0</v>
      </c>
      <c r="G19" s="7">
        <v>0</v>
      </c>
      <c r="H19" s="4"/>
      <c r="J19" s="39">
        <f>J18+1</f>
        <v>2027</v>
      </c>
      <c r="K19" s="40"/>
      <c r="L19" s="20">
        <f t="shared" si="1"/>
        <v>347094.19957142859</v>
      </c>
      <c r="M19" s="20">
        <f>D14</f>
        <v>347094.19957142859</v>
      </c>
    </row>
    <row r="20" spans="2:13" x14ac:dyDescent="0.2">
      <c r="B20" s="39">
        <f>B19+1</f>
        <v>2027</v>
      </c>
      <c r="C20" s="40"/>
      <c r="D20" s="6">
        <f t="shared" si="0"/>
        <v>217324</v>
      </c>
      <c r="E20" s="5">
        <f t="shared" ref="E20:E24" si="2">$D$14*$D$12</f>
        <v>217324.35570666075</v>
      </c>
      <c r="F20" s="7">
        <v>0</v>
      </c>
      <c r="G20" s="7">
        <v>0</v>
      </c>
      <c r="H20" s="4"/>
      <c r="J20" s="39">
        <f>J19+1</f>
        <v>2028</v>
      </c>
      <c r="K20" s="40"/>
      <c r="L20" s="20">
        <f t="shared" si="1"/>
        <v>347094.19957142859</v>
      </c>
      <c r="M20" s="20">
        <f>D14</f>
        <v>347094.19957142859</v>
      </c>
    </row>
    <row r="21" spans="2:13" x14ac:dyDescent="0.2">
      <c r="B21" s="39">
        <f>B20+1</f>
        <v>2028</v>
      </c>
      <c r="C21" s="40"/>
      <c r="D21" s="6">
        <f t="shared" si="0"/>
        <v>217324</v>
      </c>
      <c r="E21" s="5">
        <f t="shared" si="2"/>
        <v>217324.35570666075</v>
      </c>
      <c r="F21" s="7">
        <v>0</v>
      </c>
      <c r="G21" s="7">
        <v>0</v>
      </c>
      <c r="H21" s="4"/>
      <c r="J21" s="39">
        <f>J20+1</f>
        <v>2029</v>
      </c>
      <c r="K21" s="40"/>
      <c r="L21" s="20">
        <f t="shared" si="1"/>
        <v>347094.19957142859</v>
      </c>
      <c r="M21" s="20">
        <f>D14</f>
        <v>347094.19957142859</v>
      </c>
    </row>
    <row r="22" spans="2:13" x14ac:dyDescent="0.2">
      <c r="B22" s="39">
        <f>B21+1</f>
        <v>2029</v>
      </c>
      <c r="C22" s="40"/>
      <c r="D22" s="6">
        <f t="shared" si="0"/>
        <v>217324</v>
      </c>
      <c r="E22" s="5">
        <f t="shared" si="2"/>
        <v>217324.35570666075</v>
      </c>
      <c r="F22" s="7">
        <v>0</v>
      </c>
      <c r="G22" s="7">
        <v>0</v>
      </c>
      <c r="H22" s="4"/>
      <c r="J22" s="39">
        <f>J21+1</f>
        <v>2030</v>
      </c>
      <c r="K22" s="40"/>
      <c r="L22" s="20">
        <f t="shared" si="1"/>
        <v>347094.19957142859</v>
      </c>
      <c r="M22" s="20">
        <f>D14</f>
        <v>347094.19957142859</v>
      </c>
    </row>
    <row r="23" spans="2:13" x14ac:dyDescent="0.2">
      <c r="B23" s="39">
        <f>B22+1</f>
        <v>2030</v>
      </c>
      <c r="C23" s="40"/>
      <c r="D23" s="6">
        <f t="shared" si="0"/>
        <v>217324</v>
      </c>
      <c r="E23" s="5">
        <f t="shared" si="2"/>
        <v>217324.35570666075</v>
      </c>
      <c r="F23" s="7">
        <v>0</v>
      </c>
      <c r="G23" s="7">
        <v>0</v>
      </c>
      <c r="H23" s="4"/>
      <c r="J23" s="39">
        <f>J22+1</f>
        <v>2031</v>
      </c>
      <c r="K23" s="40"/>
      <c r="L23" s="20">
        <f t="shared" si="1"/>
        <v>347094.19957142859</v>
      </c>
      <c r="M23" s="20">
        <f>D14</f>
        <v>347094.19957142859</v>
      </c>
    </row>
    <row r="24" spans="2:13" x14ac:dyDescent="0.2">
      <c r="B24" s="39">
        <f>B23+1</f>
        <v>2031</v>
      </c>
      <c r="C24" s="40"/>
      <c r="D24" s="6">
        <f t="shared" si="0"/>
        <v>217324</v>
      </c>
      <c r="E24" s="5">
        <f t="shared" si="2"/>
        <v>217324.35570666075</v>
      </c>
      <c r="F24" s="7">
        <v>0</v>
      </c>
      <c r="G24" s="7">
        <v>0</v>
      </c>
      <c r="H24" s="4"/>
      <c r="J24" s="37" t="s">
        <v>36</v>
      </c>
      <c r="K24" s="38"/>
      <c r="L24" s="20">
        <f t="shared" si="1"/>
        <v>302399.87798277888</v>
      </c>
      <c r="M24" s="20">
        <f>D14/365*H14</f>
        <v>302399.87798277888</v>
      </c>
    </row>
    <row r="25" spans="2:13" x14ac:dyDescent="0.2">
      <c r="B25" s="37" t="s">
        <v>36</v>
      </c>
      <c r="C25" s="38"/>
      <c r="D25" s="6">
        <f t="shared" si="0"/>
        <v>189339</v>
      </c>
      <c r="E25" s="5">
        <f>(D16/365)*(365-H13)</f>
        <v>189339.81369863014</v>
      </c>
      <c r="F25" s="7">
        <v>0</v>
      </c>
      <c r="G25" s="7">
        <v>0</v>
      </c>
      <c r="H25" s="4"/>
      <c r="J25" s="1"/>
      <c r="K25" s="1"/>
      <c r="L25" s="1"/>
      <c r="M25" s="20"/>
    </row>
    <row r="26" spans="2:13" x14ac:dyDescent="0.2">
      <c r="J26" s="33" t="s">
        <v>17</v>
      </c>
      <c r="K26" s="33"/>
      <c r="L26" s="21">
        <f>(SUM(L17:L24))</f>
        <v>2429659.3970000003</v>
      </c>
      <c r="M26" s="22"/>
    </row>
    <row r="27" spans="2:13" x14ac:dyDescent="0.2">
      <c r="B27" s="36" t="s">
        <v>9</v>
      </c>
      <c r="C27" s="36"/>
      <c r="D27" s="3">
        <f>D23*7</f>
        <v>1521268</v>
      </c>
      <c r="J27" s="33" t="s">
        <v>18</v>
      </c>
      <c r="K27" s="33"/>
      <c r="L27" s="21">
        <f>L26/7</f>
        <v>347094.19957142865</v>
      </c>
      <c r="M27" s="1"/>
    </row>
    <row r="28" spans="2:13" x14ac:dyDescent="0.2">
      <c r="B28" s="33" t="s">
        <v>19</v>
      </c>
      <c r="C28" s="36"/>
      <c r="D28" s="3">
        <f>D27/7</f>
        <v>217324</v>
      </c>
      <c r="F28" s="3"/>
    </row>
    <row r="29" spans="2:13" x14ac:dyDescent="0.2">
      <c r="D29" s="3"/>
    </row>
  </sheetData>
  <mergeCells count="22">
    <mergeCell ref="B14:C14"/>
    <mergeCell ref="B16:C16"/>
    <mergeCell ref="B27:C27"/>
    <mergeCell ref="B21:C21"/>
    <mergeCell ref="B20:C20"/>
    <mergeCell ref="B19:C19"/>
    <mergeCell ref="B18:C18"/>
    <mergeCell ref="J27:K27"/>
    <mergeCell ref="J17:K17"/>
    <mergeCell ref="J26:K26"/>
    <mergeCell ref="B28:C28"/>
    <mergeCell ref="B25:C25"/>
    <mergeCell ref="J18:K18"/>
    <mergeCell ref="J19:K19"/>
    <mergeCell ref="J20:K20"/>
    <mergeCell ref="J21:K21"/>
    <mergeCell ref="J22:K22"/>
    <mergeCell ref="J23:K23"/>
    <mergeCell ref="J24:K24"/>
    <mergeCell ref="B22:C22"/>
    <mergeCell ref="B23:C23"/>
    <mergeCell ref="B24:C24"/>
  </mergeCells>
  <pageMargins left="0.75" right="0.75" top="1" bottom="1" header="0.3" footer="0.3"/>
  <pageSetup paperSize="9" orientation="portrait" horizontalDpi="300" verticalDpi="300"/>
  <headerFooter>
    <oddFooter>&amp;R&amp;"microsoft sans serif,Regular"Diğer</oddFooter>
    <evenFooter>&amp;R&amp;"microsoft sans serif,Regular"Diğer</evenFooter>
    <firstFooter>&amp;R&amp;"microsoft sans serif,Regular"Diğer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654EC-97C4-FE42-8DEC-128F344BD3A4}">
  <dimension ref="A1:C9"/>
  <sheetViews>
    <sheetView workbookViewId="0">
      <selection activeCell="B9" sqref="B9"/>
    </sheetView>
  </sheetViews>
  <sheetFormatPr baseColWidth="10" defaultRowHeight="16" x14ac:dyDescent="0.2"/>
  <cols>
    <col min="1" max="1" width="10.83203125" style="1"/>
    <col min="2" max="2" width="13.6640625" style="1" bestFit="1" customWidth="1"/>
    <col min="3" max="3" width="11" style="1" bestFit="1" customWidth="1"/>
    <col min="4" max="16384" width="10.83203125" style="1"/>
  </cols>
  <sheetData>
    <row r="1" spans="1:3" x14ac:dyDescent="0.2">
      <c r="A1" s="1" t="s">
        <v>25</v>
      </c>
      <c r="B1" s="1" t="s">
        <v>22</v>
      </c>
      <c r="C1" s="1" t="s">
        <v>23</v>
      </c>
    </row>
    <row r="2" spans="1:3" x14ac:dyDescent="0.2">
      <c r="A2" s="23" t="s">
        <v>26</v>
      </c>
      <c r="B2" s="24">
        <v>317261.06800000009</v>
      </c>
      <c r="C2" s="25">
        <v>0.3449239704283541</v>
      </c>
    </row>
    <row r="3" spans="1:3" x14ac:dyDescent="0.2">
      <c r="A3" s="23" t="s">
        <v>27</v>
      </c>
      <c r="B3" s="24">
        <v>326791.10500000004</v>
      </c>
      <c r="C3" s="25">
        <v>0.35528495868667104</v>
      </c>
    </row>
    <row r="4" spans="1:3" x14ac:dyDescent="0.2">
      <c r="A4" s="23" t="s">
        <v>28</v>
      </c>
      <c r="B4" s="24">
        <v>344244</v>
      </c>
      <c r="C4" s="25">
        <v>0.373</v>
      </c>
    </row>
    <row r="5" spans="1:3" x14ac:dyDescent="0.2">
      <c r="A5" s="23" t="s">
        <v>29</v>
      </c>
      <c r="B5" s="24">
        <v>321839.42</v>
      </c>
      <c r="C5" s="25">
        <v>0.35</v>
      </c>
    </row>
    <row r="6" spans="1:3" x14ac:dyDescent="0.2">
      <c r="A6" s="23" t="s">
        <v>30</v>
      </c>
      <c r="B6" s="24">
        <v>332873.90000000002</v>
      </c>
      <c r="C6" s="25">
        <v>0.36199999999999999</v>
      </c>
    </row>
    <row r="7" spans="1:3" x14ac:dyDescent="0.2">
      <c r="A7" s="23" t="s">
        <v>31</v>
      </c>
      <c r="B7" s="24">
        <v>316994.5</v>
      </c>
      <c r="C7" s="25">
        <v>0.34499999999999997</v>
      </c>
    </row>
    <row r="8" spans="1:3" x14ac:dyDescent="0.2">
      <c r="A8" s="23" t="s">
        <v>32</v>
      </c>
      <c r="B8" s="24">
        <v>322045.90000000002</v>
      </c>
      <c r="C8" s="25">
        <v>0.35</v>
      </c>
    </row>
    <row r="9" spans="1:3" x14ac:dyDescent="0.2">
      <c r="A9" s="26" t="s">
        <v>24</v>
      </c>
      <c r="B9" s="32">
        <f>AVERAGE(B2:B8)</f>
        <v>326007.1275714286</v>
      </c>
      <c r="C9" s="27">
        <f>AVERAGE(C2:C8)</f>
        <v>0.35431556130214653</v>
      </c>
    </row>
  </sheetData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Combined Margin EF</vt:lpstr>
      <vt:lpstr>Average Generation Value</vt:lpstr>
    </vt:vector>
  </TitlesOfParts>
  <Company>Ruzgar Danismanlik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Cagla Balci Eris</dc:creator>
  <cp:keywords>Di€er, Kisisel</cp:keywords>
  <cp:lastModifiedBy>Cagla Balci Eris</cp:lastModifiedBy>
  <cp:lastPrinted>2010-04-24T07:59:55Z</cp:lastPrinted>
  <dcterms:created xsi:type="dcterms:W3CDTF">2008-05-07T10:53:11Z</dcterms:created>
  <dcterms:modified xsi:type="dcterms:W3CDTF">2025-10-28T11:52:04Z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32c3cbaf-6d7e-44fd-9fdf-ec164940d0d9</vt:lpwstr>
  </property>
  <property fmtid="{D5CDD505-2E9C-101B-9397-08002B2CF9AE}" pid="3" name="ENJSiniflandirma">
    <vt:lpwstr>Kisisel</vt:lpwstr>
  </property>
  <property fmtid="{D5CDD505-2E9C-101B-9397-08002B2CF9AE}" pid="4" name="DLP">
    <vt:lpwstr>97O6613795xN2va</vt:lpwstr>
  </property>
</Properties>
</file>