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user\Desktop\KBS_Projects\Gold Standard\Samsun Landfill_Revalidation\Other Docs\SDG Impact Tool\"/>
    </mc:Choice>
  </mc:AlternateContent>
  <xr:revisionPtr revIDLastSave="0" documentId="8_{44149699-E24F-4D01-A794-DFDC7C918880}" xr6:coauthVersionLast="47" xr6:coauthVersionMax="47" xr10:uidLastSave="{00000000-0000-0000-0000-000000000000}"/>
  <bookViews>
    <workbookView xWindow="-120" yWindow="-120" windowWidth="29040" windowHeight="15840" activeTab="1" xr2:uid="{44329FA9-6C1D-4849-B062-8F7BEDA64850}"/>
  </bookViews>
  <sheets>
    <sheet name="Read me" sheetId="10" state="hidden" r:id="rId1"/>
    <sheet name="Samsun Landfill Gas" sheetId="5" r:id="rId2"/>
    <sheet name="Result" sheetId="3" state="hidden" r:id="rId3"/>
    <sheet name="Mapping" sheetId="8" state="hidden" r:id="rId4"/>
    <sheet name="BA" sheetId="6" state="hidden" r:id="rId5"/>
    <sheet name="Tool overview" sheetId="1" state="hidden" r:id="rId6"/>
    <sheet name="Sheet1" sheetId="9" state="hidden" r:id="rId7"/>
    <sheet name="Background" sheetId="4" state="hidden" r:id="rId8"/>
    <sheet name="Use case" sheetId="11" state="hidden"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66" i="5" l="1"/>
  <c r="P66" i="5" l="1"/>
  <c r="P65" i="5"/>
  <c r="P58" i="5"/>
  <c r="Q76" i="5" l="1"/>
  <c r="I58" i="11" l="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C50" i="11" l="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S50" i="11" l="1" a="1"/>
  <c r="S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F26" i="5" s="1"/>
  <c r="B23" i="5"/>
  <c r="AL26" i="5" l="1"/>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3" i="5"/>
  <c r="F24" i="5"/>
  <c r="O50" i="5" l="1" a="1"/>
  <c r="O50" i="5" s="1"/>
  <c r="AA50" i="5" a="1"/>
  <c r="AA50" i="5" s="1"/>
  <c r="AE50" i="5" a="1"/>
  <c r="AE50" i="5" s="1"/>
  <c r="W50" i="5" a="1"/>
  <c r="W50" i="5" s="1"/>
  <c r="AI50" i="5" a="1"/>
  <c r="AI50" i="5" s="1"/>
  <c r="S50" i="5" a="1"/>
  <c r="S50" i="5" s="1"/>
  <c r="AM50" i="5" a="1"/>
  <c r="AM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C42" i="5" l="1"/>
  <c r="AM30" i="5" a="1"/>
  <c r="AM30" i="5" s="1"/>
  <c r="AI30" i="5" a="1"/>
  <c r="AI30" i="5" s="1"/>
  <c r="AE30" i="5" a="1"/>
  <c r="AE30" i="5" s="1"/>
  <c r="AA30" i="5" a="1"/>
  <c r="AA30" i="5" s="1"/>
  <c r="W30" i="5" a="1"/>
  <c r="W30" i="5" s="1"/>
  <c r="S30" i="5" a="1"/>
  <c r="S30" i="5" s="1"/>
  <c r="L4" i="6"/>
  <c r="W36" i="5" l="1"/>
  <c r="W31" i="5"/>
  <c r="W34" i="5"/>
  <c r="W39" i="5"/>
  <c r="W38" i="5"/>
  <c r="W41" i="5"/>
  <c r="W35" i="5"/>
  <c r="W33" i="5"/>
  <c r="W42" i="5"/>
  <c r="W32" i="5"/>
  <c r="W37" i="5"/>
  <c r="W40" i="5"/>
  <c r="AE40" i="5"/>
  <c r="AE41" i="5"/>
  <c r="AE32" i="5"/>
  <c r="AE33" i="5"/>
  <c r="AE36" i="5"/>
  <c r="AE38" i="5"/>
  <c r="AE39" i="5"/>
  <c r="AE34" i="5"/>
  <c r="AE35" i="5"/>
  <c r="AE37" i="5"/>
  <c r="AE42" i="5"/>
  <c r="AE31" i="5"/>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S42" i="5"/>
  <c r="S37" i="5"/>
  <c r="S31" i="5"/>
  <c r="S32" i="5"/>
  <c r="S40" i="5"/>
  <c r="S41" i="5"/>
  <c r="S33" i="5"/>
  <c r="S36" i="5"/>
  <c r="S34" i="5"/>
  <c r="S39" i="5"/>
  <c r="S38" i="5"/>
  <c r="S35"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<sst xmlns="http://schemas.openxmlformats.org/spreadsheetml/2006/main" count="3337" uniqueCount="1361">
  <si>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</si>
  <si>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</si>
  <si>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</si>
  <si>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</si>
  <si>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</si>
  <si>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</si>
  <si>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</si>
  <si>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</si>
  <si>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</si>
  <si>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</si>
  <si>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</si>
  <si>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</si>
  <si>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</si>
  <si>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</si>
  <si>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</si>
  <si>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</si>
  <si>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</si>
  <si>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</si>
  <si>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</si>
  <si>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</si>
  <si>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</si>
  <si>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</si>
  <si>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</si>
  <si>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</si>
  <si>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</si>
  <si>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</si>
  <si>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</si>
  <si>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</si>
  <si>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</si>
  <si>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</si>
  <si>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</si>
  <si>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</si>
  <si>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</si>
  <si>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</si>
  <si>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</si>
  <si>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</si>
  <si>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</si>
  <si>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</si>
  <si>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</si>
  <si>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</si>
  <si>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</si>
  <si>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</si>
  <si>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</si>
  <si>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</si>
  <si>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</si>
  <si>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</si>
  <si>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</si>
  <si>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</si>
  <si>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</si>
  <si>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</si>
  <si>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</si>
  <si>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</si>
  <si>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</si>
  <si>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</si>
  <si>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</si>
  <si>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</si>
  <si>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</si>
  <si>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</si>
  <si>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</si>
  <si>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</si>
  <si>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</si>
  <si>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</si>
  <si>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</si>
  <si>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</si>
  <si>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</si>
  <si>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</si>
  <si>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</si>
  <si>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</si>
  <si>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</si>
  <si>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</si>
  <si>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</si>
  <si>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</si>
  <si>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</si>
  <si>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</si>
  <si>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</si>
  <si>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</si>
  <si>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</si>
  <si>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</si>
  <si>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</si>
  <si>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</si>
  <si>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</si>
  <si>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</si>
  <si>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</si>
  <si>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</si>
  <si>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</si>
  <si>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</si>
  <si>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</si>
  <si>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</si>
  <si>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</si>
  <si>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</si>
  <si>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</si>
  <si>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</si>
  <si>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</si>
  <si>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</si>
  <si>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</si>
  <si>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</si>
  <si>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</si>
  <si>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</si>
  <si>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</si>
  <si>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</si>
  <si>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</si>
  <si>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</si>
  <si>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</si>
  <si>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</si>
  <si>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</si>
  <si>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</si>
  <si>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</si>
  <si>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</si>
  <si>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</si>
  <si>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</si>
  <si>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</si>
  <si>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</si>
  <si>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</si>
  <si>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</si>
  <si>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</si>
  <si>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</si>
  <si>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</si>
  <si>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</si>
  <si>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</si>
  <si>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</si>
  <si>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</si>
  <si>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</si>
  <si>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</si>
  <si>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</si>
  <si>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</si>
  <si>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</si>
  <si>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</si>
  <si>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</si>
  <si>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</si>
  <si>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</si>
  <si>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</si>
  <si>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</si>
  <si>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</si>
  <si>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</si>
  <si>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</si>
  <si>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</si>
  <si>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</si>
  <si>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</si>
  <si>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</si>
  <si>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</si>
  <si>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</si>
  <si>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</si>
  <si>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</si>
  <si>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</si>
  <si>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</si>
  <si>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</si>
  <si>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</si>
  <si>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</si>
  <si>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</si>
  <si>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</si>
  <si>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</si>
  <si>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</si>
  <si>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</si>
  <si>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</si>
  <si>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</si>
  <si>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</si>
  <si>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</si>
  <si>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</si>
  <si>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</si>
  <si>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</si>
  <si>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</si>
  <si>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</si>
  <si>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</si>
  <si>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</si>
  <si>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</si>
  <si>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</si>
  <si>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</si>
  <si>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</si>
  <si>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</si>
  <si>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</si>
  <si>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</si>
  <si>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</si>
  <si>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</si>
  <si>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</si>
  <si>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</si>
  <si>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</si>
  <si>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</si>
  <si>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</si>
  <si>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</si>
  <si>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</si>
  <si>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</si>
  <si>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</si>
  <si>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</si>
  <si>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</si>
  <si>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</si>
  <si>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</si>
  <si>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</si>
  <si>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</si>
  <si>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</si>
  <si>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</si>
  <si>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</si>
  <si>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</si>
  <si>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</si>
  <si>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</si>
  <si>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</si>
  <si>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</si>
  <si>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</si>
  <si>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</si>
  <si>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</si>
  <si>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</si>
  <si>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</si>
  <si>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</si>
  <si>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</si>
  <si>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</si>
  <si>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</si>
  <si>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</si>
  <si>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</si>
  <si>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</si>
  <si>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</si>
  <si>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</si>
  <si>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</si>
  <si>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</si>
  <si>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</si>
  <si>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</si>
  <si>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</si>
  <si>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</si>
  <si>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</si>
  <si>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</si>
  <si>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</si>
  <si>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</si>
  <si>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</si>
  <si>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</si>
  <si>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</si>
  <si>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</si>
  <si>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</si>
  <si>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</si>
  <si>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</si>
  <si>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</si>
  <si>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</si>
  <si>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</si>
  <si>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</si>
  <si>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</si>
  <si>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</si>
  <si>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</si>
  <si>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</si>
  <si>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</si>
  <si>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</si>
  <si>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</si>
  <si>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</si>
  <si>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</si>
  <si>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</si>
  <si>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</si>
  <si>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</si>
  <si>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</si>
  <si>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</si>
  <si>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</si>
  <si>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</si>
  <si>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</si>
  <si>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</si>
  <si>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</si>
  <si>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</si>
  <si>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</si>
  <si>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</si>
  <si>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</si>
  <si>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</si>
  <si>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</si>
  <si>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</si>
  <si>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</si>
  <si>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</si>
  <si>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</si>
  <si>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</si>
  <si>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</si>
  <si>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</si>
  <si>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</si>
  <si>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</si>
  <si>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</si>
  <si>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</si>
  <si>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</si>
  <si>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</si>
  <si>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</si>
  <si>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</si>
  <si>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</si>
  <si>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</si>
  <si>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</si>
  <si>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</si>
  <si>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</si>
  <si>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</si>
  <si>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</si>
  <si>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</si>
  <si>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</si>
  <si>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</si>
  <si>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</si>
  <si>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</si>
  <si>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</si>
  <si>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</si>
  <si>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</si>
  <si>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</si>
  <si>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</si>
  <si>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</si>
  <si>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</si>
  <si>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</si>
  <si>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</si>
  <si>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</si>
  <si>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</si>
  <si>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</si>
  <si>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</si>
  <si>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</si>
  <si>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</si>
  <si>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</si>
  <si>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</si>
  <si>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</si>
  <si>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</si>
  <si>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</si>
  <si>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</si>
  <si>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</si>
  <si>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</si>
  <si>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</si>
  <si>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</si>
  <si>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</si>
  <si>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</si>
  <si>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</si>
  <si>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</si>
  <si>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</si>
  <si>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</si>
  <si>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</si>
  <si>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</si>
  <si>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</si>
  <si>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</si>
  <si>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</si>
  <si>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</si>
  <si>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</si>
  <si>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</si>
  <si>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</si>
  <si>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</si>
  <si>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</si>
  <si>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</si>
  <si>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</si>
  <si>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</si>
  <si>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</si>
  <si>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</si>
  <si>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</si>
  <si>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</si>
  <si>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</si>
  <si>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</si>
  <si>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</si>
  <si>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</si>
  <si>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</si>
  <si>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</si>
  <si>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</si>
  <si>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</si>
  <si>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</si>
  <si>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</si>
  <si>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</si>
  <si>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</si>
  <si>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</si>
  <si>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</si>
  <si>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</si>
  <si>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</si>
  <si>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</si>
  <si>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</si>
  <si>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</si>
  <si>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</si>
  <si>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</si>
  <si>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</si>
  <si>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</si>
  <si>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</si>
  <si>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</si>
  <si>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</si>
  <si>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</si>
  <si>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</si>
  <si>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</si>
  <si>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</si>
  <si>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</si>
  <si>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</si>
  <si>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</si>
  <si>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</si>
  <si>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</si>
  <si>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</si>
  <si>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</si>
  <si>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</si>
  <si>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</si>
  <si>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</si>
  <si>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</si>
  <si>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</si>
  <si>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</si>
  <si>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</si>
  <si>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</si>
  <si>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</si>
  <si>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</si>
  <si>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</si>
  <si>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</si>
  <si>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</si>
  <si>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</si>
  <si>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</si>
  <si>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</si>
  <si>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</si>
  <si>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</si>
  <si>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</si>
  <si>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</si>
  <si>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</si>
  <si>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</si>
  <si>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</si>
  <si>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</si>
  <si>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</si>
  <si>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</si>
  <si>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</si>
  <si>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</si>
  <si>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</si>
  <si>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</si>
  <si>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</si>
  <si>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</si>
  <si>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</si>
  <si>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</si>
  <si>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</si>
  <si>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</si>
  <si>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</si>
  <si>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</si>
  <si>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</si>
  <si>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</si>
  <si>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</si>
  <si>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</si>
  <si>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</si>
  <si>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</si>
  <si>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</si>
  <si>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</si>
  <si>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</si>
  <si>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</si>
  <si>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</si>
  <si>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</si>
  <si>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</si>
  <si>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</si>
  <si>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</si>
  <si>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</si>
  <si>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</si>
  <si>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</si>
  <si>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</si>
  <si>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</si>
  <si>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</si>
  <si>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</si>
  <si>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</si>
  <si>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</si>
  <si>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</si>
  <si>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</si>
  <si>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</si>
  <si>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</si>
  <si>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</si>
  <si>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</si>
  <si>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</si>
  <si>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</si>
  <si>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</si>
  <si>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</si>
  <si>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</si>
  <si>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</si>
  <si>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</si>
  <si>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</si>
  <si>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</si>
  <si>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</si>
  <si>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</si>
  <si>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</si>
  <si>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</si>
  <si>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</si>
  <si>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</si>
  <si>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</si>
  <si>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</si>
  <si>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</si>
  <si>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</si>
  <si>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</si>
  <si>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</si>
  <si>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</si>
  <si>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</si>
  <si>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</si>
  <si>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</si>
  <si>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</si>
  <si>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</si>
  <si>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</si>
  <si>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</si>
  <si>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</si>
  <si>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</si>
  <si>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</si>
  <si>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</si>
  <si>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</si>
  <si>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</si>
  <si>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</si>
  <si>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</si>
  <si>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</si>
  <si>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</si>
  <si>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</si>
  <si>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</si>
  <si>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</si>
  <si>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</si>
  <si>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</si>
  <si>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</si>
  <si>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</si>
  <si>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</si>
  <si>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</si>
  <si>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</si>
  <si>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</si>
  <si>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</si>
  <si>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</si>
  <si>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</si>
  <si>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</si>
  <si>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</si>
  <si>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</si>
  <si>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</si>
  <si>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</si>
  <si>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</si>
  <si>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</si>
  <si>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</si>
  <si>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</si>
  <si>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</si>
  <si>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</si>
  <si>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</si>
  <si>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</si>
  <si>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</si>
  <si>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</si>
  <si>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</si>
  <si>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</si>
  <si>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</si>
  <si>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</si>
  <si>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</si>
  <si>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</si>
  <si>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</si>
  <si>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</si>
  <si>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</si>
  <si>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</si>
  <si>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</si>
  <si>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</si>
  <si>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</si>
  <si>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</si>
  <si>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</si>
  <si>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</si>
  <si>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</si>
  <si>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</si>
  <si>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</si>
  <si>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</si>
  <si>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</si>
  <si>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</si>
  <si>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</si>
  <si>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</si>
  <si>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</si>
  <si>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</si>
  <si>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</si>
  <si>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</si>
  <si>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</si>
  <si>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</si>
  <si>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</si>
  <si>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</si>
  <si>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</si>
  <si>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</si>
  <si>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</si>
  <si>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</si>
  <si>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</si>
  <si>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</si>
  <si>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</si>
  <si>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</si>
  <si>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</si>
  <si>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</si>
  <si>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</si>
  <si>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</si>
  <si>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</si>
  <si>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</si>
  <si>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</si>
  <si>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</si>
  <si>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</si>
  <si>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</si>
  <si>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</si>
  <si>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</si>
  <si>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</si>
  <si>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</si>
  <si>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</si>
  <si>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</si>
  <si>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</si>
  <si>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</si>
  <si>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</si>
  <si>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</si>
  <si>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</si>
  <si>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</si>
  <si>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</si>
  <si>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</si>
  <si>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</si>
  <si>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</si>
  <si>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</si>
  <si>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</si>
  <si>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</si>
  <si>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</si>
  <si>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</si>
  <si>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</si>
  <si>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</si>
  <si>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</si>
  <si>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</si>
  <si>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</si>
  <si>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</si>
  <si>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</si>
  <si>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</si>
  <si>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</si>
  <si>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</si>
  <si>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</si>
  <si>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</si>
  <si>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</si>
  <si>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</si>
  <si>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</si>
  <si>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</si>
  <si>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</si>
  <si>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</si>
  <si>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</si>
  <si>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</si>
  <si>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</si>
  <si>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</si>
  <si>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</si>
  <si>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</si>
  <si>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</si>
  <si>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</si>
  <si>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</si>
  <si>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</si>
  <si>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</si>
  <si>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</si>
  <si>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</si>
  <si>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</si>
  <si>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</si>
  <si>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</si>
  <si>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</si>
  <si>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</si>
  <si>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</si>
  <si>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</si>
  <si>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</si>
  <si>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</si>
  <si>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</si>
  <si>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</si>
  <si>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</si>
  <si>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</si>
  <si>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</si>
  <si>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</si>
  <si>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</si>
  <si>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</si>
  <si>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</si>
  <si>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</si>
  <si>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</si>
  <si>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</si>
  <si>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</si>
  <si>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</si>
  <si>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</si>
  <si>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</si>
  <si>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</si>
  <si>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</si>
  <si>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</si>
  <si>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</si>
  <si>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</si>
  <si>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</si>
  <si>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</si>
  <si>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</si>
  <si>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</si>
  <si>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</si>
  <si>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</si>
  <si>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</si>
  <si>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</si>
  <si>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</si>
  <si>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</si>
  <si>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</si>
  <si>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</si>
  <si>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</si>
  <si>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</si>
  <si>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</si>
  <si>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</si>
  <si>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</si>
  <si>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</si>
  <si>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</si>
  <si>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</si>
  <si>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</si>
  <si>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</si>
  <si>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</si>
  <si>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</si>
  <si>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</si>
  <si>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</si>
  <si>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</si>
  <si>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</si>
  <si>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</si>
  <si>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</si>
  <si>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</si>
  <si>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</si>
  <si>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</si>
  <si>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</si>
  <si>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</si>
  <si>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</si>
  <si>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</si>
  <si>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</si>
  <si>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</si>
  <si>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</si>
  <si>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</si>
  <si>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</si>
  <si>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</si>
  <si>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</si>
  <si>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</si>
  <si>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</si>
  <si>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</si>
  <si>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</si>
  <si>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</si>
  <si>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</si>
  <si>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</si>
  <si>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</si>
  <si>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</si>
  <si>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</si>
  <si>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</si>
  <si>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</si>
  <si>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</si>
  <si>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</si>
  <si>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</si>
  <si>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</si>
  <si>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</si>
  <si>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</si>
  <si>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</si>
  <si>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</si>
  <si>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</si>
  <si>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</si>
  <si>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</si>
  <si>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</si>
  <si>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</si>
  <si>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</si>
  <si>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</si>
  <si>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</si>
  <si>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</si>
  <si>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</si>
  <si>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</si>
  <si>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</si>
  <si>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</si>
  <si>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</si>
  <si>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</si>
  <si>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</si>
  <si>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</si>
  <si>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</si>
  <si>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</si>
  <si>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</si>
  <si>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</si>
  <si>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</si>
  <si>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</si>
  <si>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</si>
  <si>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</si>
  <si>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</si>
  <si>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</si>
  <si>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</si>
  <si>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</si>
  <si>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</si>
  <si>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</si>
  <si>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</si>
  <si>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</si>
  <si>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</si>
  <si>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</si>
  <si>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</si>
  <si>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</si>
  <si>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</si>
  <si>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</si>
  <si>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</si>
  <si>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</si>
  <si>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</si>
  <si>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</si>
  <si>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</si>
  <si>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</si>
  <si>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</si>
  <si>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</si>
  <si>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</si>
  <si>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</si>
  <si>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</si>
  <si>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</si>
  <si>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</si>
  <si>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</si>
  <si>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</si>
  <si>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</si>
  <si>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</si>
  <si>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</si>
  <si>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</si>
  <si>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</si>
  <si>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</si>
  <si>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</si>
  <si>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</si>
  <si>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</si>
  <si>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</si>
  <si>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</si>
  <si>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</si>
  <si>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</si>
  <si>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</si>
  <si>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</si>
  <si>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</si>
  <si>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</si>
  <si>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</si>
  <si>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</si>
  <si>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</si>
  <si>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</si>
  <si>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</si>
  <si>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</si>
  <si>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</si>
  <si>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</si>
  <si>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</si>
  <si>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</si>
  <si>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</si>
  <si>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</si>
  <si>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</si>
  <si>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</si>
  <si>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</si>
  <si>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</si>
  <si>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</si>
  <si>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</si>
  <si>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</si>
  <si>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</si>
  <si>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</si>
  <si>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</si>
  <si>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</si>
  <si>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</si>
  <si>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</si>
  <si>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</si>
  <si>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</si>
  <si>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</si>
  <si>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</si>
  <si>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</si>
  <si>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</si>
  <si>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</si>
  <si>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</si>
  <si>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</si>
  <si>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</si>
  <si>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</si>
  <si>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</si>
  <si>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</si>
  <si>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</si>
  <si>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</si>
  <si>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</si>
  <si>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</si>
  <si>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</si>
  <si>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</si>
  <si>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</si>
  <si>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</si>
  <si>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</si>
  <si>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</si>
  <si>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</si>
  <si>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</si>
  <si>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</si>
  <si>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</si>
  <si>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</si>
  <si>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</si>
  <si>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</si>
  <si>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</si>
  <si>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</si>
  <si>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</si>
  <si>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</si>
  <si>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</si>
  <si>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</si>
  <si>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</si>
  <si>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</si>
  <si>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</si>
  <si>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</si>
  <si>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</si>
  <si>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</si>
  <si>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</si>
  <si>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</si>
  <si>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</si>
  <si>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</si>
  <si>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</si>
  <si>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</si>
  <si>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</si>
  <si>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</si>
  <si>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</si>
  <si>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</si>
  <si>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</si>
  <si>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</si>
  <si>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</si>
  <si>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</si>
  <si>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</si>
  <si>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</si>
  <si>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</si>
  <si>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</si>
  <si>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</si>
  <si>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</si>
  <si>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</si>
  <si>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</si>
  <si>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</si>
  <si>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</si>
  <si>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</si>
  <si>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</si>
  <si>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</si>
  <si>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</si>
  <si>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</si>
  <si>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</si>
  <si>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</si>
  <si>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</si>
  <si>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</si>
  <si>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</si>
  <si>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</si>
  <si>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</si>
  <si>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</si>
  <si>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</si>
  <si>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</si>
  <si>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</si>
  <si>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</si>
  <si>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</si>
  <si>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</si>
  <si>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</si>
  <si>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</si>
  <si>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</si>
  <si>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</si>
  <si>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</si>
  <si>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</si>
  <si>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</si>
  <si>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</si>
  <si>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</si>
  <si>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</si>
  <si>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</si>
  <si>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</si>
  <si>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</si>
  <si>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</si>
  <si>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</si>
  <si>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</si>
  <si>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</si>
  <si>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</si>
  <si>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</si>
  <si>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</si>
  <si>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</si>
  <si>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</si>
  <si>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</si>
  <si>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</si>
  <si>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</si>
  <si>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</si>
  <si>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</si>
  <si>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</si>
  <si>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</si>
  <si>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</si>
  <si>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</si>
  <si>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</si>
  <si>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</si>
  <si>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</si>
  <si>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</si>
  <si>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</si>
  <si>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</si>
  <si>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</si>
  <si>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</si>
  <si>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</si>
  <si>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</si>
  <si>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</si>
  <si>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</si>
  <si>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</si>
  <si>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</si>
  <si>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</si>
  <si>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</si>
  <si>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</si>
  <si>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</si>
  <si>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</si>
  <si>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</si>
  <si>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</si>
  <si>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</si>
  <si>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</si>
  <si>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</si>
  <si>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</si>
  <si>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</si>
  <si>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</si>
  <si>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</si>
  <si>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</si>
  <si>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</si>
  <si>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</si>
  <si>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</si>
  <si>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</si>
  <si>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</si>
  <si>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</si>
  <si>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</si>
  <si>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</si>
  <si>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</si>
  <si>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</si>
  <si>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</si>
  <si>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</si>
  <si>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</si>
  <si>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</si>
  <si>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</si>
  <si>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</si>
  <si>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</si>
  <si>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</si>
  <si>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</si>
  <si>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</si>
  <si>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</si>
  <si>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</si>
  <si>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</si>
  <si>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</si>
  <si>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</si>
  <si>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</si>
  <si>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</si>
  <si>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</si>
  <si>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</si>
  <si>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</si>
  <si>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</si>
  <si>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</si>
  <si>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</si>
  <si>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</si>
  <si>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</si>
  <si>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</si>
  <si>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</si>
  <si>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</si>
  <si>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</si>
  <si>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</si>
  <si>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</si>
  <si>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</si>
  <si>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</si>
  <si>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</si>
  <si>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</si>
  <si>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</si>
  <si>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</si>
  <si>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</si>
  <si>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</si>
  <si>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</si>
  <si>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</si>
  <si>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</si>
  <si>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</si>
  <si>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</si>
  <si>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</si>
  <si>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</si>
  <si>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</si>
  <si>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</si>
  <si>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</si>
  <si>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</si>
  <si>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</si>
  <si>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</si>
  <si>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</si>
  <si>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</si>
  <si>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</si>
  <si>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</si>
  <si>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</si>
  <si>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</si>
  <si>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</si>
  <si>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</si>
  <si>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</si>
  <si>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</si>
  <si>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</si>
  <si>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</si>
  <si>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</si>
  <si>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</si>
  <si>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</si>
  <si>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</si>
  <si>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</si>
  <si>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</si>
  <si>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</si>
  <si>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</si>
  <si>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</si>
  <si>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</si>
  <si>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</si>
  <si>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</si>
  <si>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</si>
  <si>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</si>
  <si>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</si>
  <si>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</si>
  <si>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</si>
  <si>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</si>
  <si>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</si>
  <si>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</si>
  <si>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</si>
  <si>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</si>
  <si>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</si>
  <si>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</si>
  <si>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</si>
  <si>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</si>
  <si>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</si>
  <si>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</si>
  <si>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</si>
  <si>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</si>
  <si>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</si>
  <si>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</si>
  <si>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</si>
  <si>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</si>
  <si>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</si>
  <si>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</si>
  <si>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</si>
  <si>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</si>
  <si>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</si>
  <si>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</si>
  <si>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</si>
  <si>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</si>
  <si>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</si>
  <si>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</si>
  <si>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</si>
  <si>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</si>
  <si>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</si>
  <si>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</si>
  <si>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</si>
  <si>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</si>
  <si>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</si>
  <si>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</si>
  <si>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</si>
  <si>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</si>
  <si>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</si>
  <si>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</si>
  <si>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</si>
  <si>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</si>
  <si>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</si>
  <si>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</si>
  <si>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</si>
  <si>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</si>
  <si>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</si>
  <si>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</si>
  <si>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</si>
  <si>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</si>
  <si>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</si>
  <si>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</si>
  <si>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</si>
  <si>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</si>
  <si>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</si>
  <si>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</si>
  <si>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</si>
  <si>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</si>
  <si>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</si>
  <si>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</si>
  <si>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</si>
  <si>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</si>
  <si>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</si>
  <si>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</si>
  <si>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</si>
  <si>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</si>
  <si>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</si>
  <si>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</si>
  <si>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</si>
  <si>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</si>
  <si>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</si>
  <si>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</si>
  <si>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</si>
  <si>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</si>
  <si>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</si>
  <si>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</si>
  <si>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</si>
  <si>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</si>
  <si>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</si>
  <si>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</si>
  <si>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</si>
  <si>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</si>
  <si>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</si>
  <si>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</si>
  <si>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</si>
  <si>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</si>
  <si>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</si>
  <si>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</si>
  <si>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</si>
  <si>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</si>
  <si>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</si>
  <si>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</si>
  <si>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</si>
  <si>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</si>
  <si>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</si>
  <si>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</si>
  <si>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</si>
  <si>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</si>
  <si>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</si>
  <si>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</si>
  <si>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</si>
  <si>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</si>
  <si>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</si>
  <si>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</si>
  <si>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</si>
  <si>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</si>
  <si>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</si>
  <si>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</si>
  <si>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</si>
  <si>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</si>
  <si>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</si>
  <si>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</si>
  <si>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</si>
  <si>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</si>
  <si>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</si>
  <si>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</si>
  <si>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</si>
  <si>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</si>
  <si>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</si>
  <si>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</si>
  <si>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</si>
  <si>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</si>
  <si>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</si>
  <si>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</si>
  <si>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</si>
  <si>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</si>
  <si>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</si>
  <si>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</si>
  <si>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</si>
  <si>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</si>
  <si>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</si>
  <si>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</si>
  <si>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</si>
  <si>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</si>
  <si>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</si>
  <si>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</si>
  <si>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</si>
  <si>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</si>
  <si>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</si>
  <si>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</si>
  <si>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</si>
  <si>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</si>
  <si>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</si>
  <si>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</si>
  <si>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</si>
  <si>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</si>
  <si>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</si>
  <si>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</si>
  <si>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</si>
  <si>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</si>
  <si>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</si>
  <si>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</si>
  <si>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</si>
  <si>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</si>
  <si>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</si>
  <si>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</si>
  <si>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</si>
  <si>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</si>
  <si>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</si>
  <si>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</si>
  <si>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</si>
  <si>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</si>
  <si>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</si>
  <si>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</si>
  <si>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</si>
  <si>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</si>
  <si>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</si>
  <si>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</si>
  <si>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</si>
  <si>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</si>
  <si>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</si>
  <si>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</si>
  <si>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</si>
  <si>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</si>
  <si>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</si>
  <si>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</si>
  <si>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</si>
  <si>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</si>
  <si>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</si>
  <si>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</si>
  <si>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</si>
  <si>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</si>
  <si>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</si>
  <si>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</si>
  <si>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</si>
  <si>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</si>
  <si>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</si>
  <si>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</si>
  <si>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</si>
  <si>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</si>
  <si>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</si>
  <si>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</si>
  <si>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</si>
  <si>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</si>
  <si>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</si>
  <si>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</si>
  <si>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</si>
  <si>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</si>
  <si>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</si>
  <si>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</si>
  <si>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</si>
  <si>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</si>
  <si>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</si>
  <si>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</si>
  <si>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</si>
  <si>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</si>
  <si>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</si>
  <si>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</si>
  <si>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</si>
  <si>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</si>
  <si>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</si>
  <si>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</si>
  <si>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</si>
  <si>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</si>
  <si>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</si>
  <si>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</si>
  <si>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</si>
  <si>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</si>
  <si>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</si>
  <si>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</si>
  <si>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</si>
  <si>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</si>
  <si>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</si>
  <si>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</si>
  <si>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</si>
  <si>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</si>
  <si>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</si>
  <si>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</si>
  <si>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</si>
  <si>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</si>
  <si>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</si>
  <si>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</si>
  <si>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</si>
  <si>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</si>
  <si>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</si>
  <si>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</si>
  <si>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</si>
  <si>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</si>
  <si>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</si>
  <si>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</si>
  <si>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</si>
  <si>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</si>
  <si>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</si>
  <si>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</si>
  <si>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</si>
  <si>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</si>
  <si>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</si>
  <si>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</si>
  <si>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</si>
  <si>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</si>
  <si>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</si>
  <si>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</si>
  <si>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</si>
  <si>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</si>
  <si>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</si>
  <si>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</si>
  <si>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</si>
  <si>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</si>
  <si>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</si>
  <si>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</si>
  <si>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</si>
  <si>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</si>
  <si>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</si>
  <si>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</si>
  <si>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</si>
  <si>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</si>
  <si>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</si>
  <si>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</si>
  <si>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</si>
  <si>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</si>
  <si>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</si>
  <si>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</si>
  <si>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</si>
  <si>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n.a</t>
  </si>
  <si>
    <t>na</t>
  </si>
  <si>
    <t>Measured and calculated. (The emission reduction value the emission factor of the grid to which the project exports electricity (0.6482 tCO2/MWh) and net electricity generated)</t>
  </si>
  <si>
    <t>Number of people employed directly due to the project activity</t>
  </si>
  <si>
    <t>The total number of persons working in the plant would be calculated based on the SGK Records</t>
  </si>
  <si>
    <t>SGK Records</t>
  </si>
  <si>
    <t>tCO2/y</t>
  </si>
  <si>
    <t xml:space="preserve">Once for each monitoring period </t>
  </si>
  <si>
    <t>Republic of Turkey Ministry of Energy in Emission Factor 2019</t>
  </si>
  <si>
    <t xml:space="preserve">SGK Records </t>
  </si>
  <si>
    <t xml:space="preserve">Once for each monitoring period  </t>
  </si>
  <si>
    <t xml:space="preserve">Social insurance registries of employees will be provided annually. </t>
  </si>
  <si>
    <t>Please see B.6.2  of the PDD for more detailed description of the monitoring plan</t>
  </si>
  <si>
    <t>8.8.2 Increase in national compliance of labour rights (freedom of association and collective bargaining) based on International Labour Organization (ILO) textual sources and national legislation, by sex and migrant status.</t>
  </si>
  <si>
    <t>8.8 Protect labor rights and promote safe and secure working environments of all workers, including migrant workers, particularly women migrants, and those in precarious employment</t>
  </si>
  <si>
    <t>Health and Safety Training Records</t>
  </si>
  <si>
    <t>Number of people trained on health and safety issues during per monitoring period</t>
  </si>
  <si>
    <t>The total number of Health and Safety training based on Training Records or Certificates</t>
  </si>
  <si>
    <t>Number of people per monitoring period</t>
  </si>
  <si>
    <t>Training Records or Certificates</t>
  </si>
  <si>
    <t>Once for period each monitoring</t>
  </si>
  <si>
    <t>GRI 102 General disclosure</t>
  </si>
  <si>
    <t xml:space="preserve">Number of people per monitoring period </t>
  </si>
  <si>
    <t xml:space="preserve">Training records or certificates will be provided  </t>
  </si>
  <si>
    <t>Monitoring the health and safety trainings of employees to demonstrate contribution to SDG8-8.8 Protect labour rights and promote safe and secure working environments for all workers, including migrant workers, in particular women migrants, and those in precarious employment</t>
  </si>
  <si>
    <t>Net Impact Per Year</t>
  </si>
  <si>
    <t xml:space="preserve">7.2: By 2030, increase substantially the share of renewable energy in the global energy mix. </t>
  </si>
  <si>
    <t>7.2.1: Renewable energy share in the total final energy consumption</t>
  </si>
  <si>
    <t xml:space="preserve">Once for period each monitoring </t>
  </si>
  <si>
    <t>Calculate baseline emission</t>
  </si>
  <si>
    <t xml:space="preserve">Number of employment generation </t>
  </si>
  <si>
    <t>8.5.By 2030 achieve full and productive employment and decent work for all women and men, including for young people and persons with disabilities, and equal pay for work of equal value</t>
  </si>
  <si>
    <t>Quantity of electricity generated and supplied by the project power plant to the grid in year y</t>
  </si>
  <si>
    <t xml:space="preserve">Natural resource and Sustainable Forest Management		</t>
  </si>
  <si>
    <t>8.8.2 legislation, by sex and migrant status</t>
  </si>
  <si>
    <t>13.2. Integrate climate change measures into national policies, strategies, and planning</t>
  </si>
  <si>
    <t>GSDM-I7.2.1 Renewable energy share in the total final energy consumption</t>
  </si>
  <si>
    <t>The net electricity generation supplied to the grid will be measured continuously by TEAIS meters (both main and spare) and recorded monthly.</t>
  </si>
  <si>
    <t>Monthly electricity meter readings</t>
  </si>
  <si>
    <t>The net electricity generation supplied to the grid depends on project activity</t>
  </si>
  <si>
    <t>Training records or certificates per year</t>
  </si>
  <si>
    <t>GSDG-I13.2.2  Total greenhouse gas emissions per year</t>
  </si>
  <si>
    <t>13.2.2  Total greenhouse gas emissions per year</t>
  </si>
  <si>
    <t xml:space="preserve">GSDG-I8.5.2 Unemployment rate, by sex, age and persons with disabilities	</t>
  </si>
  <si>
    <t xml:space="preserve">GSDG-I8.8.2  Increase in national compliance of labour rights (freedom of association and collective bargaining) based on International Labour Organization (ILO) textual sources and national legislation,by sex and migrant status	 	</t>
  </si>
  <si>
    <t xml:space="preserve">8.8.2  Increase in national compliance of labour rights (freedom of association and collective bargaining) based on International Labour Organization (ILO) textual sources and national legislation,by sex and migrant status	</t>
  </si>
  <si>
    <t>Health and Safety Training Records or Certificates</t>
  </si>
  <si>
    <t>The net electricity export/supplied to a grid is the difference between the measured quantities of the grid electricity export and the import. Data measured by meters will be crosschecked with the EPIAS records.  Also, SCADA can use for checking this kind of data’s if VVB wants to check them.</t>
  </si>
  <si>
    <t xml:space="preserve">Republic of Turkey Ministry of Energy in Emission Factor 2020 </t>
  </si>
  <si>
    <t>SAMSUN LANDFILL GAS TO ENERGY PROJECT, TURKEY</t>
  </si>
  <si>
    <t>GS935</t>
  </si>
  <si>
    <t>09/02/2025-31/12/2025</t>
  </si>
  <si>
    <t>1/01/2032-08/02/2032</t>
  </si>
  <si>
    <t xml:space="preserve">Emission Reductions in year y (t CO2/yr) 
As per ACM0002 V 22.0, the baseline emissions (emission reductions) are calculated as the net electricity generated by the project activity, multiplied with the baseline emission factor for the project grid.  ACM0001 v.19.0 (Flaring or use of landfill gas) </t>
  </si>
  <si>
    <t>Between 20 and 25 people</t>
  </si>
  <si>
    <t>Measured and calculated. (The emission reduction value the emission factor of the grid to which the project exports electricity (0.5415/MWh) and net electricity generated) 0.5415 is Republic of Turkey Ministry of Energy in Emission Factor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</si>
</sst>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11"/>
      <color rgb="FF4C4C49"/>
      <name val="Verdana"/>
      <family val="2"/>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61">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0" fontId="19" fillId="0" borderId="0" xfId="0" applyFont="1" applyAlignment="1">
      <alignment horizontal="center"/>
    </xf>
    <xf numFmtId="0" fontId="1" fillId="2" borderId="0" xfId="0" applyFont="1" applyFill="1" applyAlignment="1">
      <alignment horizontal="center" vertical="center"/>
    </xf>
    <xf numFmtId="0" fontId="1" fillId="15" borderId="19" xfId="0" applyFont="1" applyFill="1" applyBorder="1" applyAlignment="1">
      <alignment horizontal="center" vertical="center"/>
    </xf>
    <xf numFmtId="0" fontId="1" fillId="0" borderId="0" xfId="0" applyFont="1" applyAlignment="1">
      <alignment horizontal="center" vertical="center"/>
    </xf>
    <xf numFmtId="3" fontId="53" fillId="0" borderId="0" xfId="0" applyNumberFormat="1" applyFont="1" applyAlignment="1">
      <alignment horizontal="center" vertical="center" shrinkToFit="1"/>
    </xf>
    <xf numFmtId="3" fontId="53" fillId="0" borderId="1" xfId="0" applyNumberFormat="1" applyFont="1" applyBorder="1" applyAlignment="1">
      <alignment horizontal="center" vertical="center" shrinkToFit="1"/>
    </xf>
    <xf numFmtId="0" fontId="2" fillId="15" borderId="25" xfId="0" applyFont="1" applyFill="1" applyBorder="1" applyAlignment="1">
      <alignment horizontal="center"/>
    </xf>
    <xf numFmtId="3" fontId="2" fillId="0" borderId="25" xfId="0" applyNumberFormat="1" applyFont="1" applyBorder="1" applyAlignment="1">
      <alignment horizontal="center"/>
    </xf>
    <xf numFmtId="0" fontId="2" fillId="2" borderId="0" xfId="0" applyFont="1" applyFill="1"/>
    <xf numFmtId="0" fontId="2" fillId="0" borderId="0" xfId="0" applyFont="1"/>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2" fontId="19" fillId="2" borderId="1" xfId="0" applyNumberFormat="1" applyFont="1" applyFill="1" applyBorder="1" applyAlignment="1">
      <alignment horizontal="left" vertical="top"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2" fillId="15" borderId="4" xfId="0" applyFont="1" applyFill="1" applyBorder="1" applyAlignment="1">
      <alignment horizontal="left" vertical="top"/>
    </xf>
    <xf numFmtId="0" fontId="2" fillId="15" borderId="18" xfId="0" applyFont="1" applyFill="1" applyBorder="1" applyAlignment="1">
      <alignment horizontal="left" vertical="top"/>
    </xf>
    <xf numFmtId="0" fontId="2" fillId="15" borderId="19" xfId="0" applyFont="1" applyFill="1" applyBorder="1" applyAlignment="1">
      <alignment horizontal="left" vertical="top"/>
    </xf>
    <xf numFmtId="0" fontId="1" fillId="19" borderId="26" xfId="0" applyFont="1" applyFill="1" applyBorder="1" applyAlignment="1">
      <alignment horizontal="left"/>
    </xf>
    <xf numFmtId="0" fontId="1" fillId="19" borderId="30" xfId="0" applyFont="1" applyFill="1" applyBorder="1" applyAlignment="1">
      <alignment horizontal="left"/>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center" wrapText="1"/>
    </xf>
    <xf numFmtId="0" fontId="1" fillId="0" borderId="0" xfId="0" applyFont="1" applyAlignment="1">
      <alignment horizontal="left" vertical="center" wrapText="1"/>
    </xf>
    <xf numFmtId="0" fontId="1" fillId="0" borderId="15" xfId="0" applyFont="1" applyBorder="1" applyAlignment="1">
      <alignment horizontal="left"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3" fontId="1" fillId="0" borderId="2" xfId="0" applyNumberFormat="1" applyFont="1" applyBorder="1" applyAlignment="1">
      <alignment horizontal="left"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36" fillId="0" borderId="0" xfId="2" applyFont="1" applyFill="1" applyAlignment="1">
      <alignment wrapText="1"/>
    </xf>
    <xf numFmtId="0" fontId="37" fillId="0" borderId="0" xfId="0" applyFont="1" applyAlignment="1">
      <alignment vertical="top" wrapText="1"/>
    </xf>
    <xf numFmtId="0" fontId="49" fillId="23" borderId="0" xfId="0" applyFont="1" applyFill="1" applyAlignment="1">
      <alignment horizontal="center" wrapText="1"/>
    </xf>
    <xf numFmtId="0" fontId="37"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vertical="top"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cellXfs>
  <cellStyles count="4">
    <cellStyle name="Köprü"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topLeftCell="A6" zoomScaleNormal="100" workbookViewId="0">
      <selection activeCell="C5" sqref="C5"/>
    </sheetView>
  </sheetViews>
  <sheetFormatPr defaultColWidth="9" defaultRowHeight="15.75"/>
  <cols>
    <col min="1" max="1" width="1.3984375" style="14" customWidth="1"/>
    <col min="2" max="2" width="12.296875" style="61" customWidth="1"/>
    <col min="3" max="3" width="64.69921875" style="14" customWidth="1"/>
    <col min="4" max="4" width="1.09765625" style="14" customWidth="1"/>
    <col min="5" max="6" width="1.3984375" style="14" customWidth="1"/>
    <col min="7" max="7" width="50.59765625" style="14" customWidth="1"/>
    <col min="8" max="8" width="26" style="14" customWidth="1"/>
    <col min="9" max="10" width="9" style="14"/>
    <col min="11" max="11" width="25" style="14" customWidth="1"/>
    <col min="12" max="16384" width="9" style="14"/>
  </cols>
  <sheetData>
    <row r="1" spans="1:8" ht="135" customHeight="1"/>
    <row r="2" spans="1:8" ht="20.100000000000001" customHeight="1">
      <c r="A2" s="50"/>
      <c r="B2" s="187" t="s">
        <v>1302</v>
      </c>
      <c r="C2" s="188"/>
      <c r="D2" s="50"/>
      <c r="E2" s="50"/>
      <c r="F2" s="50"/>
    </row>
    <row r="3" spans="1:8" ht="20.100000000000001" customHeight="1">
      <c r="A3" s="50"/>
      <c r="B3" s="187" t="s">
        <v>1303</v>
      </c>
      <c r="C3" s="188"/>
      <c r="D3" s="50"/>
      <c r="E3" s="50"/>
      <c r="F3" s="50"/>
    </row>
    <row r="4" spans="1:8" ht="56.1" customHeight="1">
      <c r="A4" s="50"/>
      <c r="B4" s="186" t="s">
        <v>0</v>
      </c>
      <c r="C4" s="186"/>
      <c r="D4" s="186"/>
      <c r="E4" s="186"/>
      <c r="F4" s="186"/>
      <c r="G4" s="186"/>
      <c r="H4" s="186"/>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79"/>
  <sheetViews>
    <sheetView tabSelected="1" zoomScale="118" zoomScaleNormal="118" workbookViewId="0">
      <pane xSplit="2" ySplit="2" topLeftCell="C3" activePane="bottomRight" state="frozen"/>
      <selection pane="topRight" activeCell="C1" sqref="C1"/>
      <selection pane="bottomLeft" activeCell="A3" sqref="A3"/>
      <selection pane="bottomRight" activeCell="G15" sqref="G15"/>
    </sheetView>
  </sheetViews>
  <sheetFormatPr defaultColWidth="9" defaultRowHeight="12.75"/>
  <cols>
    <col min="1" max="1" width="29.3984375" style="8" customWidth="1"/>
    <col min="2" max="2" width="32" style="8" customWidth="1"/>
    <col min="3" max="3" width="25.59765625" style="8" customWidth="1"/>
    <col min="4" max="4" width="27.296875" style="8" customWidth="1"/>
    <col min="5" max="5" width="25.59765625" style="8" customWidth="1"/>
    <col min="6" max="6" width="3.59765625" style="14" customWidth="1"/>
    <col min="7" max="9" width="25.59765625" style="8" customWidth="1"/>
    <col min="10" max="10" width="3.59765625" style="8" customWidth="1"/>
    <col min="11" max="13" width="25.59765625" style="8" customWidth="1"/>
    <col min="14" max="14" width="3.59765625" style="8" customWidth="1"/>
    <col min="15" max="17" width="25.59765625" style="8" customWidth="1"/>
    <col min="18" max="18" width="3.59765625" style="8" customWidth="1"/>
    <col min="19" max="21" width="25.59765625" style="8" customWidth="1"/>
    <col min="22" max="22" width="3.59765625" style="8" customWidth="1"/>
    <col min="23" max="25" width="25.59765625" style="8" customWidth="1"/>
    <col min="26" max="26" width="3.59765625" style="8" customWidth="1"/>
    <col min="27" max="29" width="25.59765625" style="8" customWidth="1"/>
    <col min="30" max="30" width="3.59765625" style="8" customWidth="1"/>
    <col min="31" max="33" width="25.59765625" style="8" customWidth="1"/>
    <col min="34" max="34" width="3.59765625" style="8" customWidth="1"/>
    <col min="35" max="37" width="25.59765625" style="8" customWidth="1"/>
    <col min="38" max="38" width="3.59765625" style="8" customWidth="1"/>
    <col min="39" max="41" width="25.59765625" style="8" customWidth="1"/>
    <col min="42" max="55" width="9" style="14"/>
    <col min="56" max="16384" width="9" style="8"/>
  </cols>
  <sheetData>
    <row r="1" spans="1:5" s="14" customFormat="1" ht="12.75" customHeight="1">
      <c r="A1" s="247" t="s">
        <v>1354</v>
      </c>
      <c r="B1" s="71"/>
      <c r="C1" s="170"/>
      <c r="D1" s="170"/>
      <c r="E1" s="171"/>
    </row>
    <row r="2" spans="1:5" s="14" customFormat="1" ht="15.75">
      <c r="A2" s="247"/>
      <c r="B2" s="71"/>
      <c r="C2" s="166" t="s">
        <v>15</v>
      </c>
      <c r="D2" s="167" t="s">
        <v>16</v>
      </c>
    </row>
    <row r="3" spans="1:5" s="14" customFormat="1" ht="12.75" customHeight="1">
      <c r="A3" s="168"/>
    </row>
    <row r="4" spans="1:5" s="14" customFormat="1" ht="24" customHeight="1">
      <c r="A4" s="9" t="s">
        <v>17</v>
      </c>
      <c r="B4" s="10" t="s">
        <v>18</v>
      </c>
    </row>
    <row r="5" spans="1:5" s="14" customFormat="1">
      <c r="B5" s="71" t="s">
        <v>19</v>
      </c>
      <c r="C5" s="101" t="s">
        <v>1355</v>
      </c>
      <c r="D5" s="14" t="s">
        <v>20</v>
      </c>
      <c r="E5" s="101"/>
    </row>
    <row r="6" spans="1:5" s="14" customFormat="1">
      <c r="B6" s="71" t="s">
        <v>21</v>
      </c>
      <c r="C6" s="101"/>
      <c r="D6" s="14" t="s">
        <v>22</v>
      </c>
      <c r="E6" s="101"/>
    </row>
    <row r="7" spans="1:5" s="14" customFormat="1">
      <c r="B7" s="71" t="s">
        <v>23</v>
      </c>
      <c r="C7" s="102" t="s">
        <v>892</v>
      </c>
    </row>
    <row r="8" spans="1:5" s="14" customFormat="1">
      <c r="B8" s="71" t="s">
        <v>25</v>
      </c>
      <c r="C8" s="14" t="s">
        <v>26</v>
      </c>
      <c r="D8" s="14" t="s">
        <v>27</v>
      </c>
    </row>
    <row r="9" spans="1:5" s="14" customFormat="1">
      <c r="B9" s="71"/>
      <c r="C9" s="169">
        <v>45697</v>
      </c>
      <c r="D9" s="169">
        <v>48252</v>
      </c>
      <c r="E9" s="14" t="s">
        <v>28</v>
      </c>
    </row>
    <row r="10" spans="1:5" s="14" customFormat="1">
      <c r="B10" s="71" t="s">
        <v>29</v>
      </c>
      <c r="C10" s="14" t="s">
        <v>26</v>
      </c>
      <c r="D10" s="14" t="s">
        <v>27</v>
      </c>
    </row>
    <row r="11" spans="1:5" s="14" customFormat="1">
      <c r="B11" s="71" t="s">
        <v>30</v>
      </c>
      <c r="C11" s="169" t="s">
        <v>1305</v>
      </c>
      <c r="D11" s="169" t="s">
        <v>1305</v>
      </c>
      <c r="E11" s="14" t="s">
        <v>32</v>
      </c>
    </row>
    <row r="12" spans="1:5" s="14" customFormat="1">
      <c r="B12" s="71" t="s">
        <v>33</v>
      </c>
      <c r="C12" s="169" t="s">
        <v>1305</v>
      </c>
      <c r="D12" s="169" t="s">
        <v>1305</v>
      </c>
    </row>
    <row r="13" spans="1:5" s="14" customFormat="1">
      <c r="B13" s="71" t="s">
        <v>34</v>
      </c>
      <c r="C13" s="169" t="s">
        <v>1305</v>
      </c>
      <c r="D13" s="169" t="s">
        <v>1305</v>
      </c>
    </row>
    <row r="14" spans="1:5" s="14" customFormat="1">
      <c r="B14" s="71" t="s">
        <v>35</v>
      </c>
      <c r="C14" s="169" t="s">
        <v>1305</v>
      </c>
      <c r="D14" s="169" t="s">
        <v>1305</v>
      </c>
    </row>
    <row r="15" spans="1:5" s="14" customFormat="1">
      <c r="B15" s="71" t="s">
        <v>36</v>
      </c>
      <c r="C15" s="169" t="s">
        <v>1305</v>
      </c>
      <c r="D15" s="169" t="s">
        <v>1305</v>
      </c>
    </row>
    <row r="16" spans="1:5" s="14" customFormat="1">
      <c r="B16" s="71" t="s">
        <v>37</v>
      </c>
      <c r="C16" s="169" t="s">
        <v>1305</v>
      </c>
      <c r="D16" s="169" t="s">
        <v>1305</v>
      </c>
    </row>
    <row r="17" spans="1:55 16384:16384" s="14" customFormat="1"/>
    <row r="18" spans="1:55 16384:16384" s="14" customFormat="1" ht="22.5">
      <c r="A18" s="9" t="s">
        <v>3</v>
      </c>
      <c r="B18" s="10" t="s">
        <v>38</v>
      </c>
      <c r="C18" s="102" t="s">
        <v>39</v>
      </c>
      <c r="E18" s="108" t="s">
        <v>40</v>
      </c>
    </row>
    <row r="19" spans="1:55 16384:16384" s="14" customFormat="1">
      <c r="D19" s="100"/>
      <c r="E19" s="109" t="s">
        <v>41</v>
      </c>
      <c r="XFD19" s="14" t="e" cm="1">
        <f t="array" ref="XFD19">_xlfn.IFS(C18="Renewable",(INDEX(RE,,MATCH(AM23,REC,0))),C18="CSA",(INDEX(IMP_CSA,,MATCH(AM23,IMP_CSAC,0))),C18="Forestry",(INDEX(AR,,MATCH(AM23,ARC,0))),C18="AGR",(INDEX(AGR,,MATCH(AM23,AGRC,0))))</f>
        <v>#N/A</v>
      </c>
    </row>
    <row r="20" spans="1:55 16384:16384" s="14" customFormat="1">
      <c r="A20" s="189" t="s">
        <v>5</v>
      </c>
      <c r="B20" s="11" t="s">
        <v>42</v>
      </c>
      <c r="C20" s="102" t="s">
        <v>43</v>
      </c>
      <c r="E20" s="108" t="s">
        <v>44</v>
      </c>
      <c r="O20" s="69"/>
    </row>
    <row r="21" spans="1:55 16384:16384" s="14" customFormat="1">
      <c r="A21" s="189"/>
      <c r="B21" s="17"/>
    </row>
    <row r="22" spans="1:55 16384:16384" s="174" customFormat="1" ht="14.1" customHeight="1">
      <c r="A22" s="189"/>
      <c r="C22" s="232" t="s">
        <v>1304</v>
      </c>
      <c r="D22" s="233"/>
      <c r="E22" s="234"/>
      <c r="F22" s="175"/>
      <c r="G22" s="223" t="s">
        <v>46</v>
      </c>
      <c r="H22" s="224"/>
      <c r="I22" s="225"/>
      <c r="K22" s="223" t="s">
        <v>46</v>
      </c>
      <c r="L22" s="224"/>
      <c r="M22" s="225"/>
      <c r="O22" s="223" t="s">
        <v>46</v>
      </c>
      <c r="P22" s="224"/>
      <c r="Q22" s="225"/>
      <c r="S22" s="223" t="s">
        <v>46</v>
      </c>
      <c r="T22" s="224"/>
      <c r="U22" s="225"/>
      <c r="W22" s="223" t="s">
        <v>46</v>
      </c>
      <c r="X22" s="224"/>
      <c r="Y22" s="225"/>
      <c r="AA22" s="223" t="s">
        <v>46</v>
      </c>
      <c r="AB22" s="224"/>
      <c r="AC22" s="225"/>
      <c r="AE22" s="223" t="s">
        <v>46</v>
      </c>
      <c r="AF22" s="224"/>
      <c r="AG22" s="225"/>
      <c r="AI22" s="223" t="s">
        <v>46</v>
      </c>
      <c r="AJ22" s="224"/>
      <c r="AK22" s="225"/>
      <c r="AM22" s="223" t="s">
        <v>46</v>
      </c>
      <c r="AN22" s="224"/>
      <c r="AO22" s="225"/>
      <c r="AP22" s="175"/>
      <c r="AQ22" s="175"/>
      <c r="AR22" s="175"/>
      <c r="AS22" s="175"/>
      <c r="AT22" s="175"/>
      <c r="AU22" s="175"/>
      <c r="AV22" s="175"/>
      <c r="AW22" s="175"/>
      <c r="AX22" s="175"/>
      <c r="AY22" s="175"/>
      <c r="AZ22" s="175"/>
      <c r="BA22" s="175"/>
      <c r="BB22" s="175"/>
      <c r="BC22" s="175"/>
    </row>
    <row r="23" spans="1:55 16384:16384">
      <c r="A23" s="189"/>
      <c r="B23" s="172" t="str">
        <f>IF(C20="Start with impact category","Select Impact category &gt;&gt;","")</f>
        <v/>
      </c>
      <c r="C23" s="220"/>
      <c r="D23" s="221"/>
      <c r="E23" s="222"/>
      <c r="F23" s="115" t="str">
        <f>IF($B$23="Select Impact category &gt;&gt;", "&gt;&gt;","")</f>
        <v/>
      </c>
      <c r="G23" s="220" t="s">
        <v>47</v>
      </c>
      <c r="H23" s="221"/>
      <c r="I23" s="222"/>
      <c r="J23" s="115" t="str">
        <f>IF($B$23="Select Impact category &gt;&gt;", "&gt;&gt;","")</f>
        <v/>
      </c>
      <c r="K23" s="220" t="s">
        <v>95</v>
      </c>
      <c r="L23" s="221"/>
      <c r="M23" s="222"/>
      <c r="N23" s="115" t="str">
        <f>IF($B$23="Select Impact category &gt;&gt;", "&gt;&gt;","")</f>
        <v/>
      </c>
      <c r="O23" s="220" t="s">
        <v>94</v>
      </c>
      <c r="P23" s="221"/>
      <c r="Q23" s="222"/>
      <c r="R23" s="115" t="str">
        <f>IF($B$23="Select Impact category &gt;&gt;", "&gt;&gt;","")</f>
        <v/>
      </c>
      <c r="S23" s="220"/>
      <c r="T23" s="221"/>
      <c r="U23" s="222"/>
      <c r="V23" s="115" t="str">
        <f>IF($B$23="Select Impact category &gt;&gt;", "&gt;&gt;","")</f>
        <v/>
      </c>
      <c r="W23" s="220"/>
      <c r="X23" s="221"/>
      <c r="Y23" s="222"/>
      <c r="Z23" s="115" t="str">
        <f>IF($B$23="Select Impact category &gt;&gt;", "&gt;&gt;","")</f>
        <v/>
      </c>
      <c r="AA23" s="220"/>
      <c r="AB23" s="221"/>
      <c r="AC23" s="222"/>
      <c r="AD23" s="115" t="str">
        <f>IF($B$23="Select Impact category &gt;&gt;", "&gt;&gt;","")</f>
        <v/>
      </c>
      <c r="AE23" s="220"/>
      <c r="AF23" s="221"/>
      <c r="AG23" s="222"/>
      <c r="AH23" s="115" t="str">
        <f>IF($B$23="Select Impact category &gt;&gt;", "&gt;&gt;","")</f>
        <v/>
      </c>
      <c r="AI23" s="220"/>
      <c r="AJ23" s="221"/>
      <c r="AK23" s="222"/>
      <c r="AL23" s="115" t="str">
        <f>IF($B$23="Select Impact category &gt;&gt;", "&gt;&gt;","")</f>
        <v/>
      </c>
      <c r="AM23" s="220"/>
      <c r="AN23" s="221"/>
      <c r="AO23" s="222"/>
    </row>
    <row r="24" spans="1:55 16384:16384" ht="12.75" customHeight="1">
      <c r="A24" s="189"/>
      <c r="B24" s="172" t="str">
        <f>IF(C20="Start with SDG","Select SDG &gt;&gt;","")</f>
        <v>Select SDG &gt;&gt;</v>
      </c>
      <c r="C24" s="217" t="s">
        <v>133</v>
      </c>
      <c r="D24" s="218"/>
      <c r="E24" s="219"/>
      <c r="F24" s="115" t="str">
        <f>IF($B$24="Select SDG &gt;&gt;","&gt;&gt;","")</f>
        <v>&gt;&gt;</v>
      </c>
      <c r="G24" s="217" t="s">
        <v>128</v>
      </c>
      <c r="H24" s="218"/>
      <c r="I24" s="219"/>
      <c r="J24" s="115" t="str">
        <f>IF($B$24="Select SDG &gt;&gt;","&gt;&gt;","")</f>
        <v>&gt;&gt;</v>
      </c>
      <c r="K24" s="217" t="s">
        <v>128</v>
      </c>
      <c r="L24" s="218"/>
      <c r="M24" s="219"/>
      <c r="N24" s="115" t="str">
        <f>IF($B$24="Select SDG &gt;&gt;","&gt;&gt;","")</f>
        <v>&gt;&gt;</v>
      </c>
      <c r="O24" s="217" t="s">
        <v>127</v>
      </c>
      <c r="P24" s="218"/>
      <c r="Q24" s="219"/>
      <c r="R24" s="115" t="str">
        <f>IF($B$24="Select SDG &gt;&gt;","&gt;&gt;","")</f>
        <v>&gt;&gt;</v>
      </c>
      <c r="S24" s="217"/>
      <c r="T24" s="218"/>
      <c r="U24" s="219"/>
      <c r="V24" s="115" t="str">
        <f>IF($B$24="Select SDG &gt;&gt;","&gt;&gt;","")</f>
        <v>&gt;&gt;</v>
      </c>
      <c r="W24" s="217"/>
      <c r="X24" s="218"/>
      <c r="Y24" s="219"/>
      <c r="Z24" s="115" t="str">
        <f>IF($B$24="Select SDG &gt;&gt;","&gt;&gt;","")</f>
        <v>&gt;&gt;</v>
      </c>
      <c r="AA24" s="217"/>
      <c r="AB24" s="218"/>
      <c r="AC24" s="219"/>
      <c r="AD24" s="115" t="str">
        <f>IF($B$24="Select SDG &gt;&gt;","&gt;&gt;","")</f>
        <v>&gt;&gt;</v>
      </c>
      <c r="AE24" s="217"/>
      <c r="AF24" s="218"/>
      <c r="AG24" s="219"/>
      <c r="AH24" s="115" t="str">
        <f>IF($B$24="Select SDG &gt;&gt;","&gt;&gt;","")</f>
        <v>&gt;&gt;</v>
      </c>
      <c r="AI24" s="217"/>
      <c r="AJ24" s="218"/>
      <c r="AK24" s="219"/>
      <c r="AL24" s="115" t="str">
        <f>IF($B$24="Select SDG &gt;&gt;","&gt;&gt;","")</f>
        <v>&gt;&gt;</v>
      </c>
      <c r="AM24" s="217"/>
      <c r="AN24" s="218"/>
      <c r="AO24" s="219"/>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239"/>
      <c r="D26" s="240"/>
      <c r="E26" s="241"/>
      <c r="F26" s="115" t="str">
        <f>IF($B$26="Select Monitoring indicator &gt;&gt;", "&gt;&gt;","")</f>
        <v/>
      </c>
      <c r="G26" s="220" t="s">
        <v>1336</v>
      </c>
      <c r="H26" s="221"/>
      <c r="I26" s="222"/>
      <c r="J26" s="115" t="str">
        <f>IF($B$26="Select Monitoring indicator &gt;&gt;","&gt;&gt;","")</f>
        <v/>
      </c>
      <c r="K26" s="220" t="s">
        <v>1319</v>
      </c>
      <c r="L26" s="221"/>
      <c r="M26" s="222"/>
      <c r="N26" s="115" t="str">
        <f>IF($B$26="Select Monitoring indicator &gt;&gt;","&gt;&gt;","")</f>
        <v/>
      </c>
      <c r="O26" s="220" t="s">
        <v>1331</v>
      </c>
      <c r="P26" s="221"/>
      <c r="Q26" s="222"/>
      <c r="R26" s="115" t="str">
        <f>IF($B$26="Select Monitoring indicator &gt;&gt;","&gt;&gt;","")</f>
        <v/>
      </c>
      <c r="S26" s="220"/>
      <c r="T26" s="221"/>
      <c r="U26" s="222"/>
      <c r="V26" s="115" t="str">
        <f>IF($B$26="Select Monitoring indicator &gt;&gt;","&gt;&gt;","")</f>
        <v/>
      </c>
      <c r="W26" s="220"/>
      <c r="X26" s="221"/>
      <c r="Y26" s="222"/>
      <c r="Z26" s="115" t="str">
        <f>IF($B$26="Select Monitoring indicator &gt;&gt;","&gt;&gt;","")</f>
        <v/>
      </c>
      <c r="AA26" s="220"/>
      <c r="AB26" s="221"/>
      <c r="AC26" s="222"/>
      <c r="AD26" s="115" t="str">
        <f>IF($B$26="Select Monitoring indicator &gt;&gt;","&gt;&gt;","")</f>
        <v/>
      </c>
      <c r="AE26" s="220"/>
      <c r="AF26" s="221"/>
      <c r="AG26" s="222"/>
      <c r="AH26" s="115" t="str">
        <f>IF($B$26="Select Monitoring indicator &gt;&gt;","&gt;&gt;","")</f>
        <v/>
      </c>
      <c r="AI26" s="220"/>
      <c r="AJ26" s="221"/>
      <c r="AK26" s="222"/>
      <c r="AL26" s="115" t="str">
        <f>IF($B$26="Select Monitoring indicator &gt;&gt;","&gt;&gt;","")</f>
        <v/>
      </c>
      <c r="AM26" s="220"/>
      <c r="AN26" s="221"/>
      <c r="AO26" s="222"/>
    </row>
    <row r="27" spans="1:55 16384:16384" ht="12.75" customHeight="1">
      <c r="B27" s="173" t="str">
        <f>IF(C24&lt;&gt;"","Select Monitoring indicator &gt;&gt;","")</f>
        <v>Select Monitoring indicator &gt;&gt;</v>
      </c>
      <c r="C27" s="242" t="s">
        <v>215</v>
      </c>
      <c r="D27" s="243"/>
      <c r="E27" s="244"/>
      <c r="F27" s="115" t="str">
        <f>IF($B$27="Select Monitoring indicator &gt;&gt;","&gt;&gt;","")</f>
        <v>&gt;&gt;</v>
      </c>
      <c r="G27" s="217" t="s">
        <v>273</v>
      </c>
      <c r="H27" s="218"/>
      <c r="I27" s="219"/>
      <c r="J27" s="115" t="str">
        <f>IF($B$27="Select Monitoring indicator &gt;&gt;","&gt;&gt;","")</f>
        <v>&gt;&gt;</v>
      </c>
      <c r="K27" s="217" t="s">
        <v>1318</v>
      </c>
      <c r="L27" s="218"/>
      <c r="M27" s="219"/>
      <c r="N27" s="115" t="str">
        <f>IF($B$27="Select Monitoring indicator &gt;&gt;","&gt;&gt;","")</f>
        <v>&gt;&gt;</v>
      </c>
      <c r="O27" s="217" t="s">
        <v>1332</v>
      </c>
      <c r="P27" s="218"/>
      <c r="Q27" s="219"/>
      <c r="R27" s="115" t="str">
        <f>IF($B$27="Select Monitoring indicator &gt;&gt;","&gt;&gt;","")</f>
        <v>&gt;&gt;</v>
      </c>
      <c r="S27" s="217"/>
      <c r="T27" s="218"/>
      <c r="U27" s="219"/>
      <c r="V27" s="115" t="str">
        <f>IF($B$27="Select Monitoring indicator &gt;&gt;","&gt;&gt;","")</f>
        <v>&gt;&gt;</v>
      </c>
      <c r="W27" s="217"/>
      <c r="X27" s="218"/>
      <c r="Y27" s="219"/>
      <c r="Z27" s="115" t="str">
        <f>IF($B$27="Select Monitoring indicator &gt;&gt;","&gt;&gt;","")</f>
        <v>&gt;&gt;</v>
      </c>
      <c r="AA27" s="217"/>
      <c r="AB27" s="218"/>
      <c r="AC27" s="219"/>
      <c r="AD27" s="115" t="str">
        <f>IF($B$27="Select Monitoring indicator &gt;&gt;","&gt;&gt;","")</f>
        <v>&gt;&gt;</v>
      </c>
      <c r="AE27" s="217"/>
      <c r="AF27" s="218"/>
      <c r="AG27" s="219"/>
      <c r="AH27" s="115" t="str">
        <f>IF($B$27="Select Monitoring indicator &gt;&gt;","&gt;&gt;","")</f>
        <v>&gt;&gt;</v>
      </c>
      <c r="AI27" s="217"/>
      <c r="AJ27" s="218"/>
      <c r="AK27" s="219"/>
      <c r="AL27" s="115" t="str">
        <f>IF($B$27="Select Monitoring indicator &gt;&gt;","&gt;&gt;","")</f>
        <v>&gt;&gt;</v>
      </c>
      <c r="AM27" s="217"/>
      <c r="AN27" s="218"/>
      <c r="AO27" s="219"/>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s="179" customFormat="1" ht="27.95" customHeight="1">
      <c r="A30" s="177"/>
      <c r="B30" s="178" t="s">
        <v>55</v>
      </c>
      <c r="C30" s="214" t="s">
        <v>1346</v>
      </c>
      <c r="D30" s="215"/>
      <c r="E30" s="216"/>
      <c r="F30" s="177"/>
      <c r="G30" s="214" t="s">
        <v>1348</v>
      </c>
      <c r="H30" s="215"/>
      <c r="I30" s="216"/>
      <c r="K30" s="214" t="s">
        <v>1349</v>
      </c>
      <c r="L30" s="215"/>
      <c r="M30" s="216"/>
      <c r="O30" s="211" t="s">
        <v>1341</v>
      </c>
      <c r="P30" s="212"/>
      <c r="Q30" s="213"/>
      <c r="S30" s="214" t="str" cm="1">
        <f t="array" ref="S30">IFERROR(_xlfn.IFS(S23&lt;&gt;"",IFERROR(INDEX(BA!$J$4:$J$952,MATCH(S26,BA!$P$4:$P$952,0)),""),S24&lt;&gt;"",IFERROR(INDEX(BA!$J$4:$J$952,MATCH(S27,BA!$P$4:$P$952,0)),"")),"")</f>
        <v/>
      </c>
      <c r="T30" s="215"/>
      <c r="U30" s="216"/>
      <c r="W30" s="214" t="str" cm="1">
        <f t="array" ref="W30">IFERROR(_xlfn.IFS(W23&lt;&gt;"",IFERROR(INDEX(BA!$J$4:$J$952,MATCH(W26,BA!$P$4:$P$952,0)),""),W24&lt;&gt;"",IFERROR(INDEX(BA!$J$4:$J$952,MATCH(W27,BA!$P$4:$P$952,0)),"")),"")</f>
        <v/>
      </c>
      <c r="X30" s="215"/>
      <c r="Y30" s="216"/>
      <c r="AA30" s="214" t="str" cm="1">
        <f t="array" ref="AA30">IFERROR(_xlfn.IFS(AA23&lt;&gt;"",IFERROR(INDEX(BA!$J$4:$J$952,MATCH(AA26,BA!$P$4:$P$952,0)),""),AA24&lt;&gt;"",IFERROR(INDEX(BA!$J$4:$J$952,MATCH(AA27,BA!$P$4:$P$952,0)),"")),"")</f>
        <v/>
      </c>
      <c r="AB30" s="215"/>
      <c r="AC30" s="216"/>
      <c r="AE30" s="214" t="str" cm="1">
        <f t="array" ref="AE30">IFERROR(_xlfn.IFS(AE23&lt;&gt;"",IFERROR(INDEX(BA!$J$4:$J$952,MATCH(AE26,BA!$P$4:$P$952,0)),""),AE24&lt;&gt;"",IFERROR(INDEX(BA!$J$4:$J$952,MATCH(AE27,BA!$P$4:$P$952,0)),"")),"")</f>
        <v/>
      </c>
      <c r="AF30" s="215"/>
      <c r="AG30" s="216"/>
      <c r="AI30" s="214" t="str" cm="1">
        <f t="array" ref="AI30">IFERROR(_xlfn.IFS(AI23&lt;&gt;"",IFERROR(INDEX(BA!$J$4:$J$952,MATCH(AI26,BA!$P$4:$P$952,0)),""),AI24&lt;&gt;"",IFERROR(INDEX(BA!$J$4:$J$952,MATCH(AI27,BA!$P$4:$P$952,0)),"")),"")</f>
        <v/>
      </c>
      <c r="AJ30" s="215"/>
      <c r="AK30" s="216"/>
      <c r="AM30" s="214" t="str" cm="1">
        <f t="array" ref="AM30">IFERROR(_xlfn.IFS(AM23&lt;&gt;"",IFERROR(INDEX(BA!$J$4:$J$952,MATCH(AM26,BA!$P$4:$P$952,0)),""),AM24&lt;&gt;"",IFERROR(INDEX(BA!$J$4:$J$952,MATCH(AM27,BA!$P$4:$P$952,0)),"")),"")</f>
        <v/>
      </c>
      <c r="AN30" s="215"/>
      <c r="AO30" s="216"/>
      <c r="AP30" s="177"/>
      <c r="AQ30" s="177"/>
      <c r="AR30" s="177"/>
      <c r="AS30" s="177"/>
      <c r="AT30" s="177"/>
      <c r="AU30" s="177"/>
      <c r="AV30" s="177"/>
      <c r="AW30" s="177"/>
      <c r="AX30" s="177"/>
      <c r="AY30" s="177"/>
      <c r="AZ30" s="177"/>
      <c r="BA30" s="177"/>
      <c r="BB30" s="177"/>
      <c r="BC30" s="177"/>
    </row>
    <row r="31" spans="1:55 16384:16384" ht="17.100000000000001" customHeight="1">
      <c r="A31" s="14"/>
      <c r="B31" s="104" t="s">
        <v>56</v>
      </c>
      <c r="C31" s="208" t="s">
        <v>215</v>
      </c>
      <c r="D31" s="209"/>
      <c r="E31" s="210"/>
      <c r="G31" s="208" t="s">
        <v>1335</v>
      </c>
      <c r="H31" s="209"/>
      <c r="I31" s="210"/>
      <c r="K31" s="208" t="s">
        <v>1320</v>
      </c>
      <c r="L31" s="209"/>
      <c r="M31" s="210"/>
      <c r="O31" s="208" t="s">
        <v>1337</v>
      </c>
      <c r="P31" s="209"/>
      <c r="Q31" s="210"/>
      <c r="S31" s="208" t="str">
        <f>IFERROR(INDEX(BA!$O$4:$O$952,MATCH(S30,BA!$J$4:$J$952,0)),"")</f>
        <v/>
      </c>
      <c r="T31" s="209"/>
      <c r="U31" s="210"/>
      <c r="W31" s="208" t="str">
        <f>IFERROR(INDEX(BA!$O$4:$O$952,MATCH(W30,BA!$J$4:$J$952,0)),"")</f>
        <v/>
      </c>
      <c r="X31" s="209"/>
      <c r="Y31" s="210"/>
      <c r="AA31" s="208" t="str">
        <f>IFERROR(INDEX(BA!$O$4:$O$952,MATCH(AA30,BA!$J$4:$J$952,0)),"")</f>
        <v/>
      </c>
      <c r="AB31" s="209"/>
      <c r="AC31" s="210"/>
      <c r="AE31" s="208" t="str">
        <f>IFERROR(INDEX(BA!$O$4:$O$952,MATCH(AE30,BA!$J$4:$J$952,0)),"")</f>
        <v/>
      </c>
      <c r="AF31" s="209"/>
      <c r="AG31" s="210"/>
      <c r="AI31" s="208" t="str">
        <f>IFERROR(INDEX(BA!$O$4:$O$952,MATCH(AI30,BA!$J$4:$J$952,0)),"")</f>
        <v/>
      </c>
      <c r="AJ31" s="209"/>
      <c r="AK31" s="210"/>
      <c r="AM31" s="208" t="str">
        <f>IFERROR(INDEX(BA!$O$4:$O$952,MATCH(AM30,BA!$J$4:$J$952,0)),"")</f>
        <v/>
      </c>
      <c r="AN31" s="209"/>
      <c r="AO31" s="210"/>
    </row>
    <row r="32" spans="1:55 16384:16384" ht="23.1" customHeight="1">
      <c r="A32" s="14"/>
      <c r="B32" s="104" t="s">
        <v>57</v>
      </c>
      <c r="C32" s="208" t="s">
        <v>99</v>
      </c>
      <c r="D32" s="209"/>
      <c r="E32" s="210"/>
      <c r="G32" s="208" t="s">
        <v>47</v>
      </c>
      <c r="H32" s="209"/>
      <c r="I32" s="210"/>
      <c r="K32" s="211" t="s">
        <v>47</v>
      </c>
      <c r="L32" s="212"/>
      <c r="M32" s="213"/>
      <c r="O32" s="208" t="s">
        <v>1338</v>
      </c>
      <c r="P32" s="209"/>
      <c r="Q32" s="210"/>
      <c r="S32" s="208" t="str">
        <f>IFERROR(INDEX(BA!$L$4:$L$952,MATCH(S30,BA!$J$4:$J$952,0)),"")</f>
        <v/>
      </c>
      <c r="T32" s="209"/>
      <c r="U32" s="210"/>
      <c r="W32" s="208" t="str">
        <f>IFERROR(INDEX(BA!$L$4:$L$952,MATCH(W30,BA!$J$4:$J$952,0)),"")</f>
        <v/>
      </c>
      <c r="X32" s="209"/>
      <c r="Y32" s="210"/>
      <c r="AA32" s="208" t="str">
        <f>IFERROR(INDEX(BA!$L$4:$L$952,MATCH(AA30,BA!$J$4:$J$952,0)),"")</f>
        <v/>
      </c>
      <c r="AB32" s="209"/>
      <c r="AC32" s="210"/>
      <c r="AE32" s="208" t="str">
        <f>IFERROR(INDEX(BA!$L$4:$L$952,MATCH(AE30,BA!$J$4:$J$952,0)),"")</f>
        <v/>
      </c>
      <c r="AF32" s="209"/>
      <c r="AG32" s="210"/>
      <c r="AI32" s="208" t="str">
        <f>IFERROR(INDEX(BA!$L$4:$L$952,MATCH(AI30,BA!$J$4:$J$952,0)),"")</f>
        <v/>
      </c>
      <c r="AJ32" s="209"/>
      <c r="AK32" s="210"/>
      <c r="AM32" s="208" t="str">
        <f>IFERROR(INDEX(BA!$L$4:$L$952,MATCH(AM30,BA!$J$4:$J$952,0)),"")</f>
        <v/>
      </c>
      <c r="AN32" s="209"/>
      <c r="AO32" s="210"/>
    </row>
    <row r="33" spans="1:41" ht="36.950000000000003" customHeight="1">
      <c r="A33" s="14"/>
      <c r="B33" s="104" t="s">
        <v>58</v>
      </c>
      <c r="C33" s="208" t="s">
        <v>133</v>
      </c>
      <c r="D33" s="209"/>
      <c r="E33" s="210"/>
      <c r="G33" s="208" t="s">
        <v>128</v>
      </c>
      <c r="H33" s="209"/>
      <c r="I33" s="210"/>
      <c r="K33" s="214" t="s">
        <v>1319</v>
      </c>
      <c r="L33" s="215"/>
      <c r="M33" s="216"/>
      <c r="O33" s="208" t="s">
        <v>127</v>
      </c>
      <c r="P33" s="209"/>
      <c r="Q33" s="210"/>
      <c r="S33" s="208" t="str">
        <f>IFERROR(INDEX(BA!$M$4:$M$952,MATCH(S30,BA!$J$4:$J$952,0)),"")</f>
        <v/>
      </c>
      <c r="T33" s="209"/>
      <c r="U33" s="210"/>
      <c r="W33" s="208" t="str">
        <f>IFERROR(INDEX(BA!$M$4:$M$952,MATCH(W30,BA!$J$4:$J$952,0)),"")</f>
        <v/>
      </c>
      <c r="X33" s="209"/>
      <c r="Y33" s="210"/>
      <c r="AA33" s="208" t="str">
        <f>IFERROR(INDEX(BA!$M$4:$M$952,MATCH(AA30,BA!$J$4:$J$952,0)),"")</f>
        <v/>
      </c>
      <c r="AB33" s="209"/>
      <c r="AC33" s="210"/>
      <c r="AE33" s="208" t="str">
        <f>IFERROR(INDEX(BA!$M$4:$M$952,MATCH(AE30,BA!$J$4:$J$952,0)),"")</f>
        <v/>
      </c>
      <c r="AF33" s="209"/>
      <c r="AG33" s="210"/>
      <c r="AI33" s="208" t="str">
        <f>IFERROR(INDEX(BA!$M$4:$M$952,MATCH(AI30,BA!$J$4:$J$952,0)),"")</f>
        <v/>
      </c>
      <c r="AJ33" s="209"/>
      <c r="AK33" s="210"/>
      <c r="AM33" s="208" t="str">
        <f>IFERROR(INDEX(BA!$M$4:$M$952,MATCH(AM30,BA!$J$4:$J$952,0)),"")</f>
        <v/>
      </c>
      <c r="AN33" s="209"/>
      <c r="AO33" s="210"/>
    </row>
    <row r="34" spans="1:41" ht="44.1" customHeight="1">
      <c r="A34" s="14"/>
      <c r="B34" s="104" t="s">
        <v>59</v>
      </c>
      <c r="C34" s="208" t="s">
        <v>1340</v>
      </c>
      <c r="D34" s="209"/>
      <c r="E34" s="210"/>
      <c r="G34" s="208" t="s">
        <v>1336</v>
      </c>
      <c r="H34" s="209"/>
      <c r="I34" s="210"/>
      <c r="K34" s="208" t="s">
        <v>1339</v>
      </c>
      <c r="L34" s="209"/>
      <c r="M34" s="210"/>
      <c r="O34" s="211" t="s">
        <v>1331</v>
      </c>
      <c r="P34" s="212"/>
      <c r="Q34" s="213"/>
      <c r="S34" s="208" t="str">
        <f>IFERROR(INDEX(BA!$N$4:$N$952,MATCH(S30,BA!$J$4:$J$952,0)),"")</f>
        <v/>
      </c>
      <c r="T34" s="209"/>
      <c r="U34" s="210"/>
      <c r="W34" s="208" t="str">
        <f>IFERROR(INDEX(BA!$N$4:$N$952,MATCH(W30,BA!$J$4:$J$952,0)),"")</f>
        <v/>
      </c>
      <c r="X34" s="209"/>
      <c r="Y34" s="210"/>
      <c r="AA34" s="208" t="str">
        <f>IFERROR(INDEX(BA!$N$4:$N$952,MATCH(AA30,BA!$J$4:$J$952,0)),"")</f>
        <v/>
      </c>
      <c r="AB34" s="209"/>
      <c r="AC34" s="210"/>
      <c r="AE34" s="208" t="str">
        <f>IFERROR(INDEX(BA!$N$4:$N$952,MATCH(AE30,BA!$J$4:$J$952,0)),"")</f>
        <v/>
      </c>
      <c r="AF34" s="209"/>
      <c r="AG34" s="210"/>
      <c r="AI34" s="208" t="str">
        <f>IFERROR(INDEX(BA!$N$4:$N$952,MATCH(AI30,BA!$J$4:$J$952,0)),"")</f>
        <v/>
      </c>
      <c r="AJ34" s="209"/>
      <c r="AK34" s="210"/>
      <c r="AM34" s="208" t="str">
        <f>IFERROR(INDEX(BA!$N$4:$N$952,MATCH(AM30,BA!$J$4:$J$952,0)),"")</f>
        <v/>
      </c>
      <c r="AN34" s="209"/>
      <c r="AO34" s="210"/>
    </row>
    <row r="35" spans="1:41" ht="54.95" customHeight="1">
      <c r="A35" s="14"/>
      <c r="B35" s="104" t="s">
        <v>60</v>
      </c>
      <c r="C35" s="208" t="s">
        <v>1358</v>
      </c>
      <c r="D35" s="209"/>
      <c r="E35" s="210"/>
      <c r="G35" s="208" t="s">
        <v>1308</v>
      </c>
      <c r="H35" s="209"/>
      <c r="I35" s="210"/>
      <c r="K35" s="208" t="s">
        <v>1321</v>
      </c>
      <c r="L35" s="209"/>
      <c r="M35" s="210"/>
      <c r="O35" s="211" t="s">
        <v>666</v>
      </c>
      <c r="P35" s="212"/>
      <c r="Q35" s="213"/>
      <c r="S35" s="208" t="str">
        <f>IFERROR(INDEX(BA!$Q$4:$Q$952,MATCH($S$30,BA!$J$4:$J$952,0)),"")</f>
        <v/>
      </c>
      <c r="T35" s="209"/>
      <c r="U35" s="210"/>
      <c r="W35" s="208" t="str">
        <f>IFERROR(INDEX(BA!$Q$4:$Q$952,MATCH($W$30,BA!$J$4:$J$952,0)),"")</f>
        <v/>
      </c>
      <c r="X35" s="209"/>
      <c r="Y35" s="210"/>
      <c r="AA35" s="208" t="str">
        <f>IFERROR(INDEX(BA!$Q$4:$Q$952,MATCH($AA$30,BA!$J$4:$J$952,0)),"")</f>
        <v/>
      </c>
      <c r="AB35" s="209"/>
      <c r="AC35" s="210"/>
      <c r="AE35" s="208" t="str">
        <f>IFERROR(INDEX(BA!$Q$4:$Q$952,MATCH($AE$30,BA!$J$4:$J$952,0)),"")</f>
        <v/>
      </c>
      <c r="AF35" s="209"/>
      <c r="AG35" s="210"/>
      <c r="AI35" s="208" t="str">
        <f>IFERROR(INDEX(BA!$Q$4:$Q$952,MATCH($AI$30,BA!$J$4:$J$952,0)),"")</f>
        <v/>
      </c>
      <c r="AJ35" s="209"/>
      <c r="AK35" s="210"/>
      <c r="AM35" s="208" t="str">
        <f>IFERROR(INDEX(BA!$Q$4:$Q$952,MATCH($AM$30,BA!$J$4:$J$952,0)),"")</f>
        <v/>
      </c>
      <c r="AN35" s="209"/>
      <c r="AO35" s="210"/>
    </row>
    <row r="36" spans="1:41" ht="36" customHeight="1">
      <c r="A36" s="114" t="s">
        <v>61</v>
      </c>
      <c r="B36" s="105" t="str">
        <f>BA!R3</f>
        <v>Guidance, calculation method and other considerations</v>
      </c>
      <c r="C36" s="208" t="s">
        <v>1360</v>
      </c>
      <c r="D36" s="209"/>
      <c r="E36" s="210"/>
      <c r="G36" s="208" t="s">
        <v>1309</v>
      </c>
      <c r="H36" s="209"/>
      <c r="I36" s="210"/>
      <c r="K36" s="208" t="s">
        <v>1322</v>
      </c>
      <c r="L36" s="209"/>
      <c r="M36" s="210"/>
      <c r="O36" s="208" t="s">
        <v>1342</v>
      </c>
      <c r="P36" s="209"/>
      <c r="Q36" s="210"/>
      <c r="S36" s="208" t="str">
        <f>IFERROR(INDEX(BA!$R$4:$R$952,MATCH($S$30,BA!$J$4:$J$952,0)),"")</f>
        <v/>
      </c>
      <c r="T36" s="209"/>
      <c r="U36" s="210"/>
      <c r="W36" s="208" t="str">
        <f>IFERROR(INDEX(BA!$R$4:$R$952,MATCH($W$30,BA!$J$4:$J$952,0)),"")</f>
        <v/>
      </c>
      <c r="X36" s="209"/>
      <c r="Y36" s="210"/>
      <c r="AA36" s="208" t="str">
        <f>IFERROR(INDEX(BA!$R$4:$R$952,MATCH($AA$30,BA!$J$4:$J$952,0)),"")</f>
        <v/>
      </c>
      <c r="AB36" s="209"/>
      <c r="AC36" s="210"/>
      <c r="AE36" s="208" t="str">
        <f>IFERROR(INDEX(BA!$R$4:$R$952,MATCH($AE$30,BA!$J$4:$J$952,0)),"")</f>
        <v/>
      </c>
      <c r="AF36" s="209"/>
      <c r="AG36" s="210"/>
      <c r="AI36" s="208" t="str">
        <f>IFERROR(INDEX(BA!$R$4:$R$952,MATCH($AI$30,BA!$J$4:$J$952,0)),"")</f>
        <v/>
      </c>
      <c r="AJ36" s="209"/>
      <c r="AK36" s="210"/>
      <c r="AM36" s="208" t="str">
        <f>IFERROR(INDEX(BA!$R$4:$R$952,MATCH($AM$30,BA!$J$4:$J$952,0)),"")</f>
        <v/>
      </c>
      <c r="AN36" s="209"/>
      <c r="AO36" s="210"/>
    </row>
    <row r="37" spans="1:41" ht="15" customHeight="1">
      <c r="A37" s="14"/>
      <c r="B37" s="106" t="s">
        <v>62</v>
      </c>
      <c r="C37" s="205" t="s">
        <v>1311</v>
      </c>
      <c r="D37" s="206"/>
      <c r="E37" s="207"/>
      <c r="G37" s="205" t="s">
        <v>276</v>
      </c>
      <c r="H37" s="206"/>
      <c r="I37" s="207"/>
      <c r="K37" s="205" t="s">
        <v>1323</v>
      </c>
      <c r="L37" s="206"/>
      <c r="M37" s="207"/>
      <c r="O37" s="205" t="s">
        <v>178</v>
      </c>
      <c r="P37" s="206"/>
      <c r="Q37" s="207"/>
      <c r="S37" s="205" t="str">
        <f>IFERROR(INDEX(BA!$S$4:$S$952,MATCH(S30,BA!$J$4:$J$952,0)),"")</f>
        <v/>
      </c>
      <c r="T37" s="206"/>
      <c r="U37" s="207"/>
      <c r="W37" s="205" t="str">
        <f>IFERROR(INDEX(BA!$S$4:$S$952,MATCH(W30,BA!$J$4:$J$952,0)),"")</f>
        <v/>
      </c>
      <c r="X37" s="206"/>
      <c r="Y37" s="207"/>
      <c r="AA37" s="205" t="str">
        <f>IFERROR(INDEX(BA!$S$4:$S$952,MATCH(AA30,BA!$J$4:$J$952,0)),"")</f>
        <v/>
      </c>
      <c r="AB37" s="206"/>
      <c r="AC37" s="207"/>
      <c r="AE37" s="205" t="str">
        <f>IFERROR(INDEX(BA!$S$4:$S$952,MATCH(AE30,BA!$J$4:$J$952,0)),"")</f>
        <v/>
      </c>
      <c r="AF37" s="206"/>
      <c r="AG37" s="207"/>
      <c r="AI37" s="205" t="str">
        <f>IFERROR(INDEX(BA!$S$4:$S$952,MATCH(AI30,BA!$J$4:$J$952,0)),"")</f>
        <v/>
      </c>
      <c r="AJ37" s="206"/>
      <c r="AK37" s="207"/>
      <c r="AM37" s="205" t="str">
        <f>IFERROR(INDEX(BA!$S$4:$S$952,MATCH(AM30,BA!$J$4:$J$952,0)),"")</f>
        <v/>
      </c>
      <c r="AN37" s="206"/>
      <c r="AO37" s="207"/>
    </row>
    <row r="38" spans="1:41" ht="15" customHeight="1">
      <c r="A38" s="14"/>
      <c r="B38" s="106" t="s">
        <v>63</v>
      </c>
      <c r="C38" s="205" t="s">
        <v>1353</v>
      </c>
      <c r="D38" s="206"/>
      <c r="E38" s="207"/>
      <c r="G38" s="205" t="s">
        <v>1310</v>
      </c>
      <c r="H38" s="206"/>
      <c r="I38" s="207"/>
      <c r="K38" s="205" t="s">
        <v>1324</v>
      </c>
      <c r="L38" s="206"/>
      <c r="M38" s="207"/>
      <c r="O38" s="205" t="s">
        <v>1343</v>
      </c>
      <c r="P38" s="206"/>
      <c r="Q38" s="207"/>
      <c r="S38" s="205" t="str">
        <f>IFERROR(INDEX(BA!$T$4:$T$952,MATCH(S30,BA!$J$4:$J$952,0)),"")</f>
        <v/>
      </c>
      <c r="T38" s="206"/>
      <c r="U38" s="207"/>
      <c r="W38" s="205" t="str">
        <f>IFERROR(INDEX(BA!$T$4:$T$952,MATCH(W30,BA!$J$4:$J$952,0)),"")</f>
        <v/>
      </c>
      <c r="X38" s="206"/>
      <c r="Y38" s="207"/>
      <c r="AA38" s="205" t="str">
        <f>IFERROR(INDEX(BA!$T$4:$T$952,MATCH(AA30,BA!$J$4:$J$952,0)),"")</f>
        <v/>
      </c>
      <c r="AB38" s="206"/>
      <c r="AC38" s="207"/>
      <c r="AE38" s="205" t="str">
        <f>IFERROR(INDEX(BA!$T$4:$T$952,MATCH(AE30,BA!$J$4:$J$952,0)),"")</f>
        <v/>
      </c>
      <c r="AF38" s="206"/>
      <c r="AG38" s="207"/>
      <c r="AI38" s="205" t="str">
        <f>IFERROR(INDEX(BA!$T$4:$T$952,MATCH(AI30,BA!$J$4:$J$952,0)),"")</f>
        <v/>
      </c>
      <c r="AJ38" s="206"/>
      <c r="AK38" s="207"/>
      <c r="AM38" s="205" t="str">
        <f>IFERROR(INDEX(BA!$T$4:$T$952,MATCH(AM30,BA!$J$4:$J$952,0)),"")</f>
        <v/>
      </c>
      <c r="AN38" s="206"/>
      <c r="AO38" s="207"/>
    </row>
    <row r="39" spans="1:41" ht="21.95" customHeight="1">
      <c r="A39" s="14"/>
      <c r="B39" s="106" t="s">
        <v>64</v>
      </c>
      <c r="C39" s="205" t="s">
        <v>1334</v>
      </c>
      <c r="D39" s="206"/>
      <c r="E39" s="207"/>
      <c r="G39" s="205" t="s">
        <v>1309</v>
      </c>
      <c r="H39" s="206"/>
      <c r="I39" s="207"/>
      <c r="K39" s="205" t="s">
        <v>1322</v>
      </c>
      <c r="L39" s="206"/>
      <c r="M39" s="207"/>
      <c r="O39" s="205" t="s">
        <v>1342</v>
      </c>
      <c r="P39" s="206"/>
      <c r="Q39" s="207"/>
      <c r="S39" s="205" t="str">
        <f>IFERROR(INDEX(BA!$U$4:$U$952,MATCH(S30,BA!$J$4:$J$952,0)),"")</f>
        <v/>
      </c>
      <c r="T39" s="206"/>
      <c r="U39" s="207"/>
      <c r="W39" s="205" t="str">
        <f>IFERROR(INDEX(BA!$U$4:$U$952,MATCH(W30,BA!$J$4:$J$952,0)),"")</f>
        <v/>
      </c>
      <c r="X39" s="206"/>
      <c r="Y39" s="207"/>
      <c r="AA39" s="205" t="str">
        <f>IFERROR(INDEX(BA!$U$4:$U$952,MATCH(AA30,BA!$J$4:$J$952,0)),"")</f>
        <v/>
      </c>
      <c r="AB39" s="206"/>
      <c r="AC39" s="207"/>
      <c r="AE39" s="205" t="str">
        <f>IFERROR(INDEX(BA!$U$4:$U$952,MATCH(AE30,BA!$J$4:$J$952,0)),"")</f>
        <v/>
      </c>
      <c r="AF39" s="206"/>
      <c r="AG39" s="207"/>
      <c r="AI39" s="205" t="str">
        <f>IFERROR(INDEX(BA!$U$4:$U$952,MATCH(AI30,BA!$J$4:$J$952,0)),"")</f>
        <v/>
      </c>
      <c r="AJ39" s="206"/>
      <c r="AK39" s="207"/>
      <c r="AM39" s="205" t="str">
        <f>IFERROR(INDEX(BA!$U$4:$U$952,MATCH(AM30,BA!$J$4:$J$952,0)),"")</f>
        <v/>
      </c>
      <c r="AN39" s="206"/>
      <c r="AO39" s="207"/>
    </row>
    <row r="40" spans="1:41" ht="15" customHeight="1">
      <c r="A40" s="14"/>
      <c r="B40" s="106" t="s">
        <v>65</v>
      </c>
      <c r="C40" s="205" t="s">
        <v>1325</v>
      </c>
      <c r="D40" s="206"/>
      <c r="E40" s="207"/>
      <c r="G40" s="205" t="s">
        <v>1333</v>
      </c>
      <c r="H40" s="206"/>
      <c r="I40" s="207"/>
      <c r="K40" s="205" t="s">
        <v>1325</v>
      </c>
      <c r="L40" s="206"/>
      <c r="M40" s="207"/>
      <c r="O40" s="205" t="s">
        <v>1325</v>
      </c>
      <c r="P40" s="206"/>
      <c r="Q40" s="207"/>
      <c r="S40" s="205" t="str">
        <f>IFERROR(INDEX(BA!$V$4:$V$952,MATCH(S30,BA!$J$4:$J$952,0)),"")</f>
        <v/>
      </c>
      <c r="T40" s="206"/>
      <c r="U40" s="207"/>
      <c r="W40" s="205" t="str">
        <f>IFERROR(INDEX(BA!$V$4:$V$952,MATCH(W30,BA!$J$4:$J$952,0)),"")</f>
        <v/>
      </c>
      <c r="X40" s="206"/>
      <c r="Y40" s="207"/>
      <c r="AA40" s="205" t="str">
        <f>IFERROR(INDEX(BA!$V$4:$V$952,MATCH(AA30,BA!$J$4:$J$952,0)),"")</f>
        <v/>
      </c>
      <c r="AB40" s="206"/>
      <c r="AC40" s="207"/>
      <c r="AE40" s="205" t="str">
        <f>IFERROR(INDEX(BA!$V$4:$V$952,MATCH(AE30,BA!$J$4:$J$952,0)),"")</f>
        <v/>
      </c>
      <c r="AF40" s="206"/>
      <c r="AG40" s="207"/>
      <c r="AI40" s="205" t="str">
        <f>IFERROR(INDEX(BA!$V$4:$V$952,MATCH(AI30,BA!$J$4:$J$952,0)),"")</f>
        <v/>
      </c>
      <c r="AJ40" s="206"/>
      <c r="AK40" s="207"/>
      <c r="AM40" s="205" t="str">
        <f>IFERROR(INDEX(BA!$V$4:$V$952,MATCH(AM30,BA!$J$4:$J$952,0)),"")</f>
        <v/>
      </c>
      <c r="AN40" s="206"/>
      <c r="AO40" s="207"/>
    </row>
    <row r="41" spans="1:41" ht="17.100000000000001" customHeight="1">
      <c r="A41" s="14"/>
      <c r="B41" s="106" t="s">
        <v>66</v>
      </c>
      <c r="C41" s="238">
        <v>29565</v>
      </c>
      <c r="D41" s="206"/>
      <c r="E41" s="207"/>
      <c r="G41" s="205">
        <v>7</v>
      </c>
      <c r="H41" s="206"/>
      <c r="I41" s="207"/>
      <c r="K41" s="205" t="s">
        <v>1345</v>
      </c>
      <c r="L41" s="206"/>
      <c r="M41" s="207"/>
      <c r="O41" s="205" t="s">
        <v>1344</v>
      </c>
      <c r="P41" s="206"/>
      <c r="Q41" s="207"/>
      <c r="S41" s="205" t="str">
        <f>IFERROR(INDEX(BA!$X$4:$X$952,MATCH(S30,BA!$J$4:$J$952,0 )),"")</f>
        <v/>
      </c>
      <c r="T41" s="206"/>
      <c r="U41" s="207"/>
      <c r="W41" s="205" t="str">
        <f>IFERROR(INDEX(BA!$X$4:$X$952,MATCH(W30,BA!$J$4:$J$952,0 )),"")</f>
        <v/>
      </c>
      <c r="X41" s="206"/>
      <c r="Y41" s="207"/>
      <c r="AA41" s="205" t="str">
        <f>IFERROR(INDEX(BA!$X$4:$X$952,MATCH(AA30,BA!$J$4:$J$952,0 )),"")</f>
        <v/>
      </c>
      <c r="AB41" s="206"/>
      <c r="AC41" s="207"/>
      <c r="AE41" s="205" t="str">
        <f>IFERROR(INDEX(BA!$X$4:$X$952,MATCH(AE30,BA!$J$4:$J$952,0 )),"")</f>
        <v/>
      </c>
      <c r="AF41" s="206"/>
      <c r="AG41" s="207"/>
      <c r="AI41" s="205" t="str">
        <f>IFERROR(INDEX(BA!$X$4:$X$952,MATCH(AI30,BA!$J$4:$J$952,0 )),"")</f>
        <v/>
      </c>
      <c r="AJ41" s="206"/>
      <c r="AK41" s="207"/>
      <c r="AM41" s="205" t="str">
        <f>IFERROR(INDEX(BA!$X$4:$X$952,MATCH(AM30,BA!$J$4:$J$952,0 )),"")</f>
        <v/>
      </c>
      <c r="AN41" s="206"/>
      <c r="AO41" s="207"/>
    </row>
    <row r="42" spans="1:41" ht="21.95" customHeight="1">
      <c r="A42" s="14"/>
      <c r="B42" s="106" t="s">
        <v>67</v>
      </c>
      <c r="C42" s="205" t="str">
        <f>IFERROR(INDEX(BA!$Y$4:$Y$952,MATCH(C30,BA!$J$4:$J$952,0 )),"NA")</f>
        <v>NA</v>
      </c>
      <c r="D42" s="206"/>
      <c r="E42" s="207"/>
      <c r="G42" s="205" t="s">
        <v>1326</v>
      </c>
      <c r="H42" s="206"/>
      <c r="I42" s="207"/>
      <c r="K42" s="205" t="s">
        <v>1326</v>
      </c>
      <c r="L42" s="206"/>
      <c r="M42" s="207"/>
      <c r="O42" s="205" t="s">
        <v>1326</v>
      </c>
      <c r="P42" s="206"/>
      <c r="Q42" s="207"/>
      <c r="S42" s="205" t="str">
        <f>IFERROR(INDEX(BA!$Y$4:$Y$952,MATCH(S30,BA!$J$4:$J$952,0 )),"")</f>
        <v/>
      </c>
      <c r="T42" s="206"/>
      <c r="U42" s="207"/>
      <c r="W42" s="205" t="str">
        <f>IFERROR(INDEX(BA!$Y$4:$Y$952,MATCH(W30,BA!$J$4:$J$952,0 )),"")</f>
        <v/>
      </c>
      <c r="X42" s="206"/>
      <c r="Y42" s="207"/>
      <c r="AA42" s="205" t="str">
        <f>IFERROR(INDEX(BA!$Y$4:$Y$952,MATCH(AA30,BA!$J$4:$J$952,0 )),"")</f>
        <v/>
      </c>
      <c r="AB42" s="206"/>
      <c r="AC42" s="207"/>
      <c r="AE42" s="205" t="str">
        <f>IFERROR(INDEX(BA!$Y$4:$Y$952,MATCH(AE30,BA!$J$4:$J$952,0 )),"")</f>
        <v/>
      </c>
      <c r="AF42" s="206"/>
      <c r="AG42" s="207"/>
      <c r="AI42" s="205" t="str">
        <f>IFERROR(INDEX(BA!$Y$4:$Y$952,MATCH(AI30,BA!$J$4:$J$952,0 )),"")</f>
        <v/>
      </c>
      <c r="AJ42" s="206"/>
      <c r="AK42" s="207"/>
      <c r="AM42" s="205" t="str">
        <f>IFERROR(INDEX(BA!$Y$4:$Y$952,MATCH(AM30,BA!$J$4:$J$952,0 )),"")</f>
        <v/>
      </c>
      <c r="AN42" s="206"/>
      <c r="AO42" s="207"/>
    </row>
    <row r="43" spans="1:41" ht="15" customHeight="1">
      <c r="A43" s="14"/>
      <c r="B43" s="30"/>
      <c r="C43" s="205"/>
      <c r="D43" s="206"/>
      <c r="E43" s="207"/>
      <c r="G43" s="226"/>
      <c r="H43" s="227"/>
      <c r="I43" s="228"/>
      <c r="K43" s="205"/>
      <c r="L43" s="206"/>
      <c r="M43" s="207"/>
      <c r="O43" s="205"/>
      <c r="P43" s="206"/>
      <c r="Q43" s="207"/>
      <c r="S43" s="205"/>
      <c r="T43" s="206"/>
      <c r="U43" s="207"/>
      <c r="W43" s="205"/>
      <c r="X43" s="206"/>
      <c r="Y43" s="207"/>
      <c r="AA43" s="205"/>
      <c r="AB43" s="206"/>
      <c r="AC43" s="207"/>
      <c r="AE43" s="205"/>
      <c r="AF43" s="206"/>
      <c r="AG43" s="207"/>
      <c r="AI43" s="205"/>
      <c r="AJ43" s="206"/>
      <c r="AK43" s="207"/>
      <c r="AM43" s="205"/>
      <c r="AN43" s="206"/>
      <c r="AO43" s="207"/>
    </row>
    <row r="44" spans="1:41" ht="15" customHeight="1">
      <c r="A44" s="14"/>
      <c r="B44" s="30"/>
      <c r="C44" s="226"/>
      <c r="D44" s="227"/>
      <c r="E44" s="228"/>
      <c r="G44" s="226"/>
      <c r="H44" s="227"/>
      <c r="I44" s="228"/>
      <c r="K44" s="205"/>
      <c r="L44" s="206"/>
      <c r="M44" s="207"/>
      <c r="O44" s="205"/>
      <c r="P44" s="206"/>
      <c r="Q44" s="207"/>
      <c r="S44" s="205"/>
      <c r="T44" s="206"/>
      <c r="U44" s="207"/>
      <c r="W44" s="205"/>
      <c r="X44" s="206"/>
      <c r="Y44" s="207"/>
      <c r="AA44" s="205"/>
      <c r="AB44" s="206"/>
      <c r="AC44" s="207"/>
      <c r="AE44" s="205"/>
      <c r="AF44" s="206"/>
      <c r="AG44" s="207"/>
      <c r="AI44" s="205"/>
      <c r="AJ44" s="206"/>
      <c r="AK44" s="207"/>
      <c r="AM44" s="205"/>
      <c r="AN44" s="206"/>
      <c r="AO44" s="207"/>
    </row>
    <row r="45" spans="1:41" ht="15" customHeight="1">
      <c r="A45" s="14"/>
      <c r="B45" s="30"/>
      <c r="C45" s="226"/>
      <c r="D45" s="227"/>
      <c r="E45" s="228"/>
      <c r="G45" s="226"/>
      <c r="H45" s="227"/>
      <c r="I45" s="228"/>
      <c r="K45" s="205"/>
      <c r="L45" s="206"/>
      <c r="M45" s="207"/>
      <c r="O45" s="205"/>
      <c r="P45" s="206"/>
      <c r="Q45" s="207"/>
      <c r="S45" s="205"/>
      <c r="T45" s="206"/>
      <c r="U45" s="207"/>
      <c r="W45" s="205"/>
      <c r="X45" s="206"/>
      <c r="Y45" s="207"/>
      <c r="AA45" s="205"/>
      <c r="AB45" s="206"/>
      <c r="AC45" s="207"/>
      <c r="AE45" s="205"/>
      <c r="AF45" s="206"/>
      <c r="AG45" s="207"/>
      <c r="AI45" s="205"/>
      <c r="AJ45" s="206"/>
      <c r="AK45" s="207"/>
      <c r="AM45" s="205"/>
      <c r="AN45" s="206"/>
      <c r="AO45" s="207"/>
    </row>
    <row r="46" spans="1:41" ht="15" customHeight="1">
      <c r="A46" s="14"/>
      <c r="B46" s="30"/>
      <c r="C46" s="226"/>
      <c r="D46" s="227"/>
      <c r="E46" s="228"/>
      <c r="G46" s="226"/>
      <c r="H46" s="227"/>
      <c r="I46" s="228"/>
      <c r="K46" s="205"/>
      <c r="L46" s="206"/>
      <c r="M46" s="207"/>
      <c r="O46" s="205"/>
      <c r="P46" s="206"/>
      <c r="Q46" s="207"/>
      <c r="S46" s="205"/>
      <c r="T46" s="206"/>
      <c r="U46" s="207"/>
      <c r="W46" s="205"/>
      <c r="X46" s="206"/>
      <c r="Y46" s="207"/>
      <c r="AA46" s="205"/>
      <c r="AB46" s="206"/>
      <c r="AC46" s="207"/>
      <c r="AE46" s="205"/>
      <c r="AF46" s="206"/>
      <c r="AG46" s="207"/>
      <c r="AI46" s="205"/>
      <c r="AJ46" s="206"/>
      <c r="AK46" s="207"/>
      <c r="AM46" s="205"/>
      <c r="AN46" s="206"/>
      <c r="AO46" s="207"/>
    </row>
    <row r="47" spans="1:41" ht="15" customHeight="1">
      <c r="A47" s="14"/>
      <c r="B47" s="30"/>
      <c r="C47" s="229"/>
      <c r="D47" s="230"/>
      <c r="E47" s="231"/>
      <c r="G47" s="229"/>
      <c r="H47" s="230"/>
      <c r="I47" s="231"/>
      <c r="K47" s="205"/>
      <c r="L47" s="206"/>
      <c r="M47" s="207"/>
      <c r="O47" s="205"/>
      <c r="P47" s="206"/>
      <c r="Q47" s="207"/>
      <c r="S47" s="205"/>
      <c r="T47" s="206"/>
      <c r="U47" s="207"/>
      <c r="W47" s="205"/>
      <c r="X47" s="206"/>
      <c r="Y47" s="207"/>
      <c r="AA47" s="205"/>
      <c r="AB47" s="206"/>
      <c r="AC47" s="207"/>
      <c r="AE47" s="205"/>
      <c r="AF47" s="206"/>
      <c r="AG47" s="207"/>
      <c r="AI47" s="205"/>
      <c r="AJ47" s="206"/>
      <c r="AK47" s="207"/>
      <c r="AM47" s="205"/>
      <c r="AN47" s="206"/>
      <c r="AO47" s="207"/>
    </row>
    <row r="48" spans="1:41" ht="15" customHeight="1">
      <c r="A48" s="14"/>
      <c r="B48" s="30"/>
      <c r="C48" s="235"/>
      <c r="D48" s="236"/>
      <c r="E48" s="237"/>
      <c r="G48" s="235"/>
      <c r="H48" s="236"/>
      <c r="I48" s="237"/>
      <c r="K48" s="205"/>
      <c r="L48" s="206"/>
      <c r="M48" s="207"/>
      <c r="O48" s="205"/>
      <c r="P48" s="206"/>
      <c r="Q48" s="207"/>
      <c r="S48" s="205"/>
      <c r="T48" s="206"/>
      <c r="U48" s="207"/>
      <c r="W48" s="205"/>
      <c r="X48" s="206"/>
      <c r="Y48" s="207"/>
      <c r="AA48" s="205"/>
      <c r="AB48" s="206"/>
      <c r="AC48" s="207"/>
      <c r="AE48" s="205"/>
      <c r="AF48" s="206"/>
      <c r="AG48" s="207"/>
      <c r="AI48" s="205"/>
      <c r="AJ48" s="206"/>
      <c r="AK48" s="207"/>
      <c r="AM48" s="205"/>
      <c r="AN48" s="206"/>
      <c r="AO48" s="207"/>
    </row>
    <row r="49" spans="1:41" ht="23.1"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27" customHeight="1">
      <c r="A50" s="245" t="s">
        <v>70</v>
      </c>
      <c r="B50" s="160" t="s">
        <v>71</v>
      </c>
      <c r="C50" s="194" t="s">
        <v>1347</v>
      </c>
      <c r="D50" s="195"/>
      <c r="E50" s="196"/>
      <c r="F50" s="37"/>
      <c r="G50" s="194" t="s">
        <v>1348</v>
      </c>
      <c r="H50" s="195"/>
      <c r="I50" s="196"/>
      <c r="J50" s="38"/>
      <c r="K50" s="200" t="s">
        <v>1350</v>
      </c>
      <c r="L50" s="201"/>
      <c r="M50" s="202"/>
      <c r="N50" s="38"/>
      <c r="O50" s="194" t="str" cm="1">
        <f t="array" ref="O50">IFERROR(_xlfn.IFS(N26&lt;&gt;"",O26,N27&lt;&gt;"",O27),"")</f>
        <v>7.2.1: Renewable energy share in the total final energy consumption</v>
      </c>
      <c r="P50" s="195"/>
      <c r="Q50" s="196"/>
      <c r="R50" s="38"/>
      <c r="S50" s="194" cm="1">
        <f t="array" ref="S50">IFERROR(_xlfn.IFS(R26&lt;&gt;"",S26,R27&lt;&gt;"",S27),"")</f>
        <v>0</v>
      </c>
      <c r="T50" s="195"/>
      <c r="U50" s="196"/>
      <c r="V50" s="38"/>
      <c r="W50" s="194" cm="1">
        <f t="array" ref="W50">IFERROR(_xlfn.IFS(V26&lt;&gt;"",W26,V27&lt;&gt;"",W27),"")</f>
        <v>0</v>
      </c>
      <c r="X50" s="195"/>
      <c r="Y50" s="196"/>
      <c r="Z50" s="38"/>
      <c r="AA50" s="194" cm="1">
        <f t="array" ref="AA50">IFERROR(_xlfn.IFS(Z26&lt;&gt;"",AA26,Z27&lt;&gt;"",AA27),"")</f>
        <v>0</v>
      </c>
      <c r="AB50" s="195"/>
      <c r="AC50" s="196"/>
      <c r="AD50" s="38"/>
      <c r="AE50" s="194" cm="1">
        <f t="array" ref="AE50">IFERROR(_xlfn.IFS(AD26&lt;&gt;"",AE26,AD27&lt;&gt;"",AE27),"")</f>
        <v>0</v>
      </c>
      <c r="AF50" s="195"/>
      <c r="AG50" s="196"/>
      <c r="AH50" s="38"/>
      <c r="AI50" s="194" cm="1">
        <f t="array" ref="AI50">IFERROR(_xlfn.IFS(AH26&lt;&gt;"",AI26,AH27&lt;&gt;"",AI27),"")</f>
        <v>0</v>
      </c>
      <c r="AJ50" s="195"/>
      <c r="AK50" s="196"/>
      <c r="AL50" s="38"/>
      <c r="AM50" s="194" cm="1">
        <f t="array" ref="AM50">IFERROR(_xlfn.IFS(AL26&lt;&gt;"",AM26,AL27&lt;&gt;"",AM27),"")</f>
        <v>0</v>
      </c>
      <c r="AN50" s="195"/>
      <c r="AO50" s="196"/>
    </row>
    <row r="51" spans="1:41">
      <c r="A51" s="245"/>
      <c r="B51" s="106" t="s">
        <v>62</v>
      </c>
      <c r="C51" s="198" t="s">
        <v>1311</v>
      </c>
      <c r="D51" s="199"/>
      <c r="E51" s="199"/>
      <c r="F51" s="37"/>
      <c r="G51" s="198" t="s">
        <v>276</v>
      </c>
      <c r="H51" s="199"/>
      <c r="I51" s="199"/>
      <c r="J51" s="38"/>
      <c r="K51" s="198" t="s">
        <v>1327</v>
      </c>
      <c r="L51" s="199"/>
      <c r="M51" s="199"/>
      <c r="N51" s="38"/>
      <c r="O51" s="198" t="s">
        <v>1337</v>
      </c>
      <c r="P51" s="199"/>
      <c r="Q51" s="199"/>
      <c r="R51" s="38"/>
      <c r="S51" s="198" t="s">
        <v>72</v>
      </c>
      <c r="T51" s="199"/>
      <c r="U51" s="199"/>
      <c r="V51" s="38"/>
      <c r="W51" s="198" t="s">
        <v>72</v>
      </c>
      <c r="X51" s="199"/>
      <c r="Y51" s="199"/>
      <c r="Z51" s="38"/>
      <c r="AA51" s="198" t="s">
        <v>72</v>
      </c>
      <c r="AB51" s="199"/>
      <c r="AC51" s="199"/>
      <c r="AD51" s="38"/>
      <c r="AE51" s="198" t="s">
        <v>72</v>
      </c>
      <c r="AF51" s="199"/>
      <c r="AG51" s="199"/>
      <c r="AH51" s="38"/>
      <c r="AI51" s="198" t="s">
        <v>72</v>
      </c>
      <c r="AJ51" s="199"/>
      <c r="AK51" s="199"/>
      <c r="AL51" s="38"/>
      <c r="AM51" s="198" t="s">
        <v>72</v>
      </c>
      <c r="AN51" s="199"/>
      <c r="AO51" s="199"/>
    </row>
    <row r="52" spans="1:41">
      <c r="A52" s="245"/>
      <c r="B52" s="106" t="s">
        <v>63</v>
      </c>
      <c r="C52" s="198" t="s">
        <v>1307</v>
      </c>
      <c r="D52" s="199"/>
      <c r="E52" s="199"/>
      <c r="F52" s="37"/>
      <c r="G52" s="198" t="s">
        <v>1314</v>
      </c>
      <c r="H52" s="199"/>
      <c r="I52" s="199"/>
      <c r="J52" s="38"/>
      <c r="K52" s="198" t="s">
        <v>1351</v>
      </c>
      <c r="L52" s="199"/>
      <c r="M52" s="199"/>
      <c r="N52" s="38"/>
      <c r="O52" s="198" t="s">
        <v>1343</v>
      </c>
      <c r="P52" s="199"/>
      <c r="Q52" s="199"/>
      <c r="R52" s="38"/>
      <c r="S52" s="198" t="s">
        <v>72</v>
      </c>
      <c r="T52" s="199"/>
      <c r="U52" s="199"/>
      <c r="V52" s="38"/>
      <c r="W52" s="198" t="s">
        <v>72</v>
      </c>
      <c r="X52" s="199"/>
      <c r="Y52" s="199"/>
      <c r="Z52" s="38"/>
      <c r="AA52" s="198" t="s">
        <v>72</v>
      </c>
      <c r="AB52" s="199"/>
      <c r="AC52" s="199"/>
      <c r="AD52" s="38"/>
      <c r="AE52" s="198" t="s">
        <v>72</v>
      </c>
      <c r="AF52" s="199"/>
      <c r="AG52" s="199"/>
      <c r="AH52" s="38"/>
      <c r="AI52" s="198" t="s">
        <v>72</v>
      </c>
      <c r="AJ52" s="199"/>
      <c r="AK52" s="199"/>
      <c r="AL52" s="38"/>
      <c r="AM52" s="198" t="s">
        <v>72</v>
      </c>
      <c r="AN52" s="199"/>
      <c r="AO52" s="199"/>
    </row>
    <row r="53" spans="1:41">
      <c r="A53" s="245"/>
      <c r="B53" s="106" t="s">
        <v>65</v>
      </c>
      <c r="C53" s="198" t="s">
        <v>1312</v>
      </c>
      <c r="D53" s="199"/>
      <c r="E53" s="199"/>
      <c r="F53" s="37"/>
      <c r="G53" s="198" t="s">
        <v>1315</v>
      </c>
      <c r="H53" s="199"/>
      <c r="I53" s="199"/>
      <c r="J53" s="38"/>
      <c r="K53" s="198" t="s">
        <v>1315</v>
      </c>
      <c r="L53" s="199"/>
      <c r="M53" s="199"/>
      <c r="N53" s="38"/>
      <c r="O53" s="198" t="s">
        <v>1315</v>
      </c>
      <c r="P53" s="199"/>
      <c r="Q53" s="199"/>
      <c r="R53" s="38"/>
      <c r="S53" s="198" t="s">
        <v>72</v>
      </c>
      <c r="T53" s="199"/>
      <c r="U53" s="199"/>
      <c r="V53" s="38"/>
      <c r="W53" s="198" t="s">
        <v>72</v>
      </c>
      <c r="X53" s="199"/>
      <c r="Y53" s="199"/>
      <c r="Z53" s="38"/>
      <c r="AA53" s="198" t="s">
        <v>72</v>
      </c>
      <c r="AB53" s="199"/>
      <c r="AC53" s="199"/>
      <c r="AD53" s="38"/>
      <c r="AE53" s="198" t="s">
        <v>72</v>
      </c>
      <c r="AF53" s="199"/>
      <c r="AG53" s="199"/>
      <c r="AH53" s="38"/>
      <c r="AI53" s="198" t="s">
        <v>72</v>
      </c>
      <c r="AJ53" s="199"/>
      <c r="AK53" s="199"/>
      <c r="AL53" s="38"/>
      <c r="AM53" s="198" t="s">
        <v>72</v>
      </c>
      <c r="AN53" s="199"/>
      <c r="AO53" s="199"/>
    </row>
    <row r="54" spans="1:41" ht="15.95" customHeight="1">
      <c r="A54" s="245"/>
      <c r="B54" s="106" t="s">
        <v>64</v>
      </c>
      <c r="C54" s="198" t="s">
        <v>1317</v>
      </c>
      <c r="D54" s="199"/>
      <c r="E54" s="199"/>
      <c r="F54" s="37"/>
      <c r="G54" s="198" t="s">
        <v>1309</v>
      </c>
      <c r="H54" s="199"/>
      <c r="I54" s="199"/>
      <c r="J54" s="38"/>
      <c r="K54" s="198" t="s">
        <v>1322</v>
      </c>
      <c r="L54" s="199"/>
      <c r="M54" s="199"/>
      <c r="N54" s="38"/>
      <c r="O54" s="203" t="s">
        <v>1342</v>
      </c>
      <c r="P54" s="204"/>
      <c r="Q54" s="204"/>
      <c r="R54" s="38"/>
      <c r="S54" s="198" t="s">
        <v>72</v>
      </c>
      <c r="T54" s="199"/>
      <c r="U54" s="199"/>
      <c r="V54" s="38"/>
      <c r="W54" s="198" t="s">
        <v>72</v>
      </c>
      <c r="X54" s="199"/>
      <c r="Y54" s="199"/>
      <c r="Z54" s="38"/>
      <c r="AA54" s="198" t="s">
        <v>72</v>
      </c>
      <c r="AB54" s="199"/>
      <c r="AC54" s="199"/>
      <c r="AD54" s="38"/>
      <c r="AE54" s="198" t="s">
        <v>72</v>
      </c>
      <c r="AF54" s="199"/>
      <c r="AG54" s="199"/>
      <c r="AH54" s="38"/>
      <c r="AI54" s="198" t="s">
        <v>72</v>
      </c>
      <c r="AJ54" s="199"/>
      <c r="AK54" s="199"/>
      <c r="AL54" s="38"/>
      <c r="AM54" s="198" t="s">
        <v>72</v>
      </c>
      <c r="AN54" s="199"/>
      <c r="AO54" s="199"/>
    </row>
    <row r="55" spans="1:41" ht="12.95" customHeight="1">
      <c r="A55" s="245"/>
      <c r="B55" s="106" t="s">
        <v>73</v>
      </c>
      <c r="C55" s="198" t="s">
        <v>1313</v>
      </c>
      <c r="D55" s="199"/>
      <c r="E55" s="199"/>
      <c r="F55" s="37"/>
      <c r="G55" s="198" t="s">
        <v>1316</v>
      </c>
      <c r="H55" s="199"/>
      <c r="I55" s="199"/>
      <c r="J55" s="38"/>
      <c r="K55" s="198" t="s">
        <v>1328</v>
      </c>
      <c r="L55" s="199"/>
      <c r="M55" s="199"/>
      <c r="N55" s="38"/>
      <c r="O55" s="203" t="s">
        <v>1352</v>
      </c>
      <c r="P55" s="204"/>
      <c r="Q55" s="204"/>
      <c r="R55" s="38"/>
      <c r="S55" s="198" t="s">
        <v>72</v>
      </c>
      <c r="T55" s="199"/>
      <c r="U55" s="199"/>
      <c r="V55" s="38"/>
      <c r="W55" s="198" t="s">
        <v>72</v>
      </c>
      <c r="X55" s="199"/>
      <c r="Y55" s="199"/>
      <c r="Z55" s="38"/>
      <c r="AA55" s="198" t="s">
        <v>72</v>
      </c>
      <c r="AB55" s="199"/>
      <c r="AC55" s="199"/>
      <c r="AD55" s="38"/>
      <c r="AE55" s="198" t="s">
        <v>72</v>
      </c>
      <c r="AF55" s="199"/>
      <c r="AG55" s="199"/>
      <c r="AH55" s="38"/>
      <c r="AI55" s="198" t="s">
        <v>72</v>
      </c>
      <c r="AJ55" s="199"/>
      <c r="AK55" s="199"/>
      <c r="AL55" s="38"/>
      <c r="AM55" s="198" t="s">
        <v>72</v>
      </c>
      <c r="AN55" s="199"/>
      <c r="AO55" s="199"/>
    </row>
    <row r="56" spans="1:41">
      <c r="A56" s="245"/>
      <c r="B56" s="106" t="s">
        <v>74</v>
      </c>
      <c r="C56" s="198" t="s">
        <v>1306</v>
      </c>
      <c r="D56" s="199"/>
      <c r="E56" s="199"/>
      <c r="F56" s="37"/>
      <c r="G56" s="198" t="s">
        <v>1306</v>
      </c>
      <c r="H56" s="199"/>
      <c r="I56" s="199"/>
      <c r="J56" s="38"/>
      <c r="K56" s="198" t="s">
        <v>1306</v>
      </c>
      <c r="L56" s="199"/>
      <c r="M56" s="199"/>
      <c r="N56" s="38"/>
      <c r="O56" s="198" t="s">
        <v>1306</v>
      </c>
      <c r="P56" s="199"/>
      <c r="Q56" s="199"/>
      <c r="R56" s="38"/>
      <c r="S56" s="198" t="s">
        <v>72</v>
      </c>
      <c r="T56" s="199"/>
      <c r="U56" s="199"/>
      <c r="V56" s="38"/>
      <c r="W56" s="198" t="s">
        <v>72</v>
      </c>
      <c r="X56" s="199"/>
      <c r="Y56" s="199"/>
      <c r="Z56" s="38"/>
      <c r="AA56" s="198" t="s">
        <v>72</v>
      </c>
      <c r="AB56" s="199"/>
      <c r="AC56" s="199"/>
      <c r="AD56" s="38"/>
      <c r="AE56" s="198" t="s">
        <v>72</v>
      </c>
      <c r="AF56" s="199"/>
      <c r="AG56" s="199"/>
      <c r="AH56" s="38"/>
      <c r="AI56" s="198" t="s">
        <v>72</v>
      </c>
      <c r="AJ56" s="199"/>
      <c r="AK56" s="199"/>
      <c r="AL56" s="38"/>
      <c r="AM56" s="198" t="s">
        <v>72</v>
      </c>
      <c r="AN56" s="199"/>
      <c r="AO56" s="199"/>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4.1" customHeight="1">
      <c r="A58" s="248" t="s">
        <v>79</v>
      </c>
      <c r="B58" s="182" t="s">
        <v>1356</v>
      </c>
      <c r="C58" s="183">
        <v>207599</v>
      </c>
      <c r="D58" s="181">
        <v>0</v>
      </c>
      <c r="E58" s="183">
        <v>207599</v>
      </c>
      <c r="F58" s="184"/>
      <c r="G58" s="181"/>
      <c r="H58" s="183"/>
      <c r="I58" s="183"/>
      <c r="J58" s="185"/>
      <c r="K58" s="183">
        <v>0</v>
      </c>
      <c r="L58" s="183">
        <v>1</v>
      </c>
      <c r="M58" s="183">
        <v>1</v>
      </c>
      <c r="N58" s="185"/>
      <c r="O58" s="180">
        <v>0</v>
      </c>
      <c r="P58" s="183">
        <f>54600/365*326</f>
        <v>48766.027397260281</v>
      </c>
      <c r="Q58" s="183">
        <v>48766.027397260274</v>
      </c>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ht="21.95" customHeight="1">
      <c r="A59" s="248"/>
      <c r="B59" s="182">
        <v>2026</v>
      </c>
      <c r="C59" s="183">
        <v>246193</v>
      </c>
      <c r="D59" s="183">
        <v>0</v>
      </c>
      <c r="E59" s="183">
        <v>246193</v>
      </c>
      <c r="F59" s="184"/>
      <c r="G59" s="181"/>
      <c r="H59" s="183"/>
      <c r="I59" s="183"/>
      <c r="J59" s="185"/>
      <c r="K59" s="183">
        <v>0</v>
      </c>
      <c r="L59" s="183">
        <v>1</v>
      </c>
      <c r="M59" s="183">
        <v>1</v>
      </c>
      <c r="N59" s="185"/>
      <c r="O59" s="180">
        <v>0</v>
      </c>
      <c r="P59" s="183">
        <v>54600</v>
      </c>
      <c r="Q59" s="183">
        <v>54600</v>
      </c>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ht="18" customHeight="1">
      <c r="A60" s="248"/>
      <c r="B60" s="182">
        <v>2027</v>
      </c>
      <c r="C60" s="183">
        <v>260375</v>
      </c>
      <c r="D60" s="183">
        <v>0</v>
      </c>
      <c r="E60" s="183">
        <v>260375</v>
      </c>
      <c r="F60" s="184"/>
      <c r="G60" s="181"/>
      <c r="H60" s="183"/>
      <c r="I60" s="183"/>
      <c r="J60" s="185"/>
      <c r="K60" s="183">
        <v>0</v>
      </c>
      <c r="L60" s="183">
        <v>1</v>
      </c>
      <c r="M60" s="183">
        <v>1</v>
      </c>
      <c r="N60" s="185"/>
      <c r="O60" s="180">
        <v>0</v>
      </c>
      <c r="P60" s="183">
        <v>54600</v>
      </c>
      <c r="Q60" s="183">
        <v>54600</v>
      </c>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7.100000000000001" customHeight="1">
      <c r="A61" s="246" t="s">
        <v>80</v>
      </c>
      <c r="B61" s="182">
        <v>2028</v>
      </c>
      <c r="C61" s="183">
        <v>275028</v>
      </c>
      <c r="D61" s="183">
        <v>0</v>
      </c>
      <c r="E61" s="183">
        <v>275028</v>
      </c>
      <c r="F61" s="184"/>
      <c r="G61" s="181"/>
      <c r="H61" s="183"/>
      <c r="I61" s="183"/>
      <c r="J61" s="185"/>
      <c r="K61" s="183">
        <v>0</v>
      </c>
      <c r="L61" s="183">
        <v>1</v>
      </c>
      <c r="M61" s="183">
        <v>1</v>
      </c>
      <c r="N61" s="185"/>
      <c r="O61" s="180">
        <v>0</v>
      </c>
      <c r="P61" s="183">
        <v>54600</v>
      </c>
      <c r="Q61" s="183">
        <v>54600</v>
      </c>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ht="15">
      <c r="A62" s="246"/>
      <c r="B62" s="182">
        <v>2029</v>
      </c>
      <c r="C62" s="183">
        <v>290200</v>
      </c>
      <c r="D62" s="183">
        <v>0</v>
      </c>
      <c r="E62" s="183">
        <v>290200</v>
      </c>
      <c r="F62" s="184"/>
      <c r="G62" s="181"/>
      <c r="H62" s="183"/>
      <c r="I62" s="183"/>
      <c r="J62" s="185"/>
      <c r="K62" s="183">
        <v>0</v>
      </c>
      <c r="L62" s="183">
        <v>1</v>
      </c>
      <c r="M62" s="183">
        <v>1</v>
      </c>
      <c r="N62" s="185"/>
      <c r="O62" s="180">
        <v>0</v>
      </c>
      <c r="P62" s="183">
        <v>54600</v>
      </c>
      <c r="Q62" s="183">
        <v>54600</v>
      </c>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ht="15">
      <c r="A63" s="246"/>
      <c r="B63" s="182">
        <v>2030</v>
      </c>
      <c r="C63" s="183">
        <v>305937</v>
      </c>
      <c r="D63" s="183">
        <v>0</v>
      </c>
      <c r="E63" s="183">
        <v>305937</v>
      </c>
      <c r="F63" s="184"/>
      <c r="G63" s="181"/>
      <c r="H63" s="183"/>
      <c r="I63" s="183"/>
      <c r="J63" s="185"/>
      <c r="K63" s="183">
        <v>0</v>
      </c>
      <c r="L63" s="183">
        <v>1</v>
      </c>
      <c r="M63" s="183">
        <v>1</v>
      </c>
      <c r="N63" s="185"/>
      <c r="O63" s="180">
        <v>0</v>
      </c>
      <c r="P63" s="183">
        <v>54600</v>
      </c>
      <c r="Q63" s="183">
        <v>54600</v>
      </c>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8.95" customHeight="1">
      <c r="A64" s="246"/>
      <c r="B64" s="182">
        <v>2031</v>
      </c>
      <c r="C64" s="183">
        <v>322286</v>
      </c>
      <c r="D64" s="183">
        <v>0</v>
      </c>
      <c r="E64" s="183">
        <v>322286</v>
      </c>
      <c r="F64" s="184"/>
      <c r="G64" s="181"/>
      <c r="H64" s="183"/>
      <c r="I64" s="183"/>
      <c r="J64" s="185"/>
      <c r="K64" s="183">
        <v>0</v>
      </c>
      <c r="L64" s="183">
        <v>1</v>
      </c>
      <c r="M64" s="183">
        <v>1</v>
      </c>
      <c r="N64" s="185"/>
      <c r="O64" s="180">
        <v>0</v>
      </c>
      <c r="P64" s="183">
        <v>54600</v>
      </c>
      <c r="Q64" s="183">
        <v>54600</v>
      </c>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ht="15">
      <c r="A65" s="246"/>
      <c r="B65" s="182" t="s">
        <v>1357</v>
      </c>
      <c r="C65" s="183">
        <v>31152</v>
      </c>
      <c r="D65" s="183">
        <v>0</v>
      </c>
      <c r="E65" s="183">
        <v>31152</v>
      </c>
      <c r="F65" s="184"/>
      <c r="G65" s="181"/>
      <c r="H65" s="183"/>
      <c r="I65" s="183"/>
      <c r="J65" s="185"/>
      <c r="K65" s="183">
        <v>0</v>
      </c>
      <c r="L65" s="183">
        <v>1</v>
      </c>
      <c r="M65" s="183">
        <v>1</v>
      </c>
      <c r="N65" s="185"/>
      <c r="O65" s="180">
        <v>0</v>
      </c>
      <c r="P65" s="183">
        <f>54600/365*39</f>
        <v>5833.9726027397264</v>
      </c>
      <c r="Q65" s="183">
        <v>5833.9726027397264</v>
      </c>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ht="15">
      <c r="A66" s="246"/>
      <c r="B66" s="182" t="s">
        <v>81</v>
      </c>
      <c r="C66" s="183">
        <v>1938770</v>
      </c>
      <c r="D66" s="183">
        <v>0</v>
      </c>
      <c r="E66" s="183">
        <v>1938770</v>
      </c>
      <c r="F66" s="184"/>
      <c r="G66" s="181"/>
      <c r="H66" s="183"/>
      <c r="I66" s="183"/>
      <c r="J66" s="185"/>
      <c r="K66" s="183">
        <v>0</v>
      </c>
      <c r="L66" s="183">
        <v>1</v>
      </c>
      <c r="M66" s="183">
        <v>1</v>
      </c>
      <c r="N66" s="185"/>
      <c r="O66" s="180">
        <v>0</v>
      </c>
      <c r="P66" s="183">
        <f>SUM(P58:P65)</f>
        <v>382200</v>
      </c>
      <c r="Q66" s="183">
        <f>SUM(Q58:Q65)</f>
        <v>382200</v>
      </c>
      <c r="R66" s="38"/>
      <c r="S66" s="176"/>
      <c r="T66" s="176"/>
      <c r="U66" s="176"/>
      <c r="V66" s="38"/>
      <c r="W66" s="176"/>
      <c r="X66" s="176"/>
      <c r="Y66" s="176"/>
      <c r="Z66" s="38"/>
      <c r="AA66" s="176"/>
      <c r="AB66" s="176"/>
      <c r="AC66" s="176"/>
      <c r="AD66" s="38"/>
      <c r="AE66" s="176"/>
      <c r="AF66" s="176"/>
      <c r="AG66" s="176"/>
      <c r="AH66" s="38"/>
      <c r="AI66" s="176"/>
      <c r="AJ66" s="176"/>
      <c r="AK66" s="176"/>
      <c r="AL66" s="38"/>
      <c r="AM66" s="176"/>
      <c r="AN66" s="176"/>
      <c r="AO66" s="176"/>
    </row>
    <row r="67" spans="1:41" ht="15">
      <c r="A67" s="246"/>
      <c r="B67" s="182" t="s">
        <v>1330</v>
      </c>
      <c r="C67" s="183">
        <v>276967</v>
      </c>
      <c r="D67" s="183">
        <v>0</v>
      </c>
      <c r="E67" s="183">
        <v>276967</v>
      </c>
      <c r="F67" s="184"/>
      <c r="G67" s="181">
        <v>0</v>
      </c>
      <c r="H67" s="183" t="s">
        <v>1359</v>
      </c>
      <c r="I67" s="183" t="s">
        <v>1359</v>
      </c>
      <c r="J67" s="185"/>
      <c r="K67" s="183">
        <v>0</v>
      </c>
      <c r="L67" s="183">
        <v>1</v>
      </c>
      <c r="M67" s="183">
        <v>1</v>
      </c>
      <c r="N67" s="185"/>
      <c r="O67" s="180">
        <v>0</v>
      </c>
      <c r="P67" s="183">
        <v>54600</v>
      </c>
      <c r="Q67" s="183">
        <v>54600</v>
      </c>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row>
    <row r="68" spans="1:41">
      <c r="A68" s="246"/>
      <c r="B68" s="39" t="s">
        <v>83</v>
      </c>
      <c r="C68" s="190" t="s">
        <v>84</v>
      </c>
      <c r="D68" s="190"/>
      <c r="E68" s="190"/>
      <c r="F68" s="37"/>
      <c r="G68" s="190" t="s">
        <v>84</v>
      </c>
      <c r="H68" s="190"/>
      <c r="I68" s="190"/>
      <c r="J68" s="38"/>
      <c r="K68" s="197" t="s">
        <v>1329</v>
      </c>
      <c r="L68" s="197"/>
      <c r="M68" s="197"/>
      <c r="N68" s="38"/>
      <c r="O68" s="190" t="s">
        <v>84</v>
      </c>
      <c r="P68" s="190"/>
      <c r="Q68" s="190"/>
      <c r="R68" s="38"/>
      <c r="S68" s="190" t="s">
        <v>84</v>
      </c>
      <c r="T68" s="190"/>
      <c r="U68" s="190"/>
      <c r="V68" s="38"/>
      <c r="W68" s="190" t="s">
        <v>84</v>
      </c>
      <c r="X68" s="190"/>
      <c r="Y68" s="190"/>
      <c r="Z68" s="38"/>
      <c r="AA68" s="190" t="s">
        <v>84</v>
      </c>
      <c r="AB68" s="190"/>
      <c r="AC68" s="190"/>
      <c r="AD68" s="38"/>
      <c r="AE68" s="190" t="s">
        <v>84</v>
      </c>
      <c r="AF68" s="190"/>
      <c r="AG68" s="190"/>
      <c r="AH68" s="38"/>
      <c r="AI68" s="190" t="s">
        <v>84</v>
      </c>
      <c r="AJ68" s="190"/>
      <c r="AK68" s="190"/>
      <c r="AL68" s="38"/>
      <c r="AM68" s="190" t="s">
        <v>84</v>
      </c>
      <c r="AN68" s="190"/>
      <c r="AO68" s="190"/>
    </row>
    <row r="69" spans="1:41">
      <c r="A69" s="246"/>
      <c r="B69" s="191"/>
      <c r="C69" s="190"/>
      <c r="D69" s="190"/>
      <c r="E69" s="190"/>
      <c r="F69" s="37"/>
      <c r="G69" s="190"/>
      <c r="H69" s="190"/>
      <c r="I69" s="190"/>
      <c r="J69" s="38"/>
      <c r="K69" s="197"/>
      <c r="L69" s="197"/>
      <c r="M69" s="197"/>
      <c r="N69" s="38"/>
      <c r="O69" s="190"/>
      <c r="P69" s="190"/>
      <c r="Q69" s="190"/>
      <c r="R69" s="38"/>
      <c r="S69" s="190"/>
      <c r="T69" s="190"/>
      <c r="U69" s="190"/>
      <c r="V69" s="38"/>
      <c r="W69" s="190"/>
      <c r="X69" s="190"/>
      <c r="Y69" s="190"/>
      <c r="Z69" s="38"/>
      <c r="AA69" s="190"/>
      <c r="AB69" s="190"/>
      <c r="AC69" s="190"/>
      <c r="AD69" s="38"/>
      <c r="AE69" s="190"/>
      <c r="AF69" s="190"/>
      <c r="AG69" s="190"/>
      <c r="AH69" s="38"/>
      <c r="AI69" s="190"/>
      <c r="AJ69" s="190"/>
      <c r="AK69" s="190"/>
      <c r="AL69" s="38"/>
      <c r="AM69" s="190"/>
      <c r="AN69" s="190"/>
      <c r="AO69" s="190"/>
    </row>
    <row r="70" spans="1:41">
      <c r="A70" s="246"/>
      <c r="B70" s="192"/>
      <c r="C70" s="190"/>
      <c r="D70" s="190"/>
      <c r="E70" s="190"/>
      <c r="F70" s="37"/>
      <c r="G70" s="190"/>
      <c r="H70" s="190"/>
      <c r="I70" s="190"/>
      <c r="J70" s="38"/>
      <c r="K70" s="197"/>
      <c r="L70" s="197"/>
      <c r="M70" s="197"/>
      <c r="N70" s="38"/>
      <c r="O70" s="190"/>
      <c r="P70" s="190"/>
      <c r="Q70" s="190"/>
      <c r="R70" s="38"/>
      <c r="S70" s="190"/>
      <c r="T70" s="190"/>
      <c r="U70" s="190"/>
      <c r="V70" s="38"/>
      <c r="W70" s="190"/>
      <c r="X70" s="190"/>
      <c r="Y70" s="190"/>
      <c r="Z70" s="38"/>
      <c r="AA70" s="190"/>
      <c r="AB70" s="190"/>
      <c r="AC70" s="190"/>
      <c r="AD70" s="38"/>
      <c r="AE70" s="190"/>
      <c r="AF70" s="190"/>
      <c r="AG70" s="190"/>
      <c r="AH70" s="38"/>
      <c r="AI70" s="190"/>
      <c r="AJ70" s="190"/>
      <c r="AK70" s="190"/>
      <c r="AL70" s="38"/>
      <c r="AM70" s="190"/>
      <c r="AN70" s="190"/>
      <c r="AO70" s="190"/>
    </row>
    <row r="71" spans="1:41">
      <c r="A71" s="246"/>
      <c r="B71" s="192"/>
      <c r="C71" s="190"/>
      <c r="D71" s="190"/>
      <c r="E71" s="190"/>
      <c r="F71" s="37"/>
      <c r="G71" s="190"/>
      <c r="H71" s="190"/>
      <c r="I71" s="190"/>
      <c r="J71" s="38"/>
      <c r="K71" s="197"/>
      <c r="L71" s="197"/>
      <c r="M71" s="197"/>
      <c r="N71" s="38"/>
      <c r="O71" s="190"/>
      <c r="P71" s="190"/>
      <c r="Q71" s="190"/>
      <c r="R71" s="38"/>
      <c r="S71" s="190"/>
      <c r="T71" s="190"/>
      <c r="U71" s="190"/>
      <c r="V71" s="38"/>
      <c r="W71" s="190"/>
      <c r="X71" s="190"/>
      <c r="Y71" s="190"/>
      <c r="Z71" s="38"/>
      <c r="AA71" s="190"/>
      <c r="AB71" s="190"/>
      <c r="AC71" s="190"/>
      <c r="AD71" s="38"/>
      <c r="AE71" s="190"/>
      <c r="AF71" s="190"/>
      <c r="AG71" s="190"/>
      <c r="AH71" s="38"/>
      <c r="AI71" s="190"/>
      <c r="AJ71" s="190"/>
      <c r="AK71" s="190"/>
      <c r="AL71" s="38"/>
      <c r="AM71" s="190"/>
      <c r="AN71" s="190"/>
      <c r="AO71" s="190"/>
    </row>
    <row r="72" spans="1:41">
      <c r="A72" s="246"/>
      <c r="B72" s="192"/>
      <c r="C72" s="190"/>
      <c r="D72" s="190"/>
      <c r="E72" s="190"/>
      <c r="F72" s="37"/>
      <c r="G72" s="190"/>
      <c r="H72" s="190"/>
      <c r="I72" s="190"/>
      <c r="J72" s="38"/>
      <c r="K72" s="197"/>
      <c r="L72" s="197"/>
      <c r="M72" s="197"/>
      <c r="N72" s="38"/>
      <c r="O72" s="190"/>
      <c r="P72" s="190"/>
      <c r="Q72" s="190"/>
      <c r="R72" s="38"/>
      <c r="S72" s="190"/>
      <c r="T72" s="190"/>
      <c r="U72" s="190"/>
      <c r="V72" s="38"/>
      <c r="W72" s="190"/>
      <c r="X72" s="190"/>
      <c r="Y72" s="190"/>
      <c r="Z72" s="38"/>
      <c r="AA72" s="190"/>
      <c r="AB72" s="190"/>
      <c r="AC72" s="190"/>
      <c r="AD72" s="38"/>
      <c r="AE72" s="190"/>
      <c r="AF72" s="190"/>
      <c r="AG72" s="190"/>
      <c r="AH72" s="38"/>
      <c r="AI72" s="190"/>
      <c r="AJ72" s="190"/>
      <c r="AK72" s="190"/>
      <c r="AL72" s="38"/>
      <c r="AM72" s="190"/>
      <c r="AN72" s="190"/>
      <c r="AO72" s="190"/>
    </row>
    <row r="73" spans="1:41">
      <c r="A73" s="246"/>
      <c r="B73" s="192"/>
      <c r="C73" s="190"/>
      <c r="D73" s="190"/>
      <c r="E73" s="190"/>
      <c r="F73" s="37"/>
      <c r="G73" s="190"/>
      <c r="H73" s="190"/>
      <c r="I73" s="190"/>
      <c r="J73" s="38"/>
      <c r="K73" s="197"/>
      <c r="L73" s="197"/>
      <c r="M73" s="197"/>
      <c r="N73" s="38"/>
      <c r="O73" s="190"/>
      <c r="P73" s="190"/>
      <c r="Q73" s="190"/>
      <c r="R73" s="38"/>
      <c r="S73" s="190"/>
      <c r="T73" s="190"/>
      <c r="U73" s="190"/>
      <c r="V73" s="38"/>
      <c r="W73" s="190"/>
      <c r="X73" s="190"/>
      <c r="Y73" s="190"/>
      <c r="Z73" s="38"/>
      <c r="AA73" s="190"/>
      <c r="AB73" s="190"/>
      <c r="AC73" s="190"/>
      <c r="AD73" s="38"/>
      <c r="AE73" s="190"/>
      <c r="AF73" s="190"/>
      <c r="AG73" s="190"/>
      <c r="AH73" s="38"/>
      <c r="AI73" s="190"/>
      <c r="AJ73" s="190"/>
      <c r="AK73" s="190"/>
      <c r="AL73" s="38"/>
      <c r="AM73" s="190"/>
      <c r="AN73" s="190"/>
      <c r="AO73" s="190"/>
    </row>
    <row r="74" spans="1:41">
      <c r="A74" s="246"/>
      <c r="B74" s="193"/>
      <c r="C74" s="190"/>
      <c r="D74" s="190"/>
      <c r="E74" s="190"/>
      <c r="F74" s="37"/>
      <c r="G74" s="190"/>
      <c r="H74" s="190"/>
      <c r="I74" s="190"/>
      <c r="J74" s="38"/>
      <c r="K74" s="197"/>
      <c r="L74" s="197"/>
      <c r="M74" s="197"/>
      <c r="N74" s="38"/>
      <c r="O74" s="190"/>
      <c r="P74" s="190"/>
      <c r="Q74" s="190"/>
      <c r="R74" s="38"/>
      <c r="S74" s="190"/>
      <c r="T74" s="190"/>
      <c r="U74" s="190"/>
      <c r="V74" s="38"/>
      <c r="W74" s="190"/>
      <c r="X74" s="190"/>
      <c r="Y74" s="190"/>
      <c r="Z74" s="38"/>
      <c r="AA74" s="190"/>
      <c r="AB74" s="190"/>
      <c r="AC74" s="190"/>
      <c r="AD74" s="38"/>
      <c r="AE74" s="190"/>
      <c r="AF74" s="190"/>
      <c r="AG74" s="190"/>
      <c r="AH74" s="38"/>
      <c r="AI74" s="190"/>
      <c r="AJ74" s="190"/>
      <c r="AK74" s="190"/>
      <c r="AL74" s="38"/>
      <c r="AM74" s="190"/>
      <c r="AN74" s="190"/>
      <c r="AO74" s="190"/>
    </row>
    <row r="75" spans="1:41">
      <c r="A75" s="246"/>
    </row>
    <row r="76" spans="1:41">
      <c r="A76" s="246"/>
      <c r="Q76" s="8">
        <f>Q63*7</f>
        <v>382200</v>
      </c>
    </row>
    <row r="77" spans="1:41">
      <c r="A77" s="246"/>
    </row>
    <row r="78" spans="1:41">
      <c r="A78" s="246"/>
    </row>
    <row r="79" spans="1:41">
      <c r="A79" s="246"/>
    </row>
  </sheetData>
  <mergeCells count="326">
    <mergeCell ref="A61:A79"/>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8:AO74"/>
    <mergeCell ref="AE68:AG74"/>
    <mergeCell ref="AI68:AK74"/>
    <mergeCell ref="W68:Y74"/>
    <mergeCell ref="C68:E74"/>
    <mergeCell ref="B69:B74"/>
    <mergeCell ref="AA50:AC50"/>
    <mergeCell ref="AE50:AG50"/>
    <mergeCell ref="AI50:AK50"/>
    <mergeCell ref="G68:I74"/>
    <mergeCell ref="K68:M74"/>
    <mergeCell ref="O68:Q74"/>
    <mergeCell ref="S68:U74"/>
    <mergeCell ref="S53:U53"/>
    <mergeCell ref="S54:U54"/>
    <mergeCell ref="S55:U55"/>
    <mergeCell ref="S56:U56"/>
    <mergeCell ref="AA68:AC74"/>
    <mergeCell ref="W53:Y53"/>
    <mergeCell ref="W54:Y54"/>
    <mergeCell ref="W55:Y55"/>
    <mergeCell ref="W56:Y56"/>
    <mergeCell ref="AA53:AC53"/>
  </mergeCells>
  <phoneticPr fontId="5" type="noConversion"/>
  <dataValidations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9921875" defaultRowHeight="14.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topLeftCell="R1" zoomScale="125" zoomScaleNormal="100" zoomScalePageLayoutView="97" workbookViewId="0">
      <pane ySplit="1" topLeftCell="A2" activePane="bottomLeft" state="frozen"/>
      <selection pane="bottomLeft" activeCell="AA1" sqref="AA1"/>
    </sheetView>
  </sheetViews>
  <sheetFormatPr defaultColWidth="12.296875" defaultRowHeight="11.25" outlineLevelRow="1"/>
  <cols>
    <col min="1" max="1" width="50.69921875" style="117" customWidth="1"/>
    <col min="2" max="8" width="17.3984375" style="117" customWidth="1"/>
    <col min="9" max="9" width="17.3984375" style="149" customWidth="1"/>
    <col min="10" max="10" width="17.3984375" style="117" customWidth="1"/>
    <col min="11" max="11" width="17.3984375" style="149" customWidth="1"/>
    <col min="12" max="19" width="17.3984375" style="117" customWidth="1"/>
    <col min="20" max="24" width="12" style="117" customWidth="1"/>
    <col min="25" max="25" width="5.59765625" style="117" customWidth="1"/>
    <col min="26" max="26" width="10" style="117" customWidth="1"/>
    <col min="27" max="27" width="17.69921875" style="135" customWidth="1"/>
    <col min="28" max="28" width="51" style="135" customWidth="1"/>
    <col min="29" max="29" width="34.296875" style="135" customWidth="1"/>
    <col min="30" max="30" width="37.3984375" style="135" customWidth="1"/>
    <col min="31" max="31" width="19.3984375" style="135" customWidth="1"/>
    <col min="32" max="32" width="48.296875" style="135" customWidth="1"/>
    <col min="33" max="34" width="12.296875" style="117" customWidth="1"/>
    <col min="35" max="44" width="12.3984375" style="117" customWidth="1"/>
    <col min="45" max="45" width="12.296875" style="117"/>
    <col min="46" max="49" width="12.296875" style="117" customWidth="1"/>
    <col min="50" max="51" width="19.296875" style="117" customWidth="1"/>
    <col min="52" max="52" width="33.69921875" style="117" customWidth="1"/>
    <col min="53" max="53" width="23.296875" style="117" customWidth="1"/>
    <col min="54" max="54" width="22.3984375" style="117" customWidth="1"/>
    <col min="55" max="55" width="33.296875" style="117" customWidth="1"/>
    <col min="56" max="56" width="30.3984375" style="117" customWidth="1"/>
    <col min="57" max="57" width="40.3984375" style="117" customWidth="1"/>
    <col min="58" max="58" width="43.69921875" style="117" customWidth="1"/>
    <col min="59" max="59" width="27.8984375" style="117" customWidth="1"/>
    <col min="60" max="60" width="42.8984375" style="117" customWidth="1"/>
    <col min="61" max="61" width="48.69921875" style="117" customWidth="1"/>
    <col min="62" max="62" width="21.296875" style="117" customWidth="1"/>
    <col min="63" max="63" width="23.59765625" style="117" customWidth="1"/>
    <col min="64" max="64" width="19.296875" style="117" customWidth="1"/>
    <col min="65" max="65" width="47.8984375" style="117" customWidth="1"/>
    <col min="66" max="66" width="32.3984375" style="117" customWidth="1"/>
    <col min="67" max="67" width="12.296875" style="117" customWidth="1"/>
    <col min="68" max="16384" width="12.29687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2.5"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2.5"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22.5"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22.5"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22.5"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3.75"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2.5"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2.5"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22.5"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22.5"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5.1"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3.75"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56.25"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7.5"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3.75"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3.75"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6.25"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2.5"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3.75"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2.5"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3.75"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3.75"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2.5"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2.5"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22.5"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22.5"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22.5"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2.5"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3.75"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2.5"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2.5"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22.5"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3.75"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3.75"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22.5"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22.5"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22.5"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3.75"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2.5"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2.5"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22.5"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3.75"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6.25"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22.5"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3.75"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22.5"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3.75"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3.75"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22.5"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5"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3.75"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22.5"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22.5"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22.5"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2.5"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3.75"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2.5"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2.5"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22.5"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45"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45"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5"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5"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2.5"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45"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22.5"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22.5"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22.5"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2.5"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2.5"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22.5"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22.5"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2.5"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2.5"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5"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2.5"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2.5"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9" spans="1:66" ht="33.75">
      <c r="B269" s="142"/>
      <c r="AB269" s="135" t="s">
        <v>146</v>
      </c>
    </row>
    <row r="271" spans="1:66" ht="33.75">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topLeftCell="L1" zoomScaleNormal="100" workbookViewId="0">
      <pane ySplit="3" topLeftCell="A222" activePane="bottomLeft" state="frozen"/>
      <selection pane="bottomLeft" activeCell="P225" sqref="P225"/>
    </sheetView>
  </sheetViews>
  <sheetFormatPr defaultColWidth="9" defaultRowHeight="12.75"/>
  <cols>
    <col min="1" max="9" width="12.3984375" style="4" customWidth="1"/>
    <col min="10" max="11" width="13.8984375" style="2" customWidth="1"/>
    <col min="12" max="13" width="24.296875" style="1" customWidth="1"/>
    <col min="14" max="14" width="49.59765625" style="1" customWidth="1"/>
    <col min="15" max="15" width="22" style="4" customWidth="1"/>
    <col min="16" max="16" width="33.3984375" style="6" customWidth="1"/>
    <col min="17" max="17" width="63.59765625" style="4" customWidth="1"/>
    <col min="18" max="18" width="55.69921875" style="1" customWidth="1"/>
    <col min="19" max="19" width="17.3984375" style="4" customWidth="1"/>
    <col min="20" max="22" width="17.3984375" style="1" customWidth="1"/>
    <col min="23" max="24" width="17.3984375" style="4" customWidth="1"/>
    <col min="25" max="25" width="17.3984375" style="1" customWidth="1"/>
    <col min="26" max="16384" width="9" style="1"/>
  </cols>
  <sheetData>
    <row r="2" spans="1:25">
      <c r="A2" s="63" t="s">
        <v>153</v>
      </c>
      <c r="B2" s="63"/>
      <c r="C2" s="63"/>
      <c r="D2" s="63"/>
      <c r="E2" s="63"/>
      <c r="F2" s="63"/>
      <c r="G2" s="63"/>
      <c r="H2" s="63"/>
      <c r="I2" s="63"/>
    </row>
    <row r="3" spans="1:25" ht="25.5">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76.5">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3.75">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76.5">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16.75">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16.75">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27.5">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85.5">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270.75">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8.25">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63.75">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4.75">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04">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16.75">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76.5">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293.25">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344.25">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40.25">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178.5">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65.75">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53">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27.5">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27.5">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71.25">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89.25">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1.25">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76.5">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02">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76.5">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3.75">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191.25">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65.75">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29.5">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29.5">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3.75">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191.25">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2">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8.25">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8.25">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63.75">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8.25">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27.5">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5.5">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63.75">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38.25">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3.75">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38.25">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38.25">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38.25">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63.75">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63.75">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14.75">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3.75">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1">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25.5">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38.25">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76.5">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89.25">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3.75">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38.25">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38.25">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51">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1">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51">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51">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38.25">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8.25">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27.5">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51">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63.75">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89.25">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02">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3.75">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76.5">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76.5">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51">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51">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51">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38.25">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5.5">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38.25">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38.25">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8.25">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8.25">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8.25">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8.25">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8.25">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25.5">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1">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38.25">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38.25">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8.25">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38.25">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25.5">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51">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25.5">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2">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2">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2">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38.25">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25.5">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25.5">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63.75">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38.25">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8.25">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38.25">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8.25">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76.5">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1">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89.25">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02">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63.75">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89.25">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38.25">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76.5">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63.75">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8.25">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2.25">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25.5">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76.5">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51">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63.75">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63.75">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1">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25.5">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38.25">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67.75">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40.25">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38.25">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38.25">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38.25">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38.25">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25.5">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5.5">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1">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75">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18.75">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18.75">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38.25">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5.5">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51">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51">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8.25">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8.25">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51">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51">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51">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89.25">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8.25">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25.5">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1">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8.25">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63.75">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5.5">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25.5">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38.25">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51">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38.25">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38.25">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38.25">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38.25">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8.25">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8.25">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51">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3.75">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3.75">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1">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38.25">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8.25">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1">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8.25">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63.75">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5.5">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5.5">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38.25">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8.25">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38.25">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38.25">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51">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25.5">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51">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8.25">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1">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27.5">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51">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51">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38.25">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8.25">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38.25">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51">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63.75">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63.75">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63.75">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51">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25.5">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38.25">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8.25">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76.5">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51">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5.5">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8.25">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25.5">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76.5">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8.25">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38.25">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76.5">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38.25">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51">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51">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40.25">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63.75">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76.5">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02">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25.5">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38.25">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25.5">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63.75">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8.25">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76.5">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38.25">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76.5">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51">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02">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38.25">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38.25">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8.25">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8.25">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8.25">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8.25">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8.25">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38.25">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25.5">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1">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27.5">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38.25">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38.25">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8.25">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25.5">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25.5">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1">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25.5">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51">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8.25">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8.25">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75">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5.5">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51">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25.5">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51">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75">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75">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38.25">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25.5">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63.75">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38.25">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8.25">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8.25">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63.75">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1">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38.25">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63.75">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8.25">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8.25">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76.5">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1">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25.5">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51">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8.25">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63.75">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51">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38.25">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51">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38.25">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25.5">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63.75">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5.5">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8.25">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8.25">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63.75">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38.25">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63.75">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63.75">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2.75"/>
  <cols>
    <col min="1" max="1" width="5.69921875" style="8" customWidth="1"/>
    <col min="2" max="2" width="54.3984375" style="46" customWidth="1"/>
    <col min="3" max="3" width="32.3984375" style="8" customWidth="1"/>
    <col min="4" max="4" width="36.296875" style="8" customWidth="1"/>
    <col min="5" max="16384" width="9" style="8"/>
  </cols>
  <sheetData>
    <row r="2" spans="1:4">
      <c r="A2" s="8" t="s">
        <v>819</v>
      </c>
      <c r="B2" s="47"/>
    </row>
    <row r="3" spans="1:4">
      <c r="C3" s="8" t="s">
        <v>820</v>
      </c>
      <c r="D3" s="8" t="s">
        <v>821</v>
      </c>
    </row>
    <row r="4" spans="1:4">
      <c r="B4" s="44" t="s">
        <v>822</v>
      </c>
    </row>
    <row r="5" spans="1:4">
      <c r="B5" s="43"/>
    </row>
    <row r="6" spans="1:4" ht="51">
      <c r="B6" s="44" t="s">
        <v>823</v>
      </c>
      <c r="C6" s="250" t="s">
        <v>824</v>
      </c>
      <c r="D6" s="250" t="s">
        <v>825</v>
      </c>
    </row>
    <row r="7" spans="1:4" ht="38.25">
      <c r="A7" s="45" t="s">
        <v>826</v>
      </c>
      <c r="B7" s="44" t="s">
        <v>827</v>
      </c>
      <c r="C7" s="250"/>
      <c r="D7" s="250"/>
    </row>
    <row r="8" spans="1:4" ht="25.5">
      <c r="B8" s="44" t="s">
        <v>828</v>
      </c>
      <c r="C8" s="250"/>
      <c r="D8" s="250"/>
    </row>
    <row r="9" spans="1:4" ht="25.5">
      <c r="B9" s="44" t="s">
        <v>829</v>
      </c>
      <c r="C9" s="250"/>
      <c r="D9" s="250"/>
    </row>
    <row r="10" spans="1:4" ht="38.25" customHeight="1">
      <c r="B10" s="44" t="s">
        <v>830</v>
      </c>
      <c r="C10" s="1" t="s">
        <v>831</v>
      </c>
      <c r="D10" s="250"/>
    </row>
    <row r="12" spans="1:4">
      <c r="B12" s="44" t="s">
        <v>832</v>
      </c>
      <c r="D12" s="48"/>
    </row>
    <row r="13" spans="1:4" ht="25.5">
      <c r="B13" s="44" t="s">
        <v>833</v>
      </c>
      <c r="C13" s="250" t="s">
        <v>834</v>
      </c>
      <c r="D13" s="209" t="s">
        <v>835</v>
      </c>
    </row>
    <row r="14" spans="1:4" ht="25.5">
      <c r="B14" s="44" t="s">
        <v>836</v>
      </c>
      <c r="C14" s="250"/>
      <c r="D14" s="209"/>
    </row>
    <row r="15" spans="1:4" ht="38.25">
      <c r="B15" s="44" t="s">
        <v>837</v>
      </c>
      <c r="C15" s="250"/>
      <c r="D15" s="209"/>
    </row>
    <row r="16" spans="1:4" ht="25.5">
      <c r="B16" s="44" t="s">
        <v>838</v>
      </c>
      <c r="C16" s="250"/>
      <c r="D16" s="209"/>
    </row>
    <row r="17" spans="2:4">
      <c r="B17" s="44"/>
      <c r="D17" s="48"/>
    </row>
    <row r="18" spans="2:4">
      <c r="B18" s="44" t="s">
        <v>839</v>
      </c>
      <c r="D18" s="48"/>
    </row>
    <row r="19" spans="2:4" ht="25.5">
      <c r="B19" s="44" t="s">
        <v>840</v>
      </c>
      <c r="D19" s="209" t="s">
        <v>835</v>
      </c>
    </row>
    <row r="20" spans="2:4" ht="25.5">
      <c r="B20" s="44" t="s">
        <v>841</v>
      </c>
      <c r="C20" s="46" t="s">
        <v>842</v>
      </c>
      <c r="D20" s="209"/>
    </row>
    <row r="21" spans="2:4" ht="38.25">
      <c r="B21" s="44" t="s">
        <v>843</v>
      </c>
      <c r="C21" s="46" t="s">
        <v>844</v>
      </c>
      <c r="D21" s="209"/>
    </row>
    <row r="22" spans="2:4" ht="38.25">
      <c r="B22" s="44" t="s">
        <v>845</v>
      </c>
      <c r="C22" s="46" t="s">
        <v>846</v>
      </c>
      <c r="D22" s="209"/>
    </row>
    <row r="23" spans="2:4">
      <c r="B23" s="43"/>
      <c r="D23" s="48"/>
    </row>
    <row r="24" spans="2:4">
      <c r="B24" s="44" t="s">
        <v>847</v>
      </c>
      <c r="D24" s="48"/>
    </row>
    <row r="25" spans="2:4" ht="51" customHeight="1">
      <c r="B25" s="44" t="s">
        <v>848</v>
      </c>
      <c r="C25" s="249" t="s">
        <v>849</v>
      </c>
      <c r="D25" s="249" t="s">
        <v>850</v>
      </c>
    </row>
    <row r="26" spans="2:4" ht="25.5">
      <c r="B26" s="44" t="s">
        <v>851</v>
      </c>
      <c r="C26" s="249"/>
      <c r="D26" s="249"/>
    </row>
    <row r="27" spans="2:4" ht="25.5">
      <c r="B27" s="44" t="s">
        <v>852</v>
      </c>
      <c r="C27" s="249"/>
      <c r="D27" s="249"/>
    </row>
    <row r="28" spans="2:4" ht="25.5">
      <c r="B28" s="44" t="s">
        <v>853</v>
      </c>
      <c r="C28" s="249"/>
      <c r="D28" s="249"/>
    </row>
    <row r="29" spans="2:4" ht="38.25">
      <c r="B29" s="44" t="s">
        <v>854</v>
      </c>
      <c r="C29" s="249"/>
      <c r="D29" s="249"/>
    </row>
    <row r="30" spans="2:4" ht="38.25">
      <c r="B30" s="44" t="s">
        <v>855</v>
      </c>
      <c r="C30" s="249"/>
      <c r="D30" s="249"/>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9921875" defaultRowHeight="14.25"/>
  <cols>
    <col min="1" max="1" width="27.398437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N96" workbookViewId="0">
      <selection activeCell="T112" sqref="T112"/>
    </sheetView>
  </sheetViews>
  <sheetFormatPr defaultColWidth="9" defaultRowHeight="12.75"/>
  <cols>
    <col min="1" max="1" width="14.8984375" style="70" customWidth="1"/>
    <col min="2" max="9" width="17.59765625" style="8" customWidth="1"/>
    <col min="10" max="10" width="1.69921875" style="14" customWidth="1"/>
    <col min="11" max="11" width="1.3984375" style="14" customWidth="1"/>
    <col min="12" max="12" width="47" style="8" customWidth="1"/>
    <col min="13" max="13" width="2" style="8" customWidth="1"/>
    <col min="14" max="14" width="47.8984375" style="8" customWidth="1"/>
    <col min="15" max="15" width="2" style="8" customWidth="1"/>
    <col min="16" max="16" width="24" style="8" customWidth="1"/>
    <col min="17" max="17" width="3.3984375" style="8" customWidth="1"/>
    <col min="18" max="18" width="15.3984375" style="8" customWidth="1"/>
    <col min="19" max="19" width="43.3984375" style="8" customWidth="1"/>
    <col min="20" max="20" width="70.296875" style="8" customWidth="1"/>
    <col min="21" max="24" width="19.6992187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4.25">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5"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5"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4.25">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4.25">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4.2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75">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5"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115" zoomScaleNormal="115" workbookViewId="0">
      <pane xSplit="2" ySplit="2" topLeftCell="S12" activePane="bottomRight" state="frozen"/>
      <selection pane="topRight" activeCell="C1" sqref="C1"/>
      <selection pane="bottomLeft" activeCell="A3" sqref="A3"/>
      <selection pane="bottomRight" activeCell="B68" sqref="B68:B73"/>
    </sheetView>
  </sheetViews>
  <sheetFormatPr defaultColWidth="9" defaultRowHeight="12.75"/>
  <cols>
    <col min="1" max="1" width="29.3984375" style="8" customWidth="1"/>
    <col min="2" max="2" width="32" style="8" customWidth="1"/>
    <col min="3" max="3" width="25.59765625" style="8" customWidth="1"/>
    <col min="4" max="4" width="27.296875" style="8" customWidth="1"/>
    <col min="5" max="5" width="25.59765625" style="8" customWidth="1"/>
    <col min="6" max="6" width="3.59765625" style="14" customWidth="1"/>
    <col min="7" max="9" width="25.59765625" style="8" customWidth="1"/>
    <col min="10" max="10" width="3.59765625" style="8" customWidth="1"/>
    <col min="11" max="13" width="25.59765625" style="8" customWidth="1"/>
    <col min="14" max="14" width="3.59765625" style="8" customWidth="1"/>
    <col min="15" max="17" width="25.59765625" style="8" customWidth="1"/>
    <col min="18" max="18" width="3.59765625" style="8" customWidth="1"/>
    <col min="19" max="21" width="25.59765625" style="8" customWidth="1"/>
    <col min="22" max="22" width="3.59765625" style="8" customWidth="1"/>
    <col min="23" max="25" width="25.59765625" style="8" customWidth="1"/>
    <col min="26" max="26" width="3.59765625" style="8" customWidth="1"/>
    <col min="27" max="29" width="25.59765625" style="8" customWidth="1"/>
    <col min="30" max="30" width="3.59765625" style="8" customWidth="1"/>
    <col min="31" max="33" width="25.59765625" style="8" customWidth="1"/>
    <col min="34" max="34" width="3.59765625" style="8" customWidth="1"/>
    <col min="35" max="37" width="25.59765625" style="8" customWidth="1"/>
    <col min="38" max="38" width="3.59765625" style="8" customWidth="1"/>
    <col min="39" max="41" width="25.59765625" style="8" customWidth="1"/>
    <col min="42" max="55" width="9" style="14"/>
    <col min="56" max="16384" width="9" style="8"/>
  </cols>
  <sheetData>
    <row r="1" spans="1:5" s="14" customFormat="1" ht="12.75" customHeight="1">
      <c r="A1" s="257" t="s">
        <v>13</v>
      </c>
      <c r="B1" s="71"/>
      <c r="C1" s="170"/>
      <c r="D1" s="170"/>
      <c r="E1" s="171"/>
    </row>
    <row r="2" spans="1:5" s="14" customFormat="1" ht="15.75">
      <c r="A2" s="257"/>
      <c r="B2" s="71" t="s">
        <v>14</v>
      </c>
      <c r="C2" s="166" t="s">
        <v>15</v>
      </c>
      <c r="D2" s="167" t="s">
        <v>16</v>
      </c>
    </row>
    <row r="3" spans="1:5" s="14" customFormat="1" ht="12.75" customHeight="1">
      <c r="A3" s="168"/>
    </row>
    <row r="4" spans="1:5" s="14" customFormat="1" ht="18.95"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2.5">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189" t="s">
        <v>5</v>
      </c>
      <c r="B20" s="11" t="s">
        <v>42</v>
      </c>
      <c r="C20" s="102" t="s">
        <v>43</v>
      </c>
      <c r="E20" s="108" t="s">
        <v>44</v>
      </c>
      <c r="O20" s="69"/>
    </row>
    <row r="21" spans="1:41 16384:16384" s="14" customFormat="1">
      <c r="A21" s="189"/>
      <c r="B21" s="17"/>
    </row>
    <row r="22" spans="1:41 16384:16384">
      <c r="A22" s="189"/>
      <c r="C22" s="258" t="s">
        <v>45</v>
      </c>
      <c r="D22" s="259"/>
      <c r="E22" s="260"/>
      <c r="G22" s="254" t="s">
        <v>46</v>
      </c>
      <c r="H22" s="255"/>
      <c r="I22" s="256"/>
      <c r="K22" s="254" t="s">
        <v>46</v>
      </c>
      <c r="L22" s="255"/>
      <c r="M22" s="256"/>
      <c r="O22" s="254" t="s">
        <v>46</v>
      </c>
      <c r="P22" s="255"/>
      <c r="Q22" s="256"/>
      <c r="S22" s="254" t="s">
        <v>46</v>
      </c>
      <c r="T22" s="255"/>
      <c r="U22" s="256"/>
      <c r="W22" s="254" t="s">
        <v>46</v>
      </c>
      <c r="X22" s="255"/>
      <c r="Y22" s="256"/>
      <c r="AA22" s="254" t="s">
        <v>46</v>
      </c>
      <c r="AB22" s="255"/>
      <c r="AC22" s="256"/>
      <c r="AE22" s="254" t="s">
        <v>46</v>
      </c>
      <c r="AF22" s="255"/>
      <c r="AG22" s="256"/>
      <c r="AI22" s="254" t="s">
        <v>46</v>
      </c>
      <c r="AJ22" s="255"/>
      <c r="AK22" s="256"/>
      <c r="AM22" s="254" t="s">
        <v>46</v>
      </c>
      <c r="AN22" s="255"/>
      <c r="AO22" s="256"/>
    </row>
    <row r="23" spans="1:41 16384:16384">
      <c r="A23" s="189"/>
      <c r="B23" s="172" t="str">
        <f>IF(C20="Start with impact category","Select Impact category &gt;&gt;","")</f>
        <v/>
      </c>
      <c r="C23" s="220"/>
      <c r="D23" s="221"/>
      <c r="E23" s="222"/>
      <c r="F23" s="115" t="str">
        <f>IF($B$23="Select Impact category &gt;&gt;", "&gt;&gt;","")</f>
        <v/>
      </c>
      <c r="G23" s="220"/>
      <c r="H23" s="221"/>
      <c r="I23" s="222"/>
      <c r="J23" s="115" t="str">
        <f>IF($B$23="Select Impact category &gt;&gt;", "&gt;&gt;","")</f>
        <v/>
      </c>
      <c r="K23" s="220"/>
      <c r="L23" s="221"/>
      <c r="M23" s="222"/>
      <c r="N23" s="115" t="str">
        <f>IF($B$23="Select Impact category &gt;&gt;", "&gt;&gt;","")</f>
        <v/>
      </c>
      <c r="O23" s="220"/>
      <c r="P23" s="221"/>
      <c r="Q23" s="222"/>
      <c r="R23" s="115" t="str">
        <f>IF($B$23="Select Impact category &gt;&gt;", "&gt;&gt;","")</f>
        <v/>
      </c>
      <c r="S23" s="220"/>
      <c r="T23" s="221"/>
      <c r="U23" s="222"/>
      <c r="V23" s="115" t="str">
        <f>IF($B$23="Select Impact category &gt;&gt;", "&gt;&gt;","")</f>
        <v/>
      </c>
      <c r="W23" s="220"/>
      <c r="X23" s="221"/>
      <c r="Y23" s="222"/>
      <c r="Z23" s="115" t="str">
        <f>IF($B$23="Select Impact category &gt;&gt;", "&gt;&gt;","")</f>
        <v/>
      </c>
      <c r="AA23" s="220"/>
      <c r="AB23" s="221"/>
      <c r="AC23" s="222"/>
      <c r="AD23" s="115" t="str">
        <f>IF($B$23="Select Impact category &gt;&gt;", "&gt;&gt;","")</f>
        <v/>
      </c>
      <c r="AE23" s="220"/>
      <c r="AF23" s="221"/>
      <c r="AG23" s="222"/>
      <c r="AH23" s="115" t="str">
        <f>IF($B$23="Select Impact category &gt;&gt;", "&gt;&gt;","")</f>
        <v/>
      </c>
      <c r="AI23" s="220"/>
      <c r="AJ23" s="221"/>
      <c r="AK23" s="222"/>
      <c r="AL23" s="115" t="str">
        <f>IF($B$23="Select Impact category &gt;&gt;", "&gt;&gt;","")</f>
        <v/>
      </c>
      <c r="AM23" s="220"/>
      <c r="AN23" s="221"/>
      <c r="AO23" s="222"/>
    </row>
    <row r="24" spans="1:41 16384:16384" ht="12.75" customHeight="1">
      <c r="A24" s="189"/>
      <c r="B24" s="172" t="str">
        <f>IF(C20="Start with SDG","Select SDG &gt;&gt;","")</f>
        <v>Select SDG &gt;&gt;</v>
      </c>
      <c r="C24" s="217" t="s">
        <v>133</v>
      </c>
      <c r="D24" s="218"/>
      <c r="E24" s="219"/>
      <c r="F24" s="115" t="str">
        <f>IF($B$24="Select SDG &gt;&gt;","&gt;&gt;","")</f>
        <v>&gt;&gt;</v>
      </c>
      <c r="G24" s="217" t="s">
        <v>128</v>
      </c>
      <c r="H24" s="218"/>
      <c r="I24" s="219"/>
      <c r="J24" s="115" t="str">
        <f>IF($B$24="Select SDG &gt;&gt;","&gt;&gt;","")</f>
        <v>&gt;&gt;</v>
      </c>
      <c r="K24" s="217" t="s">
        <v>126</v>
      </c>
      <c r="L24" s="218"/>
      <c r="M24" s="219"/>
      <c r="N24" s="115" t="str">
        <f>IF($B$24="Select SDG &gt;&gt;","&gt;&gt;","")</f>
        <v>&gt;&gt;</v>
      </c>
      <c r="O24" s="217"/>
      <c r="P24" s="218"/>
      <c r="Q24" s="219"/>
      <c r="R24" s="115" t="str">
        <f>IF($B$24="Select SDG &gt;&gt;","&gt;&gt;","")</f>
        <v>&gt;&gt;</v>
      </c>
      <c r="S24" s="217"/>
      <c r="T24" s="218"/>
      <c r="U24" s="219"/>
      <c r="V24" s="115" t="str">
        <f>IF($B$24="Select SDG &gt;&gt;","&gt;&gt;","")</f>
        <v>&gt;&gt;</v>
      </c>
      <c r="W24" s="217"/>
      <c r="X24" s="218"/>
      <c r="Y24" s="219"/>
      <c r="Z24" s="115" t="str">
        <f>IF($B$24="Select SDG &gt;&gt;","&gt;&gt;","")</f>
        <v>&gt;&gt;</v>
      </c>
      <c r="AA24" s="217"/>
      <c r="AB24" s="218"/>
      <c r="AC24" s="219"/>
      <c r="AD24" s="115" t="str">
        <f>IF($B$24="Select SDG &gt;&gt;","&gt;&gt;","")</f>
        <v>&gt;&gt;</v>
      </c>
      <c r="AE24" s="217"/>
      <c r="AF24" s="218"/>
      <c r="AG24" s="219"/>
      <c r="AH24" s="115" t="str">
        <f>IF($B$24="Select SDG &gt;&gt;","&gt;&gt;","")</f>
        <v>&gt;&gt;</v>
      </c>
      <c r="AI24" s="217"/>
      <c r="AJ24" s="218"/>
      <c r="AK24" s="219"/>
      <c r="AL24" s="115" t="str">
        <f>IF($B$24="Select SDG &gt;&gt;","&gt;&gt;","")</f>
        <v>&gt;&gt;</v>
      </c>
      <c r="AM24" s="217"/>
      <c r="AN24" s="218"/>
      <c r="AO24" s="219"/>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239"/>
      <c r="D26" s="240"/>
      <c r="E26" s="241"/>
      <c r="F26" s="115" t="str">
        <f>IF($B$26="Select Monitoring indicator &gt;&gt;", "&gt;&gt;","")</f>
        <v/>
      </c>
      <c r="G26" s="220"/>
      <c r="H26" s="221"/>
      <c r="I26" s="222"/>
      <c r="J26" s="115" t="str">
        <f>IF($B$26="Select Monitoring indicator &gt;&gt;","&gt;&gt;","")</f>
        <v/>
      </c>
      <c r="K26" s="220"/>
      <c r="L26" s="221"/>
      <c r="M26" s="222"/>
      <c r="N26" s="115" t="str">
        <f>IF($B$26="Select Monitoring indicator &gt;&gt;","&gt;&gt;","")</f>
        <v/>
      </c>
      <c r="O26" s="220"/>
      <c r="P26" s="221"/>
      <c r="Q26" s="222"/>
      <c r="R26" s="115" t="str">
        <f>IF($B$26="Select Monitoring indicator &gt;&gt;","&gt;&gt;","")</f>
        <v/>
      </c>
      <c r="S26" s="220"/>
      <c r="T26" s="221"/>
      <c r="U26" s="222"/>
      <c r="V26" s="115" t="str">
        <f>IF($B$26="Select Monitoring indicator &gt;&gt;","&gt;&gt;","")</f>
        <v/>
      </c>
      <c r="W26" s="220"/>
      <c r="X26" s="221"/>
      <c r="Y26" s="222"/>
      <c r="Z26" s="115" t="str">
        <f>IF($B$26="Select Monitoring indicator &gt;&gt;","&gt;&gt;","")</f>
        <v/>
      </c>
      <c r="AA26" s="220"/>
      <c r="AB26" s="221"/>
      <c r="AC26" s="222"/>
      <c r="AD26" s="115" t="str">
        <f>IF($B$26="Select Monitoring indicator &gt;&gt;","&gt;&gt;","")</f>
        <v/>
      </c>
      <c r="AE26" s="220"/>
      <c r="AF26" s="221"/>
      <c r="AG26" s="222"/>
      <c r="AH26" s="115" t="str">
        <f>IF($B$26="Select Monitoring indicator &gt;&gt;","&gt;&gt;","")</f>
        <v/>
      </c>
      <c r="AI26" s="220"/>
      <c r="AJ26" s="221"/>
      <c r="AK26" s="222"/>
      <c r="AL26" s="115" t="str">
        <f>IF($B$26="Select Monitoring indicator &gt;&gt;","&gt;&gt;","")</f>
        <v/>
      </c>
      <c r="AM26" s="220"/>
      <c r="AN26" s="221"/>
      <c r="AO26" s="222"/>
    </row>
    <row r="27" spans="1:41 16384:16384" ht="12.75" customHeight="1">
      <c r="B27" s="173" t="str">
        <f>IF(C24&lt;&gt;"","Select Monitoring indicator &gt;&gt;","")</f>
        <v>Select Monitoring indicator &gt;&gt;</v>
      </c>
      <c r="C27" s="242" t="s">
        <v>215</v>
      </c>
      <c r="D27" s="243"/>
      <c r="E27" s="244"/>
      <c r="F27" s="115" t="str">
        <f>IF($B$27="Select Monitoring indicator &gt;&gt;","&gt;&gt;","")</f>
        <v>&gt;&gt;</v>
      </c>
      <c r="G27" s="217" t="s">
        <v>273</v>
      </c>
      <c r="H27" s="218"/>
      <c r="I27" s="219"/>
      <c r="J27" s="115" t="str">
        <f>IF($B$27="Select Monitoring indicator &gt;&gt;","&gt;&gt;","")</f>
        <v>&gt;&gt;</v>
      </c>
      <c r="K27" s="217" t="s">
        <v>1019</v>
      </c>
      <c r="L27" s="218"/>
      <c r="M27" s="219"/>
      <c r="N27" s="115" t="str">
        <f>IF($B$27="Select Monitoring indicator &gt;&gt;","&gt;&gt;","")</f>
        <v>&gt;&gt;</v>
      </c>
      <c r="O27" s="217"/>
      <c r="P27" s="218"/>
      <c r="Q27" s="219"/>
      <c r="R27" s="115" t="str">
        <f>IF($B$27="Select Monitoring indicator &gt;&gt;","&gt;&gt;","")</f>
        <v>&gt;&gt;</v>
      </c>
      <c r="S27" s="217"/>
      <c r="T27" s="218"/>
      <c r="U27" s="219"/>
      <c r="V27" s="115" t="str">
        <f>IF($B$27="Select Monitoring indicator &gt;&gt;","&gt;&gt;","")</f>
        <v>&gt;&gt;</v>
      </c>
      <c r="W27" s="217"/>
      <c r="X27" s="218"/>
      <c r="Y27" s="219"/>
      <c r="Z27" s="115" t="str">
        <f>IF($B$27="Select Monitoring indicator &gt;&gt;","&gt;&gt;","")</f>
        <v>&gt;&gt;</v>
      </c>
      <c r="AA27" s="217"/>
      <c r="AB27" s="218"/>
      <c r="AC27" s="219"/>
      <c r="AD27" s="115" t="str">
        <f>IF($B$27="Select Monitoring indicator &gt;&gt;","&gt;&gt;","")</f>
        <v>&gt;&gt;</v>
      </c>
      <c r="AE27" s="217"/>
      <c r="AF27" s="218"/>
      <c r="AG27" s="219"/>
      <c r="AH27" s="115" t="str">
        <f>IF($B$27="Select Monitoring indicator &gt;&gt;","&gt;&gt;","")</f>
        <v>&gt;&gt;</v>
      </c>
      <c r="AI27" s="217"/>
      <c r="AJ27" s="218"/>
      <c r="AK27" s="219"/>
      <c r="AL27" s="115" t="str">
        <f>IF($B$27="Select Monitoring indicator &gt;&gt;","&gt;&gt;","")</f>
        <v>&gt;&gt;</v>
      </c>
      <c r="AM27" s="217"/>
      <c r="AN27" s="218"/>
      <c r="AO27" s="219"/>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5"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208" t="str" cm="1">
        <f t="array" ref="C30">IFERROR(_xlfn.IFS(C23&lt;&gt;"",IFERROR(INDEX(BA!$J$4:$J$952,MATCH(C26,BA!$P$4:$P$952,0)),""),C24&lt;&gt;"",IFERROR(INDEX(BA!$J$4:$J$952,MATCH(C27,BA!$P$4:$P$952,0)),"")),"")</f>
        <v>GSDM-I13.2.1</v>
      </c>
      <c r="D30" s="209"/>
      <c r="E30" s="210"/>
      <c r="G30" s="208" t="str" cm="1">
        <f t="array" ref="G30">IFERROR(_xlfn.IFS(G23&lt;&gt;"",IFERROR(INDEX(BA!$J$4:$J$952,MATCH(G26,BA!$P$4:$P$952,0)),""),G24&lt;&gt;"",IFERROR(INDEX(BA!$J$4:$J$952,MATCH(G27,BA!$P$4:$P$952,0)),"")),"")</f>
        <v>GSDM-I8.5.1</v>
      </c>
      <c r="H30" s="209"/>
      <c r="I30" s="210"/>
      <c r="K30" s="208" t="str" cm="1">
        <f t="array" ref="K30">IFERROR(_xlfn.IFS(K23&lt;&gt;"",IFERROR(INDEX(BA!$J$4:$J$952,MATCH(K26,BA!$P$4:$P$952,0)),""),K24&lt;&gt;"",IFERROR(INDEX(BA!$J$4:$J$952,MATCH(K27,BA!$P$4:$P$952,0)),"")),"")</f>
        <v>GSDG-I6.1.1</v>
      </c>
      <c r="L30" s="209"/>
      <c r="M30" s="210"/>
      <c r="O30" s="208" t="str" cm="1">
        <f t="array" ref="O30">IFERROR(_xlfn.IFS(O23&lt;&gt;"",IFERROR(INDEX(BA!$J$4:$J$952,MATCH(O26,BA!$P$4:$P$952,0)),""),O24&lt;&gt;"",IFERROR(INDEX(BA!$J$4:$J$952,MATCH(O27,BA!$P$4:$P$952,0)),"")),"")</f>
        <v/>
      </c>
      <c r="P30" s="209"/>
      <c r="Q30" s="210"/>
      <c r="S30" s="208" t="str" cm="1">
        <f t="array" ref="S30">IFERROR(_xlfn.IFS(S23&lt;&gt;"",IFERROR(INDEX(BA!$J$4:$J$952,MATCH(S26,BA!$P$4:$P$952,0)),""),S24&lt;&gt;"",IFERROR(INDEX(BA!$J$4:$J$952,MATCH(S27,BA!$P$4:$P$952,0)),"")),"")</f>
        <v/>
      </c>
      <c r="T30" s="209"/>
      <c r="U30" s="210"/>
      <c r="W30" s="208" t="str" cm="1">
        <f t="array" ref="W30">IFERROR(_xlfn.IFS(W23&lt;&gt;"",IFERROR(INDEX(BA!$J$4:$J$952,MATCH(W26,BA!$P$4:$P$952,0)),""),W24&lt;&gt;"",IFERROR(INDEX(BA!$J$4:$J$952,MATCH(W27,BA!$P$4:$P$952,0)),"")),"")</f>
        <v/>
      </c>
      <c r="X30" s="209"/>
      <c r="Y30" s="210"/>
      <c r="AA30" s="208" t="str" cm="1">
        <f t="array" ref="AA30">IFERROR(_xlfn.IFS(AA23&lt;&gt;"",IFERROR(INDEX(BA!$J$4:$J$952,MATCH(AA26,BA!$P$4:$P$952,0)),""),AA24&lt;&gt;"",IFERROR(INDEX(BA!$J$4:$J$952,MATCH(AA27,BA!$P$4:$P$952,0)),"")),"")</f>
        <v/>
      </c>
      <c r="AB30" s="209"/>
      <c r="AC30" s="210"/>
      <c r="AE30" s="208" t="str" cm="1">
        <f t="array" ref="AE30">IFERROR(_xlfn.IFS(AE23&lt;&gt;"",IFERROR(INDEX(BA!$J$4:$J$952,MATCH(AE26,BA!$P$4:$P$952,0)),""),AE24&lt;&gt;"",IFERROR(INDEX(BA!$J$4:$J$952,MATCH(AE27,BA!$P$4:$P$952,0)),"")),"")</f>
        <v/>
      </c>
      <c r="AF30" s="209"/>
      <c r="AG30" s="210"/>
      <c r="AI30" s="208" t="str" cm="1">
        <f t="array" ref="AI30">IFERROR(_xlfn.IFS(AI23&lt;&gt;"",IFERROR(INDEX(BA!$J$4:$J$952,MATCH(AI26,BA!$P$4:$P$952,0)),""),AI24&lt;&gt;"",IFERROR(INDEX(BA!$J$4:$J$952,MATCH(AI27,BA!$P$4:$P$952,0)),"")),"")</f>
        <v/>
      </c>
      <c r="AJ30" s="209"/>
      <c r="AK30" s="210"/>
      <c r="AM30" s="208" t="str" cm="1">
        <f t="array" ref="AM30">IFERROR(_xlfn.IFS(AM23&lt;&gt;"",IFERROR(INDEX(BA!$J$4:$J$952,MATCH(AM26,BA!$P$4:$P$952,0)),""),AM24&lt;&gt;"",IFERROR(INDEX(BA!$J$4:$J$952,MATCH(AM27,BA!$P$4:$P$952,0)),"")),"")</f>
        <v/>
      </c>
      <c r="AN30" s="209"/>
      <c r="AO30" s="210"/>
    </row>
    <row r="31" spans="1:41 16384:16384">
      <c r="A31" s="14"/>
      <c r="B31" s="104" t="s">
        <v>56</v>
      </c>
      <c r="C31" s="208" t="str">
        <f>IFERROR(INDEX(BA!$O$4:$O$952,MATCH(C30,BA!$J$4:$J$952,0)),"")</f>
        <v xml:space="preserve">Reduction in GHGs emissions </v>
      </c>
      <c r="D31" s="209"/>
      <c r="E31" s="210"/>
      <c r="G31" s="208" t="str">
        <f>IFERROR(INDEX(BA!$O$4:$O$952,MATCH(G30,BA!$J$4:$J$952,0)),"")</f>
        <v>Increased employment opportunities</v>
      </c>
      <c r="H31" s="209"/>
      <c r="I31" s="210"/>
      <c r="K31" s="208" t="str">
        <f>IFERROR(INDEX(BA!$O$4:$O$952,MATCH(K30,BA!$J$4:$J$952,0)),"")</f>
        <v>Access to improved source of water</v>
      </c>
      <c r="L31" s="209"/>
      <c r="M31" s="210"/>
      <c r="O31" s="208" t="str">
        <f>IFERROR(INDEX(BA!$O$4:$O$952,MATCH(O30,BA!$J$4:$J$952,0)),"")</f>
        <v/>
      </c>
      <c r="P31" s="209"/>
      <c r="Q31" s="210"/>
      <c r="S31" s="208" t="str">
        <f>IFERROR(INDEX(BA!$O$4:$O$952,MATCH(S30,BA!$J$4:$J$952,0)),"")</f>
        <v/>
      </c>
      <c r="T31" s="209"/>
      <c r="U31" s="210"/>
      <c r="W31" s="208" t="str">
        <f>IFERROR(INDEX(BA!$O$4:$O$952,MATCH(W30,BA!$J$4:$J$952,0)),"")</f>
        <v/>
      </c>
      <c r="X31" s="209"/>
      <c r="Y31" s="210"/>
      <c r="AA31" s="208" t="str">
        <f>IFERROR(INDEX(BA!$O$4:$O$952,MATCH(AA30,BA!$J$4:$J$952,0)),"")</f>
        <v/>
      </c>
      <c r="AB31" s="209"/>
      <c r="AC31" s="210"/>
      <c r="AE31" s="208" t="str">
        <f>IFERROR(INDEX(BA!$O$4:$O$952,MATCH(AE30,BA!$J$4:$J$952,0)),"")</f>
        <v/>
      </c>
      <c r="AF31" s="209"/>
      <c r="AG31" s="210"/>
      <c r="AI31" s="208" t="str">
        <f>IFERROR(INDEX(BA!$O$4:$O$952,MATCH(AI30,BA!$J$4:$J$952,0)),"")</f>
        <v/>
      </c>
      <c r="AJ31" s="209"/>
      <c r="AK31" s="210"/>
      <c r="AM31" s="208" t="str">
        <f>IFERROR(INDEX(BA!$O$4:$O$952,MATCH(AM30,BA!$J$4:$J$952,0)),"")</f>
        <v/>
      </c>
      <c r="AN31" s="209"/>
      <c r="AO31" s="210"/>
    </row>
    <row r="32" spans="1:41 16384:16384" ht="15" customHeight="1">
      <c r="A32" s="14"/>
      <c r="B32" s="104" t="s">
        <v>57</v>
      </c>
      <c r="C32" s="208" t="str">
        <f>IFERROR(INDEX(BA!$L$4:$L$952,MATCH(C30,BA!$J$4:$J$952,0)),"")</f>
        <v>Climate change mitigation</v>
      </c>
      <c r="D32" s="209"/>
      <c r="E32" s="210"/>
      <c r="G32" s="208" t="str">
        <f>IFERROR(INDEX(BA!$L$4:$L$952,MATCH(G30,BA!$J$4:$J$952,0)),"")</f>
        <v>Employment</v>
      </c>
      <c r="H32" s="209"/>
      <c r="I32" s="210"/>
      <c r="K32" s="208" t="str">
        <f>IFERROR(INDEX(BA!$L$4:$L$952,MATCH(K30,BA!$J$4:$J$952,0)),"")</f>
        <v>Access to basic services</v>
      </c>
      <c r="L32" s="209"/>
      <c r="M32" s="210"/>
      <c r="O32" s="208" t="str">
        <f>IFERROR(INDEX(BA!$L$4:$L$952,MATCH(O30,BA!$J$4:$J$952,0)),"")</f>
        <v/>
      </c>
      <c r="P32" s="209"/>
      <c r="Q32" s="210"/>
      <c r="S32" s="208" t="str">
        <f>IFERROR(INDEX(BA!$L$4:$L$952,MATCH(S30,BA!$J$4:$J$952,0)),"")</f>
        <v/>
      </c>
      <c r="T32" s="209"/>
      <c r="U32" s="210"/>
      <c r="W32" s="208" t="str">
        <f>IFERROR(INDEX(BA!$L$4:$L$952,MATCH(W30,BA!$J$4:$J$952,0)),"")</f>
        <v/>
      </c>
      <c r="X32" s="209"/>
      <c r="Y32" s="210"/>
      <c r="AA32" s="208" t="str">
        <f>IFERROR(INDEX(BA!$L$4:$L$952,MATCH(AA30,BA!$J$4:$J$952,0)),"")</f>
        <v/>
      </c>
      <c r="AB32" s="209"/>
      <c r="AC32" s="210"/>
      <c r="AE32" s="208" t="str">
        <f>IFERROR(INDEX(BA!$L$4:$L$952,MATCH(AE30,BA!$J$4:$J$952,0)),"")</f>
        <v/>
      </c>
      <c r="AF32" s="209"/>
      <c r="AG32" s="210"/>
      <c r="AI32" s="208" t="str">
        <f>IFERROR(INDEX(BA!$L$4:$L$952,MATCH(AI30,BA!$J$4:$J$952,0)),"")</f>
        <v/>
      </c>
      <c r="AJ32" s="209"/>
      <c r="AK32" s="210"/>
      <c r="AM32" s="208" t="str">
        <f>IFERROR(INDEX(BA!$L$4:$L$952,MATCH(AM30,BA!$J$4:$J$952,0)),"")</f>
        <v/>
      </c>
      <c r="AN32" s="209"/>
      <c r="AO32" s="210"/>
    </row>
    <row r="33" spans="1:41" ht="15" customHeight="1">
      <c r="A33" s="14"/>
      <c r="B33" s="104" t="s">
        <v>58</v>
      </c>
      <c r="C33" s="208" t="str">
        <f>IFERROR(INDEX(BA!$M$4:$M$952,MATCH(C30,BA!$J$4:$J$952,0)),"")</f>
        <v>13. Climate action</v>
      </c>
      <c r="D33" s="209"/>
      <c r="E33" s="210"/>
      <c r="G33" s="208" t="str">
        <f>IFERROR(INDEX(BA!$M$4:$M$952,MATCH(G30,BA!$J$4:$J$952,0)),"")</f>
        <v>8. Decent work and economic growth</v>
      </c>
      <c r="H33" s="209"/>
      <c r="I33" s="210"/>
      <c r="K33" s="208" t="str">
        <f>IFERROR(INDEX(BA!$M$4:$M$952,MATCH(K30,BA!$J$4:$J$952,0)),"")</f>
        <v xml:space="preserve">6. Clean water and sanitation </v>
      </c>
      <c r="L33" s="209"/>
      <c r="M33" s="210"/>
      <c r="O33" s="208" t="str">
        <f>IFERROR(INDEX(BA!$M$4:$M$952,MATCH(O30,BA!$J$4:$J$952,0)),"")</f>
        <v/>
      </c>
      <c r="P33" s="209"/>
      <c r="Q33" s="210"/>
      <c r="S33" s="208" t="str">
        <f>IFERROR(INDEX(BA!$M$4:$M$952,MATCH(S30,BA!$J$4:$J$952,0)),"")</f>
        <v/>
      </c>
      <c r="T33" s="209"/>
      <c r="U33" s="210"/>
      <c r="W33" s="208" t="str">
        <f>IFERROR(INDEX(BA!$M$4:$M$952,MATCH(W30,BA!$J$4:$J$952,0)),"")</f>
        <v/>
      </c>
      <c r="X33" s="209"/>
      <c r="Y33" s="210"/>
      <c r="AA33" s="208" t="str">
        <f>IFERROR(INDEX(BA!$M$4:$M$952,MATCH(AA30,BA!$J$4:$J$952,0)),"")</f>
        <v/>
      </c>
      <c r="AB33" s="209"/>
      <c r="AC33" s="210"/>
      <c r="AE33" s="208" t="str">
        <f>IFERROR(INDEX(BA!$M$4:$M$952,MATCH(AE30,BA!$J$4:$J$952,0)),"")</f>
        <v/>
      </c>
      <c r="AF33" s="209"/>
      <c r="AG33" s="210"/>
      <c r="AI33" s="208" t="str">
        <f>IFERROR(INDEX(BA!$M$4:$M$952,MATCH(AI30,BA!$J$4:$J$952,0)),"")</f>
        <v/>
      </c>
      <c r="AJ33" s="209"/>
      <c r="AK33" s="210"/>
      <c r="AM33" s="208" t="str">
        <f>IFERROR(INDEX(BA!$M$4:$M$952,MATCH(AM30,BA!$J$4:$J$952,0)),"")</f>
        <v/>
      </c>
      <c r="AN33" s="209"/>
      <c r="AO33" s="210"/>
    </row>
    <row r="34" spans="1:41" ht="15" customHeight="1">
      <c r="A34" s="14"/>
      <c r="B34" s="104" t="s">
        <v>59</v>
      </c>
      <c r="C34" s="208" t="str">
        <f>IFERROR(INDEX(BA!$N$4:$N$952,MATCH(C30,BA!$J$4:$J$952,0)),"")</f>
        <v>13.2 Integrate climate change measures into national policies, strategies and planning</v>
      </c>
      <c r="D34" s="209"/>
      <c r="E34" s="210"/>
      <c r="G34" s="208" t="str">
        <f>IFERROR(INDEX(BA!$N$4:$N$952,MATCH(G30,BA!$J$4:$J$952,0)),"")</f>
        <v>8.5 By 2030, achieve full and productive employment and decent work for all women and men, including for young people and persons with disabilities, and equal pay for work of equal value</v>
      </c>
      <c r="H34" s="209"/>
      <c r="I34" s="210"/>
      <c r="K34" s="208" t="str">
        <f>IFERROR(INDEX(BA!$N$4:$N$952,MATCH(K30,BA!$J$4:$J$952,0)),"")</f>
        <v>6.1 By 2030, achieve universal and equitable access to safe and affordable drinking water for all</v>
      </c>
      <c r="L34" s="209"/>
      <c r="M34" s="210"/>
      <c r="O34" s="208" t="str">
        <f>IFERROR(INDEX(BA!$N$4:$N$952,MATCH(O30,BA!$J$4:$J$952,0)),"")</f>
        <v/>
      </c>
      <c r="P34" s="209"/>
      <c r="Q34" s="210"/>
      <c r="S34" s="208" t="str">
        <f>IFERROR(INDEX(BA!$N$4:$N$952,MATCH(S30,BA!$J$4:$J$952,0)),"")</f>
        <v/>
      </c>
      <c r="T34" s="209"/>
      <c r="U34" s="210"/>
      <c r="W34" s="208" t="str">
        <f>IFERROR(INDEX(BA!$N$4:$N$952,MATCH(W30,BA!$J$4:$J$952,0)),"")</f>
        <v/>
      </c>
      <c r="X34" s="209"/>
      <c r="Y34" s="210"/>
      <c r="AA34" s="208" t="str">
        <f>IFERROR(INDEX(BA!$N$4:$N$952,MATCH(AA30,BA!$J$4:$J$952,0)),"")</f>
        <v/>
      </c>
      <c r="AB34" s="209"/>
      <c r="AC34" s="210"/>
      <c r="AE34" s="208" t="str">
        <f>IFERROR(INDEX(BA!$N$4:$N$952,MATCH(AE30,BA!$J$4:$J$952,0)),"")</f>
        <v/>
      </c>
      <c r="AF34" s="209"/>
      <c r="AG34" s="210"/>
      <c r="AI34" s="208" t="str">
        <f>IFERROR(INDEX(BA!$N$4:$N$952,MATCH(AI30,BA!$J$4:$J$952,0)),"")</f>
        <v/>
      </c>
      <c r="AJ34" s="209"/>
      <c r="AK34" s="210"/>
      <c r="AM34" s="208" t="str">
        <f>IFERROR(INDEX(BA!$N$4:$N$952,MATCH(AM30,BA!$J$4:$J$952,0)),"")</f>
        <v/>
      </c>
      <c r="AN34" s="209"/>
      <c r="AO34" s="210"/>
    </row>
    <row r="35" spans="1:41" ht="140.25" customHeight="1">
      <c r="A35" s="14"/>
      <c r="B35" s="104" t="s">
        <v>60</v>
      </c>
      <c r="C35" s="208" t="str">
        <f>IFERROR(INDEX(BA!$Q$4:$Q$952,MATCH($C$30,BA!$J$4:$J$952,0)),"")</f>
        <v>Refers to total amount of greenhouse gases avoided or sequestered during the reporting period.</v>
      </c>
      <c r="D35" s="209"/>
      <c r="E35" s="210"/>
      <c r="G35" s="208" t="str">
        <f>IFERROR(INDEX(BA!$Q$4:$Q$952,MATCH($G$30,BA!$J$4:$J$952,0)),"")</f>
        <v>Refers to total jobs generated as a result of the project.</v>
      </c>
      <c r="H35" s="209"/>
      <c r="I35" s="210"/>
      <c r="K35" s="208"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09"/>
      <c r="M35" s="210"/>
      <c r="O35" s="208" t="str">
        <f>IFERROR(INDEX(BA!$Q$4:$Q$952,MATCH($O$30,BA!$J$4:$J$952,0)),"")</f>
        <v/>
      </c>
      <c r="P35" s="209"/>
      <c r="Q35" s="210"/>
      <c r="S35" s="208" t="str">
        <f>IFERROR(INDEX(BA!$Q$4:$Q$952,MATCH($S$30,BA!$J$4:$J$952,0)),"")</f>
        <v/>
      </c>
      <c r="T35" s="209"/>
      <c r="U35" s="210"/>
      <c r="W35" s="208" t="str">
        <f>IFERROR(INDEX(BA!$Q$4:$Q$952,MATCH($W$30,BA!$J$4:$J$952,0)),"")</f>
        <v/>
      </c>
      <c r="X35" s="209"/>
      <c r="Y35" s="210"/>
      <c r="AA35" s="208" t="str">
        <f>IFERROR(INDEX(BA!$Q$4:$Q$952,MATCH($AA$30,BA!$J$4:$J$952,0)),"")</f>
        <v/>
      </c>
      <c r="AB35" s="209"/>
      <c r="AC35" s="210"/>
      <c r="AE35" s="208" t="str">
        <f>IFERROR(INDEX(BA!$Q$4:$Q$952,MATCH($AE$30,BA!$J$4:$J$952,0)),"")</f>
        <v/>
      </c>
      <c r="AF35" s="209"/>
      <c r="AG35" s="210"/>
      <c r="AI35" s="208" t="str">
        <f>IFERROR(INDEX(BA!$Q$4:$Q$952,MATCH($AI$30,BA!$J$4:$J$952,0)),"")</f>
        <v/>
      </c>
      <c r="AJ35" s="209"/>
      <c r="AK35" s="210"/>
      <c r="AM35" s="208" t="str">
        <f>IFERROR(INDEX(BA!$Q$4:$Q$952,MATCH($AM$30,BA!$J$4:$J$952,0)),"")</f>
        <v/>
      </c>
      <c r="AN35" s="209"/>
      <c r="AO35" s="210"/>
    </row>
    <row r="36" spans="1:41" ht="187.5" customHeight="1">
      <c r="A36" s="114" t="s">
        <v>61</v>
      </c>
      <c r="B36" s="105" t="str">
        <f>BA!R3</f>
        <v>Guidance, calculation method and other considerations</v>
      </c>
      <c r="C36" s="208"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09"/>
      <c r="E36" s="210"/>
      <c r="G36" s="208"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09"/>
      <c r="I36" s="210"/>
      <c r="K36" s="208"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09"/>
      <c r="M36" s="210"/>
      <c r="O36" s="208" t="str">
        <f>IFERROR(INDEX(BA!$R$4:$R$952,MATCH($O$30,BA!$J$4:$J$952,0)),"")</f>
        <v/>
      </c>
      <c r="P36" s="209"/>
      <c r="Q36" s="210"/>
      <c r="S36" s="208" t="str">
        <f>IFERROR(INDEX(BA!$R$4:$R$952,MATCH($S$30,BA!$J$4:$J$952,0)),"")</f>
        <v/>
      </c>
      <c r="T36" s="209"/>
      <c r="U36" s="210"/>
      <c r="W36" s="208" t="str">
        <f>IFERROR(INDEX(BA!$R$4:$R$952,MATCH($W$30,BA!$J$4:$J$952,0)),"")</f>
        <v/>
      </c>
      <c r="X36" s="209"/>
      <c r="Y36" s="210"/>
      <c r="AA36" s="208" t="str">
        <f>IFERROR(INDEX(BA!$R$4:$R$952,MATCH($AA$30,BA!$J$4:$J$952,0)),"")</f>
        <v/>
      </c>
      <c r="AB36" s="209"/>
      <c r="AC36" s="210"/>
      <c r="AE36" s="208" t="str">
        <f>IFERROR(INDEX(BA!$R$4:$R$952,MATCH($AE$30,BA!$J$4:$J$952,0)),"")</f>
        <v/>
      </c>
      <c r="AF36" s="209"/>
      <c r="AG36" s="210"/>
      <c r="AI36" s="208" t="str">
        <f>IFERROR(INDEX(BA!$R$4:$R$952,MATCH($AI$30,BA!$J$4:$J$952,0)),"")</f>
        <v/>
      </c>
      <c r="AJ36" s="209"/>
      <c r="AK36" s="210"/>
      <c r="AM36" s="208" t="str">
        <f>IFERROR(INDEX(BA!$R$4:$R$952,MATCH($AM$30,BA!$J$4:$J$952,0)),"")</f>
        <v/>
      </c>
      <c r="AN36" s="209"/>
      <c r="AO36" s="210"/>
    </row>
    <row r="37" spans="1:41" ht="15" customHeight="1">
      <c r="A37" s="14"/>
      <c r="B37" s="106" t="s">
        <v>62</v>
      </c>
      <c r="C37" s="205" t="str">
        <f>IFERROR(INDEX(BA!$S$4:$S$952,MATCH(C30,BA!$J$4:$J$952,0)),"")</f>
        <v>tCO2eq</v>
      </c>
      <c r="D37" s="206"/>
      <c r="E37" s="207"/>
      <c r="G37" s="205" t="str">
        <f>IFERROR(INDEX(BA!$S$4:$S$952,MATCH(G30,BA!$J$4:$J$952,0)),"")</f>
        <v>Number</v>
      </c>
      <c r="H37" s="206"/>
      <c r="I37" s="207"/>
      <c r="K37" s="205" t="str">
        <f>IFERROR(INDEX(BA!$S$4:$S$952,MATCH(K30,BA!$J$4:$J$952,0)),"")</f>
        <v>% or Number</v>
      </c>
      <c r="L37" s="206"/>
      <c r="M37" s="207"/>
      <c r="O37" s="205" t="str">
        <f>IFERROR(INDEX(BA!$S$4:$S$952,MATCH(O30,BA!$J$4:$J$952,0)),"")</f>
        <v/>
      </c>
      <c r="P37" s="206"/>
      <c r="Q37" s="207"/>
      <c r="S37" s="205" t="str">
        <f>IFERROR(INDEX(BA!$S$4:$S$952,MATCH(S30,BA!$J$4:$J$952,0)),"")</f>
        <v/>
      </c>
      <c r="T37" s="206"/>
      <c r="U37" s="207"/>
      <c r="W37" s="205" t="str">
        <f>IFERROR(INDEX(BA!$S$4:$S$952,MATCH(W30,BA!$J$4:$J$952,0)),"")</f>
        <v/>
      </c>
      <c r="X37" s="206"/>
      <c r="Y37" s="207"/>
      <c r="AA37" s="205" t="str">
        <f>IFERROR(INDEX(BA!$S$4:$S$952,MATCH(AA30,BA!$J$4:$J$952,0)),"")</f>
        <v/>
      </c>
      <c r="AB37" s="206"/>
      <c r="AC37" s="207"/>
      <c r="AE37" s="205" t="str">
        <f>IFERROR(INDEX(BA!$S$4:$S$952,MATCH(AE30,BA!$J$4:$J$952,0)),"")</f>
        <v/>
      </c>
      <c r="AF37" s="206"/>
      <c r="AG37" s="207"/>
      <c r="AI37" s="205" t="str">
        <f>IFERROR(INDEX(BA!$S$4:$S$952,MATCH(AI30,BA!$J$4:$J$952,0)),"")</f>
        <v/>
      </c>
      <c r="AJ37" s="206"/>
      <c r="AK37" s="207"/>
      <c r="AM37" s="205" t="str">
        <f>IFERROR(INDEX(BA!$S$4:$S$952,MATCH(AM30,BA!$J$4:$J$952,0)),"")</f>
        <v/>
      </c>
      <c r="AN37" s="206"/>
      <c r="AO37" s="207"/>
    </row>
    <row r="38" spans="1:41" ht="15" customHeight="1">
      <c r="A38" s="14"/>
      <c r="B38" s="106" t="s">
        <v>63</v>
      </c>
      <c r="C38" s="205" t="str">
        <f>IFERROR(INDEX(BA!$T$4:$T$952,MATCH(C30,BA!$J$4:$J$952,0)),"")</f>
        <v>Project activity</v>
      </c>
      <c r="D38" s="206"/>
      <c r="E38" s="207"/>
      <c r="G38" s="205" t="str">
        <f>IFERROR(INDEX(BA!$T$4:$T$952,MATCH(G30,BA!$J$4:$J$952,0)),"")</f>
        <v>Project activity</v>
      </c>
      <c r="H38" s="206"/>
      <c r="I38" s="207"/>
      <c r="K38" s="205" t="str">
        <f>IFERROR(INDEX(BA!$T$4:$T$952,MATCH(K30,BA!$J$4:$J$952,0)),"")</f>
        <v>Project activity</v>
      </c>
      <c r="L38" s="206"/>
      <c r="M38" s="207"/>
      <c r="O38" s="205" t="str">
        <f>IFERROR(INDEX(BA!$T$4:$T$952,MATCH(O30,BA!$J$4:$J$952,0)),"")</f>
        <v/>
      </c>
      <c r="P38" s="206"/>
      <c r="Q38" s="207"/>
      <c r="S38" s="205" t="str">
        <f>IFERROR(INDEX(BA!$T$4:$T$952,MATCH(S30,BA!$J$4:$J$952,0)),"")</f>
        <v/>
      </c>
      <c r="T38" s="206"/>
      <c r="U38" s="207"/>
      <c r="W38" s="205" t="str">
        <f>IFERROR(INDEX(BA!$T$4:$T$952,MATCH(W30,BA!$J$4:$J$952,0)),"")</f>
        <v/>
      </c>
      <c r="X38" s="206"/>
      <c r="Y38" s="207"/>
      <c r="AA38" s="205" t="str">
        <f>IFERROR(INDEX(BA!$T$4:$T$952,MATCH(AA30,BA!$J$4:$J$952,0)),"")</f>
        <v/>
      </c>
      <c r="AB38" s="206"/>
      <c r="AC38" s="207"/>
      <c r="AE38" s="205" t="str">
        <f>IFERROR(INDEX(BA!$T$4:$T$952,MATCH(AE30,BA!$J$4:$J$952,0)),"")</f>
        <v/>
      </c>
      <c r="AF38" s="206"/>
      <c r="AG38" s="207"/>
      <c r="AI38" s="205" t="str">
        <f>IFERROR(INDEX(BA!$T$4:$T$952,MATCH(AI30,BA!$J$4:$J$952,0)),"")</f>
        <v/>
      </c>
      <c r="AJ38" s="206"/>
      <c r="AK38" s="207"/>
      <c r="AM38" s="205" t="str">
        <f>IFERROR(INDEX(BA!$T$4:$T$952,MATCH(AM30,BA!$J$4:$J$952,0)),"")</f>
        <v/>
      </c>
      <c r="AN38" s="206"/>
      <c r="AO38" s="207"/>
    </row>
    <row r="39" spans="1:41" ht="15" customHeight="1">
      <c r="A39" s="14"/>
      <c r="B39" s="106" t="s">
        <v>64</v>
      </c>
      <c r="C39" s="205" t="str">
        <f>IFERROR(INDEX(BA!$U$4:$U$952,MATCH(C30,BA!$J$4:$J$952,0)),"")</f>
        <v>Calculation</v>
      </c>
      <c r="D39" s="206"/>
      <c r="E39" s="207"/>
      <c r="G39" s="205"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06"/>
      <c r="I39" s="207"/>
      <c r="K39" s="205" t="str">
        <f>IFERROR(INDEX(BA!$U$4:$U$952,MATCH(K30,BA!$J$4:$J$952,0)),"")</f>
        <v>Household surveys</v>
      </c>
      <c r="L39" s="206"/>
      <c r="M39" s="207"/>
      <c r="O39" s="205" t="str">
        <f>IFERROR(INDEX(BA!$U$4:$U$952,MATCH(O30,BA!$J$4:$J$952,0)),"")</f>
        <v/>
      </c>
      <c r="P39" s="206"/>
      <c r="Q39" s="207"/>
      <c r="S39" s="205" t="str">
        <f>IFERROR(INDEX(BA!$U$4:$U$952,MATCH(S30,BA!$J$4:$J$952,0)),"")</f>
        <v/>
      </c>
      <c r="T39" s="206"/>
      <c r="U39" s="207"/>
      <c r="W39" s="205" t="str">
        <f>IFERROR(INDEX(BA!$U$4:$U$952,MATCH(W30,BA!$J$4:$J$952,0)),"")</f>
        <v/>
      </c>
      <c r="X39" s="206"/>
      <c r="Y39" s="207"/>
      <c r="AA39" s="205" t="str">
        <f>IFERROR(INDEX(BA!$U$4:$U$952,MATCH(AA30,BA!$J$4:$J$952,0)),"")</f>
        <v/>
      </c>
      <c r="AB39" s="206"/>
      <c r="AC39" s="207"/>
      <c r="AE39" s="205" t="str">
        <f>IFERROR(INDEX(BA!$U$4:$U$952,MATCH(AE30,BA!$J$4:$J$952,0)),"")</f>
        <v/>
      </c>
      <c r="AF39" s="206"/>
      <c r="AG39" s="207"/>
      <c r="AI39" s="205" t="str">
        <f>IFERROR(INDEX(BA!$U$4:$U$952,MATCH(AI30,BA!$J$4:$J$952,0)),"")</f>
        <v/>
      </c>
      <c r="AJ39" s="206"/>
      <c r="AK39" s="207"/>
      <c r="AM39" s="205" t="str">
        <f>IFERROR(INDEX(BA!$U$4:$U$952,MATCH(AM30,BA!$J$4:$J$952,0)),"")</f>
        <v/>
      </c>
      <c r="AN39" s="206"/>
      <c r="AO39" s="207"/>
    </row>
    <row r="40" spans="1:41" ht="15" customHeight="1">
      <c r="A40" s="14"/>
      <c r="B40" s="106" t="s">
        <v>65</v>
      </c>
      <c r="C40" s="205" t="str">
        <f>IFERROR(INDEX(BA!$V$4:$V$952,MATCH(C30,BA!$J$4:$J$952,0)),"")</f>
        <v>Annual</v>
      </c>
      <c r="D40" s="206"/>
      <c r="E40" s="207"/>
      <c r="G40" s="205" t="str">
        <f>IFERROR(INDEX(BA!$V$4:$V$952,MATCH(G30,BA!$J$4:$J$952,0)),"")</f>
        <v>Annual</v>
      </c>
      <c r="H40" s="206"/>
      <c r="I40" s="207"/>
      <c r="K40" s="205" t="str">
        <f>IFERROR(INDEX(BA!$V$4:$V$952,MATCH(K30,BA!$J$4:$J$952,0)),"")</f>
        <v>Annual</v>
      </c>
      <c r="L40" s="206"/>
      <c r="M40" s="207"/>
      <c r="O40" s="205" t="str">
        <f>IFERROR(INDEX(BA!$V$4:$V$952,MATCH(O30,BA!$J$4:$J$952,0)),"")</f>
        <v/>
      </c>
      <c r="P40" s="206"/>
      <c r="Q40" s="207"/>
      <c r="S40" s="205" t="str">
        <f>IFERROR(INDEX(BA!$V$4:$V$952,MATCH(S30,BA!$J$4:$J$952,0)),"")</f>
        <v/>
      </c>
      <c r="T40" s="206"/>
      <c r="U40" s="207"/>
      <c r="W40" s="205" t="str">
        <f>IFERROR(INDEX(BA!$V$4:$V$952,MATCH(W30,BA!$J$4:$J$952,0)),"")</f>
        <v/>
      </c>
      <c r="X40" s="206"/>
      <c r="Y40" s="207"/>
      <c r="AA40" s="205" t="str">
        <f>IFERROR(INDEX(BA!$V$4:$V$952,MATCH(AA30,BA!$J$4:$J$952,0)),"")</f>
        <v/>
      </c>
      <c r="AB40" s="206"/>
      <c r="AC40" s="207"/>
      <c r="AE40" s="205" t="str">
        <f>IFERROR(INDEX(BA!$V$4:$V$952,MATCH(AE30,BA!$J$4:$J$952,0)),"")</f>
        <v/>
      </c>
      <c r="AF40" s="206"/>
      <c r="AG40" s="207"/>
      <c r="AI40" s="205" t="str">
        <f>IFERROR(INDEX(BA!$V$4:$V$952,MATCH(AI30,BA!$J$4:$J$952,0)),"")</f>
        <v/>
      </c>
      <c r="AJ40" s="206"/>
      <c r="AK40" s="207"/>
      <c r="AM40" s="205" t="str">
        <f>IFERROR(INDEX(BA!$V$4:$V$952,MATCH(AM30,BA!$J$4:$J$952,0)),"")</f>
        <v/>
      </c>
      <c r="AN40" s="206"/>
      <c r="AO40" s="207"/>
    </row>
    <row r="41" spans="1:41" ht="15" customHeight="1">
      <c r="A41" s="14"/>
      <c r="B41" s="106" t="s">
        <v>66</v>
      </c>
      <c r="C41" s="205" t="str">
        <f>IFERROR(INDEX(BA!$X$4:$X$952,MATCH(C30,BA!$J$4:$J$952,0 )),"")</f>
        <v>NA</v>
      </c>
      <c r="D41" s="206"/>
      <c r="E41" s="207"/>
      <c r="G41" s="205" t="str">
        <f>IFERROR(INDEX(BA!$X$4:$X$952,MATCH(G30,BA!$J$4:$J$952,0 )),"")</f>
        <v>NA</v>
      </c>
      <c r="H41" s="206"/>
      <c r="I41" s="207"/>
      <c r="K41" s="205">
        <f>IFERROR(INDEX(BA!$X$4:$X$952,MATCH(K30,BA!$J$4:$J$952,0 )),"")</f>
        <v>0</v>
      </c>
      <c r="L41" s="206"/>
      <c r="M41" s="207"/>
      <c r="O41" s="205" t="str">
        <f>IFERROR(INDEX(BA!$X$4:$X$952,MATCH(O30,BA!$J$4:$J$952,0 )),"")</f>
        <v/>
      </c>
      <c r="P41" s="206"/>
      <c r="Q41" s="207"/>
      <c r="S41" s="205" t="str">
        <f>IFERROR(INDEX(BA!$X$4:$X$952,MATCH(S30,BA!$J$4:$J$952,0 )),"")</f>
        <v/>
      </c>
      <c r="T41" s="206"/>
      <c r="U41" s="207"/>
      <c r="W41" s="205" t="str">
        <f>IFERROR(INDEX(BA!$X$4:$X$952,MATCH(W30,BA!$J$4:$J$952,0 )),"")</f>
        <v/>
      </c>
      <c r="X41" s="206"/>
      <c r="Y41" s="207"/>
      <c r="AA41" s="205" t="str">
        <f>IFERROR(INDEX(BA!$X$4:$X$952,MATCH(AA30,BA!$J$4:$J$952,0 )),"")</f>
        <v/>
      </c>
      <c r="AB41" s="206"/>
      <c r="AC41" s="207"/>
      <c r="AE41" s="205" t="str">
        <f>IFERROR(INDEX(BA!$X$4:$X$952,MATCH(AE30,BA!$J$4:$J$952,0 )),"")</f>
        <v/>
      </c>
      <c r="AF41" s="206"/>
      <c r="AG41" s="207"/>
      <c r="AI41" s="205" t="str">
        <f>IFERROR(INDEX(BA!$X$4:$X$952,MATCH(AI30,BA!$J$4:$J$952,0 )),"")</f>
        <v/>
      </c>
      <c r="AJ41" s="206"/>
      <c r="AK41" s="207"/>
      <c r="AM41" s="205" t="str">
        <f>IFERROR(INDEX(BA!$X$4:$X$952,MATCH(AM30,BA!$J$4:$J$952,0 )),"")</f>
        <v/>
      </c>
      <c r="AN41" s="206"/>
      <c r="AO41" s="207"/>
    </row>
    <row r="42" spans="1:41" ht="28.5" customHeight="1">
      <c r="A42" s="14"/>
      <c r="B42" s="106" t="s">
        <v>67</v>
      </c>
      <c r="C42" s="205" t="str">
        <f>IFERROR(INDEX(BA!$Y$4:$Y$952,MATCH(C30,BA!$J$4:$J$952,0 )),"NA")</f>
        <v>Gold Standard approved SDG Impact Quantification methodologies are available at https://globalgoals.goldstandard.org/</v>
      </c>
      <c r="D42" s="206"/>
      <c r="E42" s="207"/>
      <c r="G42" s="205" t="str">
        <f>IFERROR(INDEX(BA!$Y$4:$Y$952,MATCH(G30,BA!$J$4:$J$952,0)),"")</f>
        <v>GRI 102: General Disclosures</v>
      </c>
      <c r="H42" s="206"/>
      <c r="I42" s="207"/>
      <c r="K42" s="205" t="str">
        <f>IFERROR(INDEX(BA!$Y$4:$Y$952,MATCH(K30,BA!$J$4:$J$952,0 )),"")</f>
        <v>Drinking water: https://washdata.org/monitoring/drinking-water</v>
      </c>
      <c r="L42" s="206"/>
      <c r="M42" s="207"/>
      <c r="O42" s="205" t="str">
        <f>IFERROR(INDEX(BA!$Y$4:$Y$952,MATCH(O30,BA!$J$4:$J$952,0 )),"")</f>
        <v/>
      </c>
      <c r="P42" s="206"/>
      <c r="Q42" s="207"/>
      <c r="S42" s="205" t="str">
        <f>IFERROR(INDEX(BA!$Y$4:$Y$952,MATCH(S30,BA!$J$4:$J$952,0 )),"")</f>
        <v/>
      </c>
      <c r="T42" s="206"/>
      <c r="U42" s="207"/>
      <c r="W42" s="205" t="str">
        <f>IFERROR(INDEX(BA!$Y$4:$Y$952,MATCH(W30,BA!$J$4:$J$952,0 )),"")</f>
        <v/>
      </c>
      <c r="X42" s="206"/>
      <c r="Y42" s="207"/>
      <c r="AA42" s="205" t="str">
        <f>IFERROR(INDEX(BA!$Y$4:$Y$952,MATCH(AA30,BA!$J$4:$J$952,0 )),"")</f>
        <v/>
      </c>
      <c r="AB42" s="206"/>
      <c r="AC42" s="207"/>
      <c r="AE42" s="205" t="str">
        <f>IFERROR(INDEX(BA!$Y$4:$Y$952,MATCH(AE30,BA!$J$4:$J$952,0 )),"")</f>
        <v/>
      </c>
      <c r="AF42" s="206"/>
      <c r="AG42" s="207"/>
      <c r="AI42" s="205" t="str">
        <f>IFERROR(INDEX(BA!$Y$4:$Y$952,MATCH(AI30,BA!$J$4:$J$952,0 )),"")</f>
        <v/>
      </c>
      <c r="AJ42" s="206"/>
      <c r="AK42" s="207"/>
      <c r="AM42" s="205" t="str">
        <f>IFERROR(INDEX(BA!$Y$4:$Y$952,MATCH(AM30,BA!$J$4:$J$952,0 )),"")</f>
        <v/>
      </c>
      <c r="AN42" s="206"/>
      <c r="AO42" s="207"/>
    </row>
    <row r="43" spans="1:41" ht="15" customHeight="1">
      <c r="A43" s="14"/>
      <c r="B43" s="30"/>
      <c r="C43" s="205"/>
      <c r="D43" s="206"/>
      <c r="E43" s="207"/>
      <c r="G43" s="226"/>
      <c r="H43" s="227"/>
      <c r="I43" s="228"/>
      <c r="K43" s="205"/>
      <c r="L43" s="206"/>
      <c r="M43" s="207"/>
      <c r="O43" s="205"/>
      <c r="P43" s="206"/>
      <c r="Q43" s="207"/>
      <c r="S43" s="205"/>
      <c r="T43" s="206"/>
      <c r="U43" s="207"/>
      <c r="W43" s="205"/>
      <c r="X43" s="206"/>
      <c r="Y43" s="207"/>
      <c r="AA43" s="205"/>
      <c r="AB43" s="206"/>
      <c r="AC43" s="207"/>
      <c r="AE43" s="205"/>
      <c r="AF43" s="206"/>
      <c r="AG43" s="207"/>
      <c r="AI43" s="205"/>
      <c r="AJ43" s="206"/>
      <c r="AK43" s="207"/>
      <c r="AM43" s="205"/>
      <c r="AN43" s="206"/>
      <c r="AO43" s="207"/>
    </row>
    <row r="44" spans="1:41" ht="15" customHeight="1">
      <c r="A44" s="14"/>
      <c r="B44" s="30"/>
      <c r="C44" s="226"/>
      <c r="D44" s="227"/>
      <c r="E44" s="228"/>
      <c r="G44" s="226"/>
      <c r="H44" s="227"/>
      <c r="I44" s="228"/>
      <c r="K44" s="205"/>
      <c r="L44" s="206"/>
      <c r="M44" s="207"/>
      <c r="O44" s="205"/>
      <c r="P44" s="206"/>
      <c r="Q44" s="207"/>
      <c r="S44" s="205"/>
      <c r="T44" s="206"/>
      <c r="U44" s="207"/>
      <c r="W44" s="205"/>
      <c r="X44" s="206"/>
      <c r="Y44" s="207"/>
      <c r="AA44" s="205"/>
      <c r="AB44" s="206"/>
      <c r="AC44" s="207"/>
      <c r="AE44" s="205"/>
      <c r="AF44" s="206"/>
      <c r="AG44" s="207"/>
      <c r="AI44" s="205"/>
      <c r="AJ44" s="206"/>
      <c r="AK44" s="207"/>
      <c r="AM44" s="205"/>
      <c r="AN44" s="206"/>
      <c r="AO44" s="207"/>
    </row>
    <row r="45" spans="1:41" ht="15" customHeight="1">
      <c r="A45" s="14"/>
      <c r="B45" s="30"/>
      <c r="C45" s="226"/>
      <c r="D45" s="227"/>
      <c r="E45" s="228"/>
      <c r="G45" s="226"/>
      <c r="H45" s="227"/>
      <c r="I45" s="228"/>
      <c r="K45" s="205"/>
      <c r="L45" s="206"/>
      <c r="M45" s="207"/>
      <c r="O45" s="205"/>
      <c r="P45" s="206"/>
      <c r="Q45" s="207"/>
      <c r="S45" s="205"/>
      <c r="T45" s="206"/>
      <c r="U45" s="207"/>
      <c r="W45" s="205"/>
      <c r="X45" s="206"/>
      <c r="Y45" s="207"/>
      <c r="AA45" s="205"/>
      <c r="AB45" s="206"/>
      <c r="AC45" s="207"/>
      <c r="AE45" s="205"/>
      <c r="AF45" s="206"/>
      <c r="AG45" s="207"/>
      <c r="AI45" s="205"/>
      <c r="AJ45" s="206"/>
      <c r="AK45" s="207"/>
      <c r="AM45" s="205"/>
      <c r="AN45" s="206"/>
      <c r="AO45" s="207"/>
    </row>
    <row r="46" spans="1:41" ht="15" customHeight="1">
      <c r="A46" s="14"/>
      <c r="B46" s="30"/>
      <c r="C46" s="226"/>
      <c r="D46" s="227"/>
      <c r="E46" s="228"/>
      <c r="G46" s="226"/>
      <c r="H46" s="227"/>
      <c r="I46" s="228"/>
      <c r="K46" s="205"/>
      <c r="L46" s="206"/>
      <c r="M46" s="207"/>
      <c r="O46" s="205"/>
      <c r="P46" s="206"/>
      <c r="Q46" s="207"/>
      <c r="S46" s="205"/>
      <c r="T46" s="206"/>
      <c r="U46" s="207"/>
      <c r="W46" s="205"/>
      <c r="X46" s="206"/>
      <c r="Y46" s="207"/>
      <c r="AA46" s="205"/>
      <c r="AB46" s="206"/>
      <c r="AC46" s="207"/>
      <c r="AE46" s="205"/>
      <c r="AF46" s="206"/>
      <c r="AG46" s="207"/>
      <c r="AI46" s="205"/>
      <c r="AJ46" s="206"/>
      <c r="AK46" s="207"/>
      <c r="AM46" s="205"/>
      <c r="AN46" s="206"/>
      <c r="AO46" s="207"/>
    </row>
    <row r="47" spans="1:41" ht="15" customHeight="1">
      <c r="A47" s="14"/>
      <c r="B47" s="30"/>
      <c r="C47" s="229"/>
      <c r="D47" s="230"/>
      <c r="E47" s="231"/>
      <c r="G47" s="229"/>
      <c r="H47" s="230"/>
      <c r="I47" s="231"/>
      <c r="K47" s="205"/>
      <c r="L47" s="206"/>
      <c r="M47" s="207"/>
      <c r="O47" s="205"/>
      <c r="P47" s="206"/>
      <c r="Q47" s="207"/>
      <c r="S47" s="205"/>
      <c r="T47" s="206"/>
      <c r="U47" s="207"/>
      <c r="W47" s="205"/>
      <c r="X47" s="206"/>
      <c r="Y47" s="207"/>
      <c r="AA47" s="205"/>
      <c r="AB47" s="206"/>
      <c r="AC47" s="207"/>
      <c r="AE47" s="205"/>
      <c r="AF47" s="206"/>
      <c r="AG47" s="207"/>
      <c r="AI47" s="205"/>
      <c r="AJ47" s="206"/>
      <c r="AK47" s="207"/>
      <c r="AM47" s="205"/>
      <c r="AN47" s="206"/>
      <c r="AO47" s="207"/>
    </row>
    <row r="48" spans="1:41" ht="15" customHeight="1">
      <c r="A48" s="14"/>
      <c r="B48" s="30"/>
      <c r="C48" s="235"/>
      <c r="D48" s="236"/>
      <c r="E48" s="237"/>
      <c r="G48" s="235"/>
      <c r="H48" s="236"/>
      <c r="I48" s="237"/>
      <c r="K48" s="205"/>
      <c r="L48" s="206"/>
      <c r="M48" s="207"/>
      <c r="O48" s="205"/>
      <c r="P48" s="206"/>
      <c r="Q48" s="207"/>
      <c r="S48" s="205"/>
      <c r="T48" s="206"/>
      <c r="U48" s="207"/>
      <c r="W48" s="205"/>
      <c r="X48" s="206"/>
      <c r="Y48" s="207"/>
      <c r="AA48" s="205"/>
      <c r="AB48" s="206"/>
      <c r="AC48" s="207"/>
      <c r="AE48" s="205"/>
      <c r="AF48" s="206"/>
      <c r="AG48" s="207"/>
      <c r="AI48" s="205"/>
      <c r="AJ48" s="206"/>
      <c r="AK48" s="207"/>
      <c r="AM48" s="205"/>
      <c r="AN48" s="206"/>
      <c r="AO48" s="207"/>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245" t="s">
        <v>70</v>
      </c>
      <c r="B50" s="160" t="s">
        <v>71</v>
      </c>
      <c r="C50" s="194" t="str" cm="1">
        <f t="array" ref="C50">IFERROR(_xlfn.IFS(B26&lt;&gt;"",C26,B27&lt;&gt;"",C27),"")</f>
        <v>Amount of GHGs emissions avoided or sequestered</v>
      </c>
      <c r="D50" s="195"/>
      <c r="E50" s="196"/>
      <c r="F50" s="37"/>
      <c r="G50" s="194" t="str" cm="1">
        <f t="array" ref="G50">IFERROR(_xlfn.IFS(F26&lt;&gt;"",G26,F27&lt;&gt;"",G27),"")</f>
        <v>Total number of jobs</v>
      </c>
      <c r="H50" s="195"/>
      <c r="I50" s="196"/>
      <c r="J50" s="38"/>
      <c r="K50" s="194" t="str" cm="1">
        <f t="array" ref="K50">IFERROR(_xlfn.IFS(J26&lt;&gt;"",K26,J27&lt;&gt;"",K27),"")</f>
        <v>6.1.1 Proportion of population using safely managed drinking water services</v>
      </c>
      <c r="L50" s="195"/>
      <c r="M50" s="196"/>
      <c r="N50" s="38"/>
      <c r="O50" s="194" cm="1">
        <f t="array" ref="O50">IFERROR(_xlfn.IFS(N26&lt;&gt;"",O26,N27&lt;&gt;"",O27),"")</f>
        <v>0</v>
      </c>
      <c r="P50" s="195"/>
      <c r="Q50" s="196"/>
      <c r="R50" s="38"/>
      <c r="S50" s="194" cm="1">
        <f t="array" ref="S50">IFERROR(_xlfn.IFS(R26&lt;&gt;"",S26,R27&lt;&gt;"",S27),"")</f>
        <v>0</v>
      </c>
      <c r="T50" s="195"/>
      <c r="U50" s="196"/>
      <c r="V50" s="38"/>
      <c r="W50" s="194" cm="1">
        <f t="array" ref="W50">IFERROR(_xlfn.IFS(V26&lt;&gt;"",W26,V27&lt;&gt;"",W27),"")</f>
        <v>0</v>
      </c>
      <c r="X50" s="195"/>
      <c r="Y50" s="196"/>
      <c r="Z50" s="38"/>
      <c r="AA50" s="194" cm="1">
        <f t="array" ref="AA50">IFERROR(_xlfn.IFS(Z26&lt;&gt;"",AA26,Z27&lt;&gt;"",AA27),"")</f>
        <v>0</v>
      </c>
      <c r="AB50" s="195"/>
      <c r="AC50" s="196"/>
      <c r="AD50" s="38"/>
      <c r="AE50" s="194" cm="1">
        <f t="array" ref="AE50">IFERROR(_xlfn.IFS(AD26&lt;&gt;"",AE26,AD27&lt;&gt;"",AE27),"")</f>
        <v>0</v>
      </c>
      <c r="AF50" s="195"/>
      <c r="AG50" s="196"/>
      <c r="AH50" s="38"/>
      <c r="AI50" s="194" cm="1">
        <f t="array" ref="AI50">IFERROR(_xlfn.IFS(AH26&lt;&gt;"",AI26,AH27&lt;&gt;"",AI27),"")</f>
        <v>0</v>
      </c>
      <c r="AJ50" s="195"/>
      <c r="AK50" s="196"/>
      <c r="AL50" s="38"/>
      <c r="AM50" s="194" cm="1">
        <f t="array" ref="AM50">IFERROR(_xlfn.IFS(AL26&lt;&gt;"",AM26,AL27&lt;&gt;"",AM27),"")</f>
        <v>0</v>
      </c>
      <c r="AN50" s="195"/>
      <c r="AO50" s="196"/>
    </row>
    <row r="51" spans="1:41">
      <c r="A51" s="245"/>
      <c r="B51" s="106" t="s">
        <v>62</v>
      </c>
      <c r="C51" s="198" t="s">
        <v>218</v>
      </c>
      <c r="D51" s="199"/>
      <c r="E51" s="199"/>
      <c r="F51" s="37"/>
      <c r="G51" s="198" t="s">
        <v>1293</v>
      </c>
      <c r="H51" s="199"/>
      <c r="I51" s="199"/>
      <c r="J51" s="38"/>
      <c r="K51" s="198" t="s">
        <v>276</v>
      </c>
      <c r="L51" s="199"/>
      <c r="M51" s="199"/>
      <c r="N51" s="38"/>
      <c r="O51" s="198" t="s">
        <v>72</v>
      </c>
      <c r="P51" s="199"/>
      <c r="Q51" s="199"/>
      <c r="R51" s="38"/>
      <c r="S51" s="198" t="s">
        <v>72</v>
      </c>
      <c r="T51" s="199"/>
      <c r="U51" s="199"/>
      <c r="V51" s="38"/>
      <c r="W51" s="198" t="s">
        <v>72</v>
      </c>
      <c r="X51" s="199"/>
      <c r="Y51" s="199"/>
      <c r="Z51" s="38"/>
      <c r="AA51" s="198" t="s">
        <v>72</v>
      </c>
      <c r="AB51" s="199"/>
      <c r="AC51" s="199"/>
      <c r="AD51" s="38"/>
      <c r="AE51" s="198" t="s">
        <v>72</v>
      </c>
      <c r="AF51" s="199"/>
      <c r="AG51" s="199"/>
      <c r="AH51" s="38"/>
      <c r="AI51" s="198" t="s">
        <v>72</v>
      </c>
      <c r="AJ51" s="199"/>
      <c r="AK51" s="199"/>
      <c r="AL51" s="38"/>
      <c r="AM51" s="198" t="s">
        <v>72</v>
      </c>
      <c r="AN51" s="199"/>
      <c r="AO51" s="199"/>
    </row>
    <row r="52" spans="1:41">
      <c r="A52" s="245"/>
      <c r="B52" s="106" t="s">
        <v>63</v>
      </c>
      <c r="C52" s="198" t="s">
        <v>1294</v>
      </c>
      <c r="D52" s="199"/>
      <c r="E52" s="199"/>
      <c r="F52" s="37"/>
      <c r="G52" s="198" t="s">
        <v>1295</v>
      </c>
      <c r="H52" s="199"/>
      <c r="I52" s="199"/>
      <c r="J52" s="38"/>
      <c r="K52" s="198" t="s">
        <v>1296</v>
      </c>
      <c r="L52" s="199"/>
      <c r="M52" s="199"/>
      <c r="N52" s="38"/>
      <c r="O52" s="198" t="s">
        <v>72</v>
      </c>
      <c r="P52" s="199"/>
      <c r="Q52" s="199"/>
      <c r="R52" s="38"/>
      <c r="S52" s="198" t="s">
        <v>72</v>
      </c>
      <c r="T52" s="199"/>
      <c r="U52" s="199"/>
      <c r="V52" s="38"/>
      <c r="W52" s="198" t="s">
        <v>72</v>
      </c>
      <c r="X52" s="199"/>
      <c r="Y52" s="199"/>
      <c r="Z52" s="38"/>
      <c r="AA52" s="198" t="s">
        <v>72</v>
      </c>
      <c r="AB52" s="199"/>
      <c r="AC52" s="199"/>
      <c r="AD52" s="38"/>
      <c r="AE52" s="198" t="s">
        <v>72</v>
      </c>
      <c r="AF52" s="199"/>
      <c r="AG52" s="199"/>
      <c r="AH52" s="38"/>
      <c r="AI52" s="198" t="s">
        <v>72</v>
      </c>
      <c r="AJ52" s="199"/>
      <c r="AK52" s="199"/>
      <c r="AL52" s="38"/>
      <c r="AM52" s="198" t="s">
        <v>72</v>
      </c>
      <c r="AN52" s="199"/>
      <c r="AO52" s="199"/>
    </row>
    <row r="53" spans="1:41">
      <c r="A53" s="245"/>
      <c r="B53" s="106" t="s">
        <v>65</v>
      </c>
      <c r="C53" s="198" t="s">
        <v>220</v>
      </c>
      <c r="D53" s="199"/>
      <c r="E53" s="199"/>
      <c r="F53" s="37"/>
      <c r="G53" s="198" t="s">
        <v>220</v>
      </c>
      <c r="H53" s="199"/>
      <c r="I53" s="199"/>
      <c r="J53" s="38"/>
      <c r="K53" s="198" t="s">
        <v>205</v>
      </c>
      <c r="L53" s="199"/>
      <c r="M53" s="199"/>
      <c r="N53" s="38"/>
      <c r="O53" s="198" t="s">
        <v>72</v>
      </c>
      <c r="P53" s="199"/>
      <c r="Q53" s="199"/>
      <c r="R53" s="38"/>
      <c r="S53" s="198" t="s">
        <v>72</v>
      </c>
      <c r="T53" s="199"/>
      <c r="U53" s="199"/>
      <c r="V53" s="38"/>
      <c r="W53" s="198" t="s">
        <v>72</v>
      </c>
      <c r="X53" s="199"/>
      <c r="Y53" s="199"/>
      <c r="Z53" s="38"/>
      <c r="AA53" s="198" t="s">
        <v>72</v>
      </c>
      <c r="AB53" s="199"/>
      <c r="AC53" s="199"/>
      <c r="AD53" s="38"/>
      <c r="AE53" s="198" t="s">
        <v>72</v>
      </c>
      <c r="AF53" s="199"/>
      <c r="AG53" s="199"/>
      <c r="AH53" s="38"/>
      <c r="AI53" s="198" t="s">
        <v>72</v>
      </c>
      <c r="AJ53" s="199"/>
      <c r="AK53" s="199"/>
      <c r="AL53" s="38"/>
      <c r="AM53" s="198" t="s">
        <v>72</v>
      </c>
      <c r="AN53" s="199"/>
      <c r="AO53" s="199"/>
    </row>
    <row r="54" spans="1:41">
      <c r="A54" s="245"/>
      <c r="B54" s="106" t="s">
        <v>64</v>
      </c>
      <c r="C54" s="198"/>
      <c r="D54" s="199"/>
      <c r="E54" s="199"/>
      <c r="F54" s="37"/>
      <c r="G54" s="252" t="s">
        <v>1297</v>
      </c>
      <c r="H54" s="253"/>
      <c r="I54" s="253"/>
      <c r="J54" s="38"/>
      <c r="K54" s="198" t="s">
        <v>1298</v>
      </c>
      <c r="L54" s="199"/>
      <c r="M54" s="199"/>
      <c r="N54" s="38"/>
      <c r="O54" s="198" t="s">
        <v>72</v>
      </c>
      <c r="P54" s="199"/>
      <c r="Q54" s="199"/>
      <c r="R54" s="38"/>
      <c r="S54" s="198" t="s">
        <v>72</v>
      </c>
      <c r="T54" s="199"/>
      <c r="U54" s="199"/>
      <c r="V54" s="38"/>
      <c r="W54" s="198" t="s">
        <v>72</v>
      </c>
      <c r="X54" s="199"/>
      <c r="Y54" s="199"/>
      <c r="Z54" s="38"/>
      <c r="AA54" s="198" t="s">
        <v>72</v>
      </c>
      <c r="AB54" s="199"/>
      <c r="AC54" s="199"/>
      <c r="AD54" s="38"/>
      <c r="AE54" s="198" t="s">
        <v>72</v>
      </c>
      <c r="AF54" s="199"/>
      <c r="AG54" s="199"/>
      <c r="AH54" s="38"/>
      <c r="AI54" s="198" t="s">
        <v>72</v>
      </c>
      <c r="AJ54" s="199"/>
      <c r="AK54" s="199"/>
      <c r="AL54" s="38"/>
      <c r="AM54" s="198" t="s">
        <v>72</v>
      </c>
      <c r="AN54" s="199"/>
      <c r="AO54" s="199"/>
    </row>
    <row r="55" spans="1:41">
      <c r="A55" s="245"/>
      <c r="B55" s="106" t="s">
        <v>73</v>
      </c>
      <c r="C55" s="198" t="s">
        <v>72</v>
      </c>
      <c r="D55" s="199"/>
      <c r="E55" s="199"/>
      <c r="F55" s="37"/>
      <c r="G55" s="198" t="s">
        <v>1299</v>
      </c>
      <c r="H55" s="199"/>
      <c r="I55" s="199"/>
      <c r="J55" s="38"/>
      <c r="K55" s="198" t="s">
        <v>206</v>
      </c>
      <c r="L55" s="199"/>
      <c r="M55" s="199"/>
      <c r="N55" s="38"/>
      <c r="O55" s="198" t="s">
        <v>72</v>
      </c>
      <c r="P55" s="199"/>
      <c r="Q55" s="199"/>
      <c r="R55" s="38"/>
      <c r="S55" s="198" t="s">
        <v>72</v>
      </c>
      <c r="T55" s="199"/>
      <c r="U55" s="199"/>
      <c r="V55" s="38"/>
      <c r="W55" s="198" t="s">
        <v>72</v>
      </c>
      <c r="X55" s="199"/>
      <c r="Y55" s="199"/>
      <c r="Z55" s="38"/>
      <c r="AA55" s="198" t="s">
        <v>72</v>
      </c>
      <c r="AB55" s="199"/>
      <c r="AC55" s="199"/>
      <c r="AD55" s="38"/>
      <c r="AE55" s="198" t="s">
        <v>72</v>
      </c>
      <c r="AF55" s="199"/>
      <c r="AG55" s="199"/>
      <c r="AH55" s="38"/>
      <c r="AI55" s="198" t="s">
        <v>72</v>
      </c>
      <c r="AJ55" s="199"/>
      <c r="AK55" s="199"/>
      <c r="AL55" s="38"/>
      <c r="AM55" s="198" t="s">
        <v>72</v>
      </c>
      <c r="AN55" s="199"/>
      <c r="AO55" s="199"/>
    </row>
    <row r="56" spans="1:41">
      <c r="A56" s="245"/>
      <c r="B56" s="106" t="s">
        <v>74</v>
      </c>
      <c r="C56" s="198" t="s">
        <v>72</v>
      </c>
      <c r="D56" s="199"/>
      <c r="E56" s="199"/>
      <c r="F56" s="37"/>
      <c r="G56" s="198"/>
      <c r="H56" s="199"/>
      <c r="I56" s="199"/>
      <c r="J56" s="38"/>
      <c r="K56" s="198"/>
      <c r="L56" s="199"/>
      <c r="M56" s="199"/>
      <c r="N56" s="38"/>
      <c r="O56" s="198" t="s">
        <v>72</v>
      </c>
      <c r="P56" s="199"/>
      <c r="Q56" s="199"/>
      <c r="R56" s="38"/>
      <c r="S56" s="198" t="s">
        <v>72</v>
      </c>
      <c r="T56" s="199"/>
      <c r="U56" s="199"/>
      <c r="V56" s="38"/>
      <c r="W56" s="198" t="s">
        <v>72</v>
      </c>
      <c r="X56" s="199"/>
      <c r="Y56" s="199"/>
      <c r="Z56" s="38"/>
      <c r="AA56" s="198" t="s">
        <v>72</v>
      </c>
      <c r="AB56" s="199"/>
      <c r="AC56" s="199"/>
      <c r="AD56" s="38"/>
      <c r="AE56" s="198" t="s">
        <v>72</v>
      </c>
      <c r="AF56" s="199"/>
      <c r="AG56" s="199"/>
      <c r="AH56" s="38"/>
      <c r="AI56" s="198" t="s">
        <v>72</v>
      </c>
      <c r="AJ56" s="199"/>
      <c r="AK56" s="199"/>
      <c r="AL56" s="38"/>
      <c r="AM56" s="198" t="s">
        <v>72</v>
      </c>
      <c r="AN56" s="199"/>
      <c r="AO56" s="199"/>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248"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48"/>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48"/>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46"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46"/>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46"/>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46"/>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46"/>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46"/>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46"/>
      <c r="B67" s="39" t="s">
        <v>83</v>
      </c>
      <c r="C67" s="251" t="s">
        <v>1300</v>
      </c>
      <c r="D67" s="251"/>
      <c r="E67" s="251"/>
      <c r="F67" s="37"/>
      <c r="G67" s="190" t="s">
        <v>1301</v>
      </c>
      <c r="H67" s="190"/>
      <c r="I67" s="190"/>
      <c r="J67" s="38"/>
      <c r="K67" s="190" t="s">
        <v>84</v>
      </c>
      <c r="L67" s="190"/>
      <c r="M67" s="190"/>
      <c r="N67" s="38"/>
      <c r="O67" s="190" t="s">
        <v>84</v>
      </c>
      <c r="P67" s="190"/>
      <c r="Q67" s="190"/>
      <c r="R67" s="38"/>
      <c r="S67" s="190" t="s">
        <v>84</v>
      </c>
      <c r="T67" s="190"/>
      <c r="U67" s="190"/>
      <c r="V67" s="38"/>
      <c r="W67" s="190" t="s">
        <v>84</v>
      </c>
      <c r="X67" s="190"/>
      <c r="Y67" s="190"/>
      <c r="Z67" s="38"/>
      <c r="AA67" s="190" t="s">
        <v>84</v>
      </c>
      <c r="AB67" s="190"/>
      <c r="AC67" s="190"/>
      <c r="AD67" s="38"/>
      <c r="AE67" s="190" t="s">
        <v>84</v>
      </c>
      <c r="AF67" s="190"/>
      <c r="AG67" s="190"/>
      <c r="AH67" s="38"/>
      <c r="AI67" s="190" t="s">
        <v>84</v>
      </c>
      <c r="AJ67" s="190"/>
      <c r="AK67" s="190"/>
      <c r="AL67" s="38"/>
      <c r="AM67" s="190" t="s">
        <v>84</v>
      </c>
      <c r="AN67" s="190"/>
      <c r="AO67" s="190"/>
    </row>
    <row r="68" spans="1:41">
      <c r="A68" s="246"/>
      <c r="B68" s="191"/>
      <c r="C68" s="251"/>
      <c r="D68" s="251"/>
      <c r="E68" s="251"/>
      <c r="F68" s="37"/>
      <c r="G68" s="190"/>
      <c r="H68" s="190"/>
      <c r="I68" s="190"/>
      <c r="J68" s="38"/>
      <c r="K68" s="190"/>
      <c r="L68" s="190"/>
      <c r="M68" s="190"/>
      <c r="N68" s="38"/>
      <c r="O68" s="190"/>
      <c r="P68" s="190"/>
      <c r="Q68" s="190"/>
      <c r="R68" s="38"/>
      <c r="S68" s="190"/>
      <c r="T68" s="190"/>
      <c r="U68" s="190"/>
      <c r="V68" s="38"/>
      <c r="W68" s="190"/>
      <c r="X68" s="190"/>
      <c r="Y68" s="190"/>
      <c r="Z68" s="38"/>
      <c r="AA68" s="190"/>
      <c r="AB68" s="190"/>
      <c r="AC68" s="190"/>
      <c r="AD68" s="38"/>
      <c r="AE68" s="190"/>
      <c r="AF68" s="190"/>
      <c r="AG68" s="190"/>
      <c r="AH68" s="38"/>
      <c r="AI68" s="190"/>
      <c r="AJ68" s="190"/>
      <c r="AK68" s="190"/>
      <c r="AL68" s="38"/>
      <c r="AM68" s="190"/>
      <c r="AN68" s="190"/>
      <c r="AO68" s="190"/>
    </row>
    <row r="69" spans="1:41">
      <c r="A69" s="246"/>
      <c r="B69" s="192"/>
      <c r="C69" s="251"/>
      <c r="D69" s="251"/>
      <c r="E69" s="251"/>
      <c r="F69" s="37"/>
      <c r="G69" s="190"/>
      <c r="H69" s="190"/>
      <c r="I69" s="190"/>
      <c r="J69" s="38"/>
      <c r="K69" s="190"/>
      <c r="L69" s="190"/>
      <c r="M69" s="190"/>
      <c r="N69" s="38"/>
      <c r="O69" s="190"/>
      <c r="P69" s="190"/>
      <c r="Q69" s="190"/>
      <c r="R69" s="38"/>
      <c r="S69" s="190"/>
      <c r="T69" s="190"/>
      <c r="U69" s="190"/>
      <c r="V69" s="38"/>
      <c r="W69" s="190"/>
      <c r="X69" s="190"/>
      <c r="Y69" s="190"/>
      <c r="Z69" s="38"/>
      <c r="AA69" s="190"/>
      <c r="AB69" s="190"/>
      <c r="AC69" s="190"/>
      <c r="AD69" s="38"/>
      <c r="AE69" s="190"/>
      <c r="AF69" s="190"/>
      <c r="AG69" s="190"/>
      <c r="AH69" s="38"/>
      <c r="AI69" s="190"/>
      <c r="AJ69" s="190"/>
      <c r="AK69" s="190"/>
      <c r="AL69" s="38"/>
      <c r="AM69" s="190"/>
      <c r="AN69" s="190"/>
      <c r="AO69" s="190"/>
    </row>
    <row r="70" spans="1:41">
      <c r="A70" s="246"/>
      <c r="B70" s="192"/>
      <c r="C70" s="251"/>
      <c r="D70" s="251"/>
      <c r="E70" s="251"/>
      <c r="F70" s="37"/>
      <c r="G70" s="190"/>
      <c r="H70" s="190"/>
      <c r="I70" s="190"/>
      <c r="J70" s="38"/>
      <c r="K70" s="190"/>
      <c r="L70" s="190"/>
      <c r="M70" s="190"/>
      <c r="N70" s="38"/>
      <c r="O70" s="190"/>
      <c r="P70" s="190"/>
      <c r="Q70" s="190"/>
      <c r="R70" s="38"/>
      <c r="S70" s="190"/>
      <c r="T70" s="190"/>
      <c r="U70" s="190"/>
      <c r="V70" s="38"/>
      <c r="W70" s="190"/>
      <c r="X70" s="190"/>
      <c r="Y70" s="190"/>
      <c r="Z70" s="38"/>
      <c r="AA70" s="190"/>
      <c r="AB70" s="190"/>
      <c r="AC70" s="190"/>
      <c r="AD70" s="38"/>
      <c r="AE70" s="190"/>
      <c r="AF70" s="190"/>
      <c r="AG70" s="190"/>
      <c r="AH70" s="38"/>
      <c r="AI70" s="190"/>
      <c r="AJ70" s="190"/>
      <c r="AK70" s="190"/>
      <c r="AL70" s="38"/>
      <c r="AM70" s="190"/>
      <c r="AN70" s="190"/>
      <c r="AO70" s="190"/>
    </row>
    <row r="71" spans="1:41">
      <c r="A71" s="246"/>
      <c r="B71" s="192"/>
      <c r="C71" s="251"/>
      <c r="D71" s="251"/>
      <c r="E71" s="251"/>
      <c r="F71" s="37"/>
      <c r="G71" s="190"/>
      <c r="H71" s="190"/>
      <c r="I71" s="190"/>
      <c r="J71" s="38"/>
      <c r="K71" s="190"/>
      <c r="L71" s="190"/>
      <c r="M71" s="190"/>
      <c r="N71" s="38"/>
      <c r="O71" s="190"/>
      <c r="P71" s="190"/>
      <c r="Q71" s="190"/>
      <c r="R71" s="38"/>
      <c r="S71" s="190"/>
      <c r="T71" s="190"/>
      <c r="U71" s="190"/>
      <c r="V71" s="38"/>
      <c r="W71" s="190"/>
      <c r="X71" s="190"/>
      <c r="Y71" s="190"/>
      <c r="Z71" s="38"/>
      <c r="AA71" s="190"/>
      <c r="AB71" s="190"/>
      <c r="AC71" s="190"/>
      <c r="AD71" s="38"/>
      <c r="AE71" s="190"/>
      <c r="AF71" s="190"/>
      <c r="AG71" s="190"/>
      <c r="AH71" s="38"/>
      <c r="AI71" s="190"/>
      <c r="AJ71" s="190"/>
      <c r="AK71" s="190"/>
      <c r="AL71" s="38"/>
      <c r="AM71" s="190"/>
      <c r="AN71" s="190"/>
      <c r="AO71" s="190"/>
    </row>
    <row r="72" spans="1:41">
      <c r="A72" s="246"/>
      <c r="B72" s="192"/>
      <c r="C72" s="251"/>
      <c r="D72" s="251"/>
      <c r="E72" s="251"/>
      <c r="F72" s="37"/>
      <c r="G72" s="190"/>
      <c r="H72" s="190"/>
      <c r="I72" s="190"/>
      <c r="J72" s="38"/>
      <c r="K72" s="190"/>
      <c r="L72" s="190"/>
      <c r="M72" s="190"/>
      <c r="N72" s="38"/>
      <c r="O72" s="190"/>
      <c r="P72" s="190"/>
      <c r="Q72" s="190"/>
      <c r="R72" s="38"/>
      <c r="S72" s="190"/>
      <c r="T72" s="190"/>
      <c r="U72" s="190"/>
      <c r="V72" s="38"/>
      <c r="W72" s="190"/>
      <c r="X72" s="190"/>
      <c r="Y72" s="190"/>
      <c r="Z72" s="38"/>
      <c r="AA72" s="190"/>
      <c r="AB72" s="190"/>
      <c r="AC72" s="190"/>
      <c r="AD72" s="38"/>
      <c r="AE72" s="190"/>
      <c r="AF72" s="190"/>
      <c r="AG72" s="190"/>
      <c r="AH72" s="38"/>
      <c r="AI72" s="190"/>
      <c r="AJ72" s="190"/>
      <c r="AK72" s="190"/>
      <c r="AL72" s="38"/>
      <c r="AM72" s="190"/>
      <c r="AN72" s="190"/>
      <c r="AO72" s="190"/>
    </row>
    <row r="73" spans="1:41">
      <c r="A73" s="246"/>
      <c r="B73" s="193"/>
      <c r="C73" s="251"/>
      <c r="D73" s="251"/>
      <c r="E73" s="251"/>
      <c r="F73" s="37"/>
      <c r="G73" s="190"/>
      <c r="H73" s="190"/>
      <c r="I73" s="190"/>
      <c r="J73" s="38"/>
      <c r="K73" s="190"/>
      <c r="L73" s="190"/>
      <c r="M73" s="190"/>
      <c r="N73" s="38"/>
      <c r="O73" s="190"/>
      <c r="P73" s="190"/>
      <c r="Q73" s="190"/>
      <c r="R73" s="38"/>
      <c r="S73" s="190"/>
      <c r="T73" s="190"/>
      <c r="U73" s="190"/>
      <c r="V73" s="38"/>
      <c r="W73" s="190"/>
      <c r="X73" s="190"/>
      <c r="Y73" s="190"/>
      <c r="Z73" s="38"/>
      <c r="AA73" s="190"/>
      <c r="AB73" s="190"/>
      <c r="AC73" s="190"/>
      <c r="AD73" s="38"/>
      <c r="AE73" s="190"/>
      <c r="AF73" s="190"/>
      <c r="AG73" s="190"/>
      <c r="AH73" s="38"/>
      <c r="AI73" s="190"/>
      <c r="AJ73" s="190"/>
      <c r="AK73" s="190"/>
      <c r="AL73" s="38"/>
      <c r="AM73" s="190"/>
      <c r="AN73" s="190"/>
      <c r="AO73" s="190"/>
    </row>
    <row r="74" spans="1:41">
      <c r="A74" s="246"/>
    </row>
    <row r="75" spans="1:41">
      <c r="A75" s="246"/>
    </row>
    <row r="76" spans="1:41">
      <c r="A76" s="246"/>
    </row>
    <row r="77" spans="1:41">
      <c r="A77" s="246"/>
    </row>
    <row r="78" spans="1:41">
      <c r="A78" s="246"/>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Props1.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9</vt:i4>
      </vt:variant>
      <vt:variant>
        <vt:lpstr>Adlandırılmış Aralıklar</vt:lpstr>
      </vt:variant>
      <vt:variant>
        <vt:i4>41</vt:i4>
      </vt:variant>
    </vt:vector>
  </HeadingPairs>
  <TitlesOfParts>
    <vt:vector size="50" baseType="lpstr">
      <vt:lpstr>Read me</vt:lpstr>
      <vt:lpstr>Samsun Landfill Gas</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Ruzgar Danismanlik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Cagla Balci Eris</dc:creator>
  <cp:keywords/>
  <dc:description/>
  <cp:lastModifiedBy>Anıl</cp:lastModifiedBy>
  <cp:revision/>
  <dcterms:created xsi:type="dcterms:W3CDTF">2020-07-30T17:29:20Z</dcterms:created>
  <dcterms:modified xsi:type="dcterms:W3CDTF">2025-01-12T15:00:41Z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