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Lenovo\Desktop\GS\SELALE HES\Revalidasyon\Şelale HES\Round 5\"/>
    </mc:Choice>
  </mc:AlternateContent>
  <xr:revisionPtr revIDLastSave="0" documentId="13_ncr:1_{E5A1D308-BCFF-4C24-AACC-574EAFC6C389}" xr6:coauthVersionLast="47" xr6:coauthVersionMax="47" xr10:uidLastSave="{00000000-0000-0000-0000-000000000000}"/>
  <bookViews>
    <workbookView xWindow="-108" yWindow="-108" windowWidth="23256" windowHeight="12576" xr2:uid="{00000000-000D-0000-FFFF-FFFF00000000}"/>
  </bookViews>
  <sheets>
    <sheet name="ER" sheetId="1" r:id="rId1"/>
    <sheet name="Electricity Generation" sheetId="2" r:id="rId2"/>
    <sheet name="Power Density" sheetId="4" r:id="rId3"/>
  </sheets>
  <definedNames>
    <definedName name="ectract?" localSheetId="2">#REF!</definedName>
    <definedName name="ectract?">#REF!</definedName>
    <definedName name="_xlnm.Extract" localSheetId="2">#REF!</definedName>
    <definedName name="_xlnm.Extra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2" i="2" l="1"/>
  <c r="C6" i="2"/>
  <c r="I7" i="1"/>
  <c r="O7" i="1"/>
  <c r="C4" i="4"/>
  <c r="C3" i="4"/>
  <c r="C7" i="1"/>
  <c r="E29" i="1"/>
  <c r="C8" i="1" s="1"/>
  <c r="J4" i="1"/>
  <c r="J5" i="1"/>
  <c r="J6" i="1"/>
  <c r="J7" i="1"/>
  <c r="J8" i="1"/>
  <c r="J9" i="1"/>
  <c r="J10" i="1"/>
  <c r="J3" i="1"/>
  <c r="O3" i="1"/>
  <c r="O10" i="1"/>
  <c r="O11" i="1" s="1"/>
  <c r="I18" i="1"/>
  <c r="I17" i="1"/>
  <c r="J17" i="1" s="1"/>
  <c r="I19" i="1"/>
  <c r="I20" i="1" s="1"/>
  <c r="J18" i="1" l="1"/>
  <c r="C6" i="1" l="1"/>
  <c r="C15" i="2"/>
  <c r="C9" i="2" l="1"/>
  <c r="C7" i="2"/>
  <c r="C8" i="2"/>
  <c r="C5" i="1"/>
  <c r="C4" i="1" s="1"/>
  <c r="I10" i="1"/>
  <c r="K10" i="1" s="1"/>
  <c r="I9" i="1"/>
  <c r="K9" i="1" s="1"/>
  <c r="K6" i="1"/>
  <c r="K5" i="1"/>
  <c r="K4" i="1"/>
  <c r="K7" i="1"/>
  <c r="I8" i="1"/>
  <c r="K8" i="1" s="1"/>
  <c r="K3" i="1" l="1"/>
  <c r="I12" i="1"/>
  <c r="I13" i="1" s="1"/>
  <c r="C11" i="2"/>
  <c r="B8" i="2" l="1"/>
  <c r="D8" i="2" s="1"/>
  <c r="B7" i="2"/>
  <c r="D7" i="2" s="1"/>
  <c r="B2" i="2"/>
  <c r="B3" i="2"/>
  <c r="B9" i="2"/>
  <c r="D9" i="2" s="1"/>
  <c r="B6" i="2"/>
  <c r="D6" i="2" s="1"/>
  <c r="B4" i="2"/>
  <c r="B5" i="2"/>
  <c r="D5" i="2" s="1"/>
  <c r="K12" i="1"/>
  <c r="K13" i="1"/>
  <c r="B12" i="2" l="1"/>
  <c r="B11" i="2" s="1"/>
  <c r="D12" i="2"/>
  <c r="D11" i="2" s="1"/>
</calcChain>
</file>

<file path=xl/sharedStrings.xml><?xml version="1.0" encoding="utf-8"?>
<sst xmlns="http://schemas.openxmlformats.org/spreadsheetml/2006/main" count="89" uniqueCount="68">
  <si>
    <t>Years</t>
  </si>
  <si>
    <t>Description</t>
  </si>
  <si>
    <t>Value</t>
  </si>
  <si>
    <t>Unit</t>
  </si>
  <si>
    <t>Reference</t>
  </si>
  <si>
    <r>
      <t>ER</t>
    </r>
    <r>
      <rPr>
        <vertAlign val="subscript"/>
        <sz val="11"/>
        <color theme="1"/>
        <rFont val="Calibri"/>
        <family val="2"/>
        <charset val="162"/>
        <scheme val="minor"/>
      </rPr>
      <t>y</t>
    </r>
  </si>
  <si>
    <t>Emission Reductions in year y</t>
  </si>
  <si>
    <t>tCO2e/yr</t>
  </si>
  <si>
    <r>
      <t>BE</t>
    </r>
    <r>
      <rPr>
        <vertAlign val="subscript"/>
        <sz val="11"/>
        <color theme="1"/>
        <rFont val="Calibri"/>
        <family val="2"/>
        <charset val="162"/>
        <scheme val="minor"/>
      </rPr>
      <t>y</t>
    </r>
  </si>
  <si>
    <t xml:space="preserve">Baseline Emissions in year y </t>
  </si>
  <si>
    <r>
      <t>EG</t>
    </r>
    <r>
      <rPr>
        <vertAlign val="subscript"/>
        <sz val="11"/>
        <color theme="1"/>
        <rFont val="Calibri"/>
        <family val="2"/>
        <charset val="162"/>
        <scheme val="minor"/>
      </rPr>
      <t>facility,y</t>
    </r>
  </si>
  <si>
    <t xml:space="preserve">Quantity of net electricity generation supplied by the project plant/unit to the grid in year y </t>
  </si>
  <si>
    <t>MWh/yr</t>
  </si>
  <si>
    <r>
      <t>EF</t>
    </r>
    <r>
      <rPr>
        <vertAlign val="subscript"/>
        <sz val="11"/>
        <color theme="1"/>
        <rFont val="Calibri"/>
        <family val="2"/>
        <charset val="162"/>
        <scheme val="minor"/>
      </rPr>
      <t>grid,CM,y</t>
    </r>
  </si>
  <si>
    <t xml:space="preserve">Combined margin CO2 emission factor for grid connected power generation in year y calculated using the latest version of the “Tool to calculate the emission factor for an electricity system” </t>
  </si>
  <si>
    <t>t CO2/MWh</t>
  </si>
  <si>
    <t>The proposed project activity involves the generation of electricity by a wind power plant which does not cause any significant emissions. Therefore project emissions are considered as “0”.</t>
  </si>
  <si>
    <r>
      <t>PE</t>
    </r>
    <r>
      <rPr>
        <vertAlign val="subscript"/>
        <sz val="11"/>
        <color theme="1"/>
        <rFont val="Calibri"/>
        <family val="2"/>
        <charset val="162"/>
        <scheme val="minor"/>
      </rPr>
      <t>y</t>
    </r>
  </si>
  <si>
    <t xml:space="preserve">Project Emissions in year y </t>
  </si>
  <si>
    <t>TOTAL CREDITING PERIOD</t>
  </si>
  <si>
    <t>TOTAL</t>
  </si>
  <si>
    <r>
      <t>Estimation of baseline emissions in tons of CO</t>
    </r>
    <r>
      <rPr>
        <b/>
        <vertAlign val="subscript"/>
        <sz val="11"/>
        <rFont val="Calibri"/>
        <family val="2"/>
        <charset val="162"/>
        <scheme val="minor"/>
      </rPr>
      <t>2</t>
    </r>
    <r>
      <rPr>
        <b/>
        <sz val="11"/>
        <rFont val="Calibri"/>
        <family val="2"/>
        <charset val="162"/>
        <scheme val="minor"/>
      </rPr>
      <t>e</t>
    </r>
  </si>
  <si>
    <r>
      <t>Estimation of project emissions in tons of CO</t>
    </r>
    <r>
      <rPr>
        <b/>
        <vertAlign val="subscript"/>
        <sz val="11"/>
        <rFont val="Calibri"/>
        <family val="2"/>
        <charset val="162"/>
        <scheme val="minor"/>
      </rPr>
      <t>2</t>
    </r>
    <r>
      <rPr>
        <b/>
        <sz val="11"/>
        <rFont val="Calibri"/>
        <family val="2"/>
        <charset val="162"/>
        <scheme val="minor"/>
      </rPr>
      <t>e</t>
    </r>
  </si>
  <si>
    <r>
      <t>Estimation emission reductions in tons of CO</t>
    </r>
    <r>
      <rPr>
        <b/>
        <vertAlign val="subscript"/>
        <sz val="11"/>
        <rFont val="Calibri"/>
        <family val="2"/>
        <charset val="162"/>
        <scheme val="minor"/>
      </rPr>
      <t>2</t>
    </r>
    <r>
      <rPr>
        <b/>
        <sz val="11"/>
        <rFont val="Calibri"/>
        <family val="2"/>
        <charset val="162"/>
        <scheme val="minor"/>
      </rPr>
      <t>e</t>
    </r>
  </si>
  <si>
    <t>Weighting factor</t>
  </si>
  <si>
    <t xml:space="preserve">For solar, wind  Projects </t>
  </si>
  <si>
    <t>OM</t>
  </si>
  <si>
    <t>tCO2/MWh</t>
  </si>
  <si>
    <t>BM</t>
  </si>
  <si>
    <t>CM</t>
  </si>
  <si>
    <t>Baseline estimate (MWh)</t>
  </si>
  <si>
    <t>Project estimate (MWh)</t>
  </si>
  <si>
    <t>Net benefit (MWh)</t>
  </si>
  <si>
    <t>ANNUAL AVERAGE</t>
  </si>
  <si>
    <t>Total</t>
  </si>
  <si>
    <t>Annual average</t>
  </si>
  <si>
    <t>date 1</t>
  </si>
  <si>
    <t>date 2</t>
  </si>
  <si>
    <t># number of days</t>
  </si>
  <si>
    <t>Total (number of days)</t>
  </si>
  <si>
    <t>Electricity generation (MWh)</t>
  </si>
  <si>
    <t>Proportion of Selale HEPP</t>
  </si>
  <si>
    <t>Project Power (kWe)</t>
  </si>
  <si>
    <t>2019
(25/03/2019 – 31/12/2019)</t>
  </si>
  <si>
    <t>2026
(01/01/2026 – 24/03/2026)</t>
  </si>
  <si>
    <t>7 YEARS</t>
  </si>
  <si>
    <r>
      <t>ER</t>
    </r>
    <r>
      <rPr>
        <vertAlign val="subscript"/>
        <sz val="11"/>
        <color theme="1"/>
        <rFont val="Calibri"/>
        <family val="2"/>
        <charset val="162"/>
        <scheme val="minor"/>
      </rPr>
      <t>y</t>
    </r>
    <r>
      <rPr>
        <sz val="11"/>
        <color theme="1"/>
        <rFont val="Calibri"/>
        <family val="2"/>
        <charset val="162"/>
        <scheme val="minor"/>
      </rPr>
      <t xml:space="preserve"> = BE</t>
    </r>
    <r>
      <rPr>
        <vertAlign val="subscript"/>
        <sz val="11"/>
        <color theme="1"/>
        <rFont val="Calibri"/>
        <family val="2"/>
        <charset val="162"/>
        <scheme val="minor"/>
      </rPr>
      <t>y</t>
    </r>
    <r>
      <rPr>
        <sz val="11"/>
        <color theme="1"/>
        <rFont val="Calibri"/>
        <family val="2"/>
        <charset val="162"/>
        <scheme val="minor"/>
      </rPr>
      <t xml:space="preserve"> - PE</t>
    </r>
    <r>
      <rPr>
        <vertAlign val="subscript"/>
        <sz val="11"/>
        <color theme="1"/>
        <rFont val="Calibri"/>
        <family val="2"/>
        <charset val="162"/>
        <scheme val="minor"/>
      </rPr>
      <t>y</t>
    </r>
  </si>
  <si>
    <r>
      <t>BE</t>
    </r>
    <r>
      <rPr>
        <vertAlign val="subscript"/>
        <sz val="11"/>
        <color theme="1"/>
        <rFont val="Calibri"/>
        <family val="2"/>
        <charset val="162"/>
        <scheme val="minor"/>
      </rPr>
      <t>y</t>
    </r>
    <r>
      <rPr>
        <sz val="11"/>
        <color theme="1"/>
        <rFont val="Calibri"/>
        <family val="2"/>
        <charset val="162"/>
        <scheme val="minor"/>
      </rPr>
      <t xml:space="preserve"> = EG</t>
    </r>
    <r>
      <rPr>
        <vertAlign val="subscript"/>
        <sz val="11"/>
        <color theme="1"/>
        <rFont val="Calibri"/>
        <family val="2"/>
        <charset val="162"/>
        <scheme val="minor"/>
      </rPr>
      <t>facility,y</t>
    </r>
    <r>
      <rPr>
        <sz val="11"/>
        <color theme="1"/>
        <rFont val="Calibri"/>
        <family val="2"/>
        <charset val="162"/>
        <scheme val="minor"/>
      </rPr>
      <t xml:space="preserve"> x EF</t>
    </r>
    <r>
      <rPr>
        <vertAlign val="subscript"/>
        <sz val="11"/>
        <color theme="1"/>
        <rFont val="Calibri"/>
        <family val="2"/>
        <charset val="162"/>
        <scheme val="minor"/>
      </rPr>
      <t>grid,CM,y</t>
    </r>
  </si>
  <si>
    <r>
      <t>W</t>
    </r>
    <r>
      <rPr>
        <b/>
        <vertAlign val="subscript"/>
        <sz val="11"/>
        <color indexed="9"/>
        <rFont val="Calibri"/>
        <family val="2"/>
        <charset val="162"/>
        <scheme val="minor"/>
      </rPr>
      <t>OM</t>
    </r>
  </si>
  <si>
    <r>
      <t>W</t>
    </r>
    <r>
      <rPr>
        <b/>
        <vertAlign val="subscript"/>
        <sz val="11"/>
        <color indexed="9"/>
        <rFont val="Calibri"/>
        <family val="2"/>
        <charset val="162"/>
        <scheme val="minor"/>
      </rPr>
      <t>BM</t>
    </r>
  </si>
  <si>
    <r>
      <t>All other Projects; 1</t>
    </r>
    <r>
      <rPr>
        <vertAlign val="superscript"/>
        <sz val="11"/>
        <color indexed="8"/>
        <rFont val="Calibri"/>
        <family val="2"/>
        <charset val="162"/>
        <scheme val="minor"/>
      </rPr>
      <t>st</t>
    </r>
    <r>
      <rPr>
        <sz val="11"/>
        <color indexed="8"/>
        <rFont val="Calibri"/>
        <family val="2"/>
        <charset val="162"/>
        <scheme val="minor"/>
      </rPr>
      <t xml:space="preserve"> crediting period</t>
    </r>
  </si>
  <si>
    <r>
      <t xml:space="preserve">                             2</t>
    </r>
    <r>
      <rPr>
        <vertAlign val="superscript"/>
        <sz val="11"/>
        <color indexed="8"/>
        <rFont val="Calibri"/>
        <family val="2"/>
        <charset val="162"/>
        <scheme val="minor"/>
      </rPr>
      <t>nd</t>
    </r>
    <r>
      <rPr>
        <sz val="11"/>
        <color indexed="8"/>
        <rFont val="Calibri"/>
        <family val="2"/>
        <charset val="162"/>
        <scheme val="minor"/>
      </rPr>
      <t xml:space="preserve"> - 3</t>
    </r>
    <r>
      <rPr>
        <vertAlign val="superscript"/>
        <sz val="11"/>
        <color indexed="8"/>
        <rFont val="Calibri"/>
        <family val="2"/>
        <charset val="162"/>
        <scheme val="minor"/>
      </rPr>
      <t>rd</t>
    </r>
    <r>
      <rPr>
        <sz val="11"/>
        <color indexed="8"/>
        <rFont val="Calibri"/>
        <family val="2"/>
        <charset val="162"/>
        <scheme val="minor"/>
      </rPr>
      <t xml:space="preserve"> crediting period</t>
    </r>
  </si>
  <si>
    <t>Ayrancılar HEPP</t>
  </si>
  <si>
    <t>Selale HEPP</t>
  </si>
  <si>
    <t>https://enerji.gov.tr//Media/Dizin/EVCED/tr/%C3%87evreVe%C4%B0klim/%C4%B0klimDe%C4%9Fi%C5%9Fikli%C4%9Fi/TUESEmisyonFktr/Belgeler/Bform2020.pdf</t>
  </si>
  <si>
    <t>Operational and build margin values were taken from the Ministry of Energy and Natural Resources 2020 calculations (most recent value, published on 20/09/2022). CM has been calculated according to the weighing factors stated in the methodology.</t>
  </si>
  <si>
    <t>Parameter</t>
  </si>
  <si>
    <t>Description &amp; Unit</t>
  </si>
  <si>
    <t>PD=</t>
  </si>
  <si>
    <t>Power density of the project activity (W/m2)</t>
  </si>
  <si>
    <t>CapPJ=</t>
  </si>
  <si>
    <t xml:space="preserve">Installed capacity of the hydro power plant after the implementation of the project activity (W) </t>
  </si>
  <si>
    <t>CapBL=</t>
  </si>
  <si>
    <t>Installed capacity of the hydro power plant before the implementation of the project activity (W). For new hydro power plants, this value is zero</t>
  </si>
  <si>
    <t>APJ=</t>
  </si>
  <si>
    <t>Area of the reservoir measured in the surface of the water, after the implementation of the project activity, when the reservoir is full (m2)</t>
  </si>
  <si>
    <t>ABL=</t>
  </si>
  <si>
    <t xml:space="preserve">Area of the reservoir measured in the surface of the water, before the implementation of the project activity, when the reservoir is full (m2).  For new reservoirs, this value is zero.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</si>
</sst>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
    <numFmt numFmtId="165" formatCode="0.000"/>
  </numFmts>
  <fonts count="20" x14ac:knownFonts="1">
    <font>
      <sz val="11"/>
      <color theme="1"/>
      <name val="Calibri"/>
      <family val="2"/>
      <charset val="162"/>
      <scheme val="minor"/>
    </font>
    <font>
      <b/>
      <sz val="11"/>
      <color theme="1"/>
      <name val="Calibri"/>
      <family val="2"/>
      <charset val="162"/>
      <scheme val="minor"/>
    </font>
    <font>
      <b/>
      <sz val="11"/>
      <name val="Calibri"/>
      <family val="2"/>
      <charset val="162"/>
      <scheme val="minor"/>
    </font>
    <font>
      <vertAlign val="subscript"/>
      <sz val="11"/>
      <color theme="1"/>
      <name val="Calibri"/>
      <family val="2"/>
      <charset val="162"/>
      <scheme val="minor"/>
    </font>
    <font>
      <b/>
      <sz val="12"/>
      <name val="Calibri"/>
      <family val="2"/>
      <charset val="162"/>
      <scheme val="minor"/>
    </font>
    <font>
      <b/>
      <sz val="12"/>
      <color theme="1"/>
      <name val="Calibri"/>
      <family val="2"/>
      <charset val="162"/>
      <scheme val="minor"/>
    </font>
    <font>
      <b/>
      <vertAlign val="subscript"/>
      <sz val="11"/>
      <name val="Calibri"/>
      <family val="2"/>
      <charset val="162"/>
      <scheme val="minor"/>
    </font>
    <font>
      <u/>
      <sz val="11"/>
      <color theme="10"/>
      <name val="Calibri"/>
      <family val="2"/>
      <charset val="162"/>
      <scheme val="minor"/>
    </font>
    <font>
      <sz val="11"/>
      <color theme="1"/>
      <name val="Calibri"/>
      <family val="2"/>
      <charset val="162"/>
      <scheme val="minor"/>
    </font>
    <font>
      <sz val="11"/>
      <name val="Calibri"/>
      <family val="2"/>
      <charset val="162"/>
      <scheme val="minor"/>
    </font>
    <font>
      <sz val="10"/>
      <name val="Verdana"/>
      <family val="2"/>
      <charset val="162"/>
    </font>
    <font>
      <sz val="8"/>
      <name val="Calibri"/>
      <family val="2"/>
      <charset val="162"/>
      <scheme val="minor"/>
    </font>
    <font>
      <b/>
      <sz val="11"/>
      <color theme="0"/>
      <name val="Calibri"/>
      <family val="2"/>
      <charset val="162"/>
      <scheme val="minor"/>
    </font>
    <font>
      <sz val="11"/>
      <color theme="0"/>
      <name val="Calibri"/>
      <family val="2"/>
      <charset val="162"/>
      <scheme val="minor"/>
    </font>
    <font>
      <b/>
      <vertAlign val="subscript"/>
      <sz val="11"/>
      <color indexed="9"/>
      <name val="Calibri"/>
      <family val="2"/>
      <charset val="162"/>
      <scheme val="minor"/>
    </font>
    <font>
      <vertAlign val="superscript"/>
      <sz val="11"/>
      <color indexed="8"/>
      <name val="Calibri"/>
      <family val="2"/>
      <charset val="162"/>
      <scheme val="minor"/>
    </font>
    <font>
      <sz val="11"/>
      <color indexed="8"/>
      <name val="Calibri"/>
      <family val="2"/>
      <charset val="162"/>
      <scheme val="minor"/>
    </font>
    <font>
      <b/>
      <sz val="11"/>
      <color rgb="FFFF0000"/>
      <name val="Calibri"/>
      <family val="2"/>
      <charset val="162"/>
      <scheme val="minor"/>
    </font>
    <font>
      <b/>
      <sz val="10"/>
      <name val="Verdana"/>
      <family val="2"/>
      <charset val="162"/>
    </font>
    <font>
      <sz val="10.5"/>
      <color theme="1"/>
      <name val="Franklin Gothic Book"/>
      <family val="2"/>
      <charset val="162"/>
    </font>
  </fonts>
  <fills count="7">
    <fill>
      <patternFill patternType="none"/>
    </fill>
    <fill>
      <patternFill patternType="gray125"/>
    </fill>
    <fill>
      <patternFill patternType="solid">
        <fgColor indexed="53"/>
        <bgColor indexed="64"/>
      </patternFill>
    </fill>
    <fill>
      <patternFill patternType="solid">
        <fgColor theme="4" tint="-0.249977111117893"/>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theme="4" tint="0.39991454817346722"/>
      </bottom>
      <diagonal/>
    </border>
    <border>
      <left/>
      <right/>
      <top/>
      <bottom style="thin">
        <color theme="4" tint="0.39991454817346722"/>
      </bottom>
      <diagonal/>
    </border>
    <border>
      <left/>
      <right style="thin">
        <color theme="4" tint="0.39991454817346722"/>
      </right>
      <top style="thin">
        <color theme="4" tint="0.39991454817346722"/>
      </top>
      <bottom style="thin">
        <color theme="4" tint="0.39991454817346722"/>
      </bottom>
      <diagonal/>
    </border>
    <border>
      <left/>
      <right style="thick">
        <color auto="1"/>
      </right>
      <top/>
      <bottom/>
      <diagonal/>
    </border>
    <border>
      <left style="thick">
        <color auto="1"/>
      </left>
      <right style="thin">
        <color theme="4" tint="0.39991454817346722"/>
      </right>
      <top style="thin">
        <color theme="4" tint="0.39991454817346722"/>
      </top>
      <bottom style="thin">
        <color theme="4" tint="0.39991454817346722"/>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4">
    <xf numFmtId="0" fontId="0" fillId="0" borderId="0"/>
    <xf numFmtId="0" fontId="7" fillId="0" borderId="0" applyNumberFormat="0" applyFill="0" applyBorder="0" applyAlignment="0" applyProtection="0"/>
    <xf numFmtId="43" fontId="8" fillId="0" borderId="0" applyFont="0" applyFill="0" applyBorder="0" applyAlignment="0" applyProtection="0"/>
    <xf numFmtId="0" fontId="10" fillId="0" borderId="0"/>
  </cellStyleXfs>
  <cellXfs count="72">
    <xf numFmtId="0" fontId="0" fillId="0" borderId="0" xfId="0"/>
    <xf numFmtId="0" fontId="2" fillId="2" borderId="2" xfId="0" applyFont="1" applyFill="1" applyBorder="1" applyAlignment="1">
      <alignment horizontal="center" vertical="center" wrapText="1"/>
    </xf>
    <xf numFmtId="0" fontId="5" fillId="0" borderId="2" xfId="0" applyFont="1" applyBorder="1" applyAlignment="1">
      <alignment horizontal="center" vertical="center"/>
    </xf>
    <xf numFmtId="0" fontId="4" fillId="0" borderId="2" xfId="0" applyFont="1" applyBorder="1" applyAlignment="1">
      <alignment horizontal="center" vertical="top" wrapText="1"/>
    </xf>
    <xf numFmtId="0" fontId="5" fillId="0" borderId="2" xfId="0" applyFont="1" applyBorder="1" applyAlignment="1">
      <alignment horizontal="center" vertical="center" wrapText="1"/>
    </xf>
    <xf numFmtId="3" fontId="9" fillId="0" borderId="2"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0" fontId="1" fillId="0" borderId="2" xfId="0" applyFont="1" applyBorder="1" applyAlignment="1">
      <alignment horizontal="center" vertical="center"/>
    </xf>
    <xf numFmtId="3" fontId="1" fillId="0" borderId="2" xfId="0" applyNumberFormat="1" applyFont="1" applyBorder="1" applyAlignment="1">
      <alignment horizontal="center" vertical="center"/>
    </xf>
    <xf numFmtId="0" fontId="0" fillId="0" borderId="0" xfId="0" applyAlignment="1">
      <alignment vertical="center"/>
    </xf>
    <xf numFmtId="0" fontId="0" fillId="0" borderId="2" xfId="0" applyBorder="1" applyAlignment="1">
      <alignment horizontal="center" vertical="center"/>
    </xf>
    <xf numFmtId="0" fontId="0" fillId="0" borderId="2" xfId="0" applyBorder="1" applyAlignment="1">
      <alignment horizontal="center" vertical="center" wrapText="1"/>
    </xf>
    <xf numFmtId="3" fontId="0" fillId="0" borderId="2" xfId="0" applyNumberFormat="1" applyBorder="1" applyAlignment="1">
      <alignment horizontal="center" vertical="center"/>
    </xf>
    <xf numFmtId="3" fontId="1" fillId="0" borderId="2" xfId="2" applyNumberFormat="1" applyFont="1" applyBorder="1" applyAlignment="1">
      <alignment horizontal="center" vertical="center"/>
    </xf>
    <xf numFmtId="3" fontId="9" fillId="0" borderId="2" xfId="0" applyNumberFormat="1" applyFont="1" applyBorder="1" applyAlignment="1">
      <alignment horizontal="center" vertical="center"/>
    </xf>
    <xf numFmtId="0" fontId="0" fillId="0" borderId="1" xfId="0" applyBorder="1"/>
    <xf numFmtId="0" fontId="0" fillId="0" borderId="0" xfId="0" applyAlignment="1">
      <alignment horizontal="right"/>
    </xf>
    <xf numFmtId="0" fontId="1" fillId="0" borderId="2" xfId="0" applyFont="1" applyBorder="1" applyAlignment="1">
      <alignment horizontal="center" vertical="center" wrapText="1"/>
    </xf>
    <xf numFmtId="14" fontId="0" fillId="0" borderId="2" xfId="0" applyNumberFormat="1" applyBorder="1" applyAlignment="1">
      <alignment horizontal="center" vertical="center"/>
    </xf>
    <xf numFmtId="3" fontId="0" fillId="0" borderId="0" xfId="0" applyNumberFormat="1"/>
    <xf numFmtId="0" fontId="0" fillId="0" borderId="0" xfId="0" applyAlignment="1">
      <alignment wrapText="1"/>
    </xf>
    <xf numFmtId="164" fontId="0" fillId="0" borderId="0" xfId="0" applyNumberFormat="1"/>
    <xf numFmtId="0" fontId="0" fillId="0" borderId="0" xfId="0" applyAlignment="1">
      <alignment horizontal="left" vertical="center" wrapText="1"/>
    </xf>
    <xf numFmtId="0" fontId="0" fillId="0" borderId="0" xfId="0" applyAlignment="1">
      <alignment horizontal="left"/>
    </xf>
    <xf numFmtId="0" fontId="0" fillId="0" borderId="2" xfId="0" applyBorder="1" applyAlignment="1">
      <alignment vertical="center"/>
    </xf>
    <xf numFmtId="1" fontId="0" fillId="0" borderId="2" xfId="0" applyNumberFormat="1" applyBorder="1" applyAlignment="1">
      <alignment horizontal="center" vertical="center"/>
    </xf>
    <xf numFmtId="0" fontId="0" fillId="0" borderId="3" xfId="0" applyBorder="1"/>
    <xf numFmtId="0" fontId="0" fillId="0" borderId="4" xfId="0" applyBorder="1"/>
    <xf numFmtId="0" fontId="0" fillId="0" borderId="5" xfId="0" applyBorder="1"/>
    <xf numFmtId="0" fontId="0" fillId="0" borderId="9" xfId="0" applyBorder="1"/>
    <xf numFmtId="0" fontId="0" fillId="0" borderId="12" xfId="0" applyBorder="1"/>
    <xf numFmtId="0" fontId="0" fillId="0" borderId="0" xfId="0" applyAlignment="1">
      <alignment horizontal="center" vertical="center"/>
    </xf>
    <xf numFmtId="0" fontId="0" fillId="0" borderId="9" xfId="0" applyBorder="1" applyAlignment="1">
      <alignment horizontal="center" vertical="center"/>
    </xf>
    <xf numFmtId="164" fontId="0" fillId="0" borderId="0" xfId="0" applyNumberFormat="1" applyAlignment="1">
      <alignment horizontal="center" vertical="center"/>
    </xf>
    <xf numFmtId="0" fontId="0" fillId="0" borderId="14" xfId="0" applyBorder="1"/>
    <xf numFmtId="0" fontId="0" fillId="0" borderId="15" xfId="0" applyBorder="1"/>
    <xf numFmtId="165" fontId="0" fillId="0" borderId="0" xfId="0" applyNumberFormat="1" applyAlignment="1">
      <alignment vertical="center"/>
    </xf>
    <xf numFmtId="2" fontId="12" fillId="3" borderId="6" xfId="0" applyNumberFormat="1" applyFont="1" applyFill="1" applyBorder="1" applyAlignment="1">
      <alignment vertical="center"/>
    </xf>
    <xf numFmtId="2" fontId="12" fillId="3" borderId="7" xfId="0" applyNumberFormat="1" applyFont="1" applyFill="1" applyBorder="1" applyAlignment="1">
      <alignment vertical="center"/>
    </xf>
    <xf numFmtId="2" fontId="12" fillId="3" borderId="8" xfId="0" applyNumberFormat="1" applyFont="1" applyFill="1" applyBorder="1" applyAlignment="1">
      <alignment vertical="center"/>
    </xf>
    <xf numFmtId="0" fontId="13" fillId="3" borderId="10" xfId="0" applyFont="1" applyFill="1" applyBorder="1"/>
    <xf numFmtId="2" fontId="12" fillId="3" borderId="11" xfId="0" applyNumberFormat="1" applyFont="1" applyFill="1" applyBorder="1" applyAlignment="1">
      <alignment horizontal="center" vertical="center"/>
    </xf>
    <xf numFmtId="0" fontId="12" fillId="3" borderId="11" xfId="0" applyFont="1" applyFill="1" applyBorder="1" applyAlignment="1">
      <alignment horizontal="center"/>
    </xf>
    <xf numFmtId="0" fontId="2" fillId="4" borderId="2" xfId="0" applyFont="1" applyFill="1" applyBorder="1" applyAlignment="1">
      <alignment vertical="center"/>
    </xf>
    <xf numFmtId="164" fontId="2" fillId="4" borderId="2" xfId="0" applyNumberFormat="1" applyFont="1" applyFill="1" applyBorder="1" applyAlignment="1">
      <alignment horizontal="center" vertical="center"/>
    </xf>
    <xf numFmtId="0" fontId="0" fillId="0" borderId="10" xfId="0" applyBorder="1" applyAlignment="1">
      <alignment wrapText="1"/>
    </xf>
    <xf numFmtId="0" fontId="0" fillId="0" borderId="11" xfId="0" applyBorder="1" applyAlignment="1">
      <alignment horizontal="center"/>
    </xf>
    <xf numFmtId="0" fontId="0" fillId="0" borderId="10" xfId="0" applyBorder="1"/>
    <xf numFmtId="0" fontId="2" fillId="0" borderId="2" xfId="0" applyFont="1" applyBorder="1" applyAlignment="1">
      <alignment horizontal="center" vertical="center"/>
    </xf>
    <xf numFmtId="0" fontId="17" fillId="5" borderId="0" xfId="0" applyFont="1" applyFill="1" applyAlignment="1">
      <alignment vertical="center"/>
    </xf>
    <xf numFmtId="0" fontId="17" fillId="5" borderId="0" xfId="0" applyFont="1" applyFill="1" applyAlignment="1">
      <alignment horizontal="center" vertical="center"/>
    </xf>
    <xf numFmtId="0" fontId="0" fillId="5" borderId="0" xfId="0" applyFill="1" applyAlignment="1">
      <alignment vertical="center"/>
    </xf>
    <xf numFmtId="0" fontId="0" fillId="5" borderId="0" xfId="0" applyFill="1"/>
    <xf numFmtId="2" fontId="0" fillId="0" borderId="11" xfId="0" applyNumberFormat="1" applyBorder="1" applyAlignment="1">
      <alignment horizontal="center"/>
    </xf>
    <xf numFmtId="0" fontId="7" fillId="0" borderId="0" xfId="1" applyFill="1" applyAlignment="1">
      <alignment wrapText="1"/>
    </xf>
    <xf numFmtId="165" fontId="0" fillId="0" borderId="0" xfId="0" applyNumberFormat="1"/>
    <xf numFmtId="0" fontId="18" fillId="0" borderId="2" xfId="3" applyFont="1" applyBorder="1"/>
    <xf numFmtId="0" fontId="18" fillId="0" borderId="2" xfId="3" applyFont="1" applyBorder="1" applyAlignment="1">
      <alignment horizontal="center"/>
    </xf>
    <xf numFmtId="0" fontId="10" fillId="0" borderId="0" xfId="3"/>
    <xf numFmtId="0" fontId="10" fillId="0" borderId="2" xfId="3" applyBorder="1" applyAlignment="1">
      <alignment vertical="center" wrapText="1"/>
    </xf>
    <xf numFmtId="2" fontId="18" fillId="6" borderId="2" xfId="3" applyNumberFormat="1" applyFont="1" applyFill="1" applyBorder="1" applyAlignment="1">
      <alignment horizontal="center" vertical="center" wrapText="1"/>
    </xf>
    <xf numFmtId="0" fontId="10" fillId="0" borderId="0" xfId="3" applyAlignment="1">
      <alignment vertical="center" wrapText="1"/>
    </xf>
    <xf numFmtId="3" fontId="10" fillId="0" borderId="2" xfId="3" applyNumberFormat="1" applyBorder="1" applyAlignment="1">
      <alignment horizontal="center" vertical="center" wrapText="1"/>
    </xf>
    <xf numFmtId="0" fontId="10" fillId="0" borderId="2" xfId="3" applyBorder="1" applyAlignment="1">
      <alignment horizontal="center" vertical="center" wrapText="1"/>
    </xf>
    <xf numFmtId="0" fontId="19" fillId="0" borderId="0" xfId="0" applyFont="1"/>
    <xf numFmtId="0" fontId="10" fillId="0" borderId="0" xfId="3" applyAlignment="1">
      <alignment horizontal="center" vertical="center"/>
    </xf>
    <xf numFmtId="0" fontId="1" fillId="0" borderId="2" xfId="0" applyFont="1" applyBorder="1" applyAlignment="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7" fillId="0" borderId="13" xfId="1" applyBorder="1" applyAlignment="1">
      <alignment horizontal="center" vertical="center" wrapText="1"/>
    </xf>
    <xf numFmtId="0" fontId="7" fillId="0" borderId="14" xfId="1" applyBorder="1" applyAlignment="1">
      <alignment horizontal="center" vertical="center" wrapText="1"/>
    </xf>
    <xf numFmtId="3" fontId="1" fillId="0" borderId="2" xfId="0" applyNumberFormat="1" applyFont="1" applyBorder="1" applyAlignment="1">
      <alignment horizontal="center" vertical="center"/>
    </xf>
  </cellXfs>
  <cellStyles count="4">
    <cellStyle name="Comma" xfId="2" builtinId="3"/>
    <cellStyle name="Hyperlink" xfId="1" builtinId="8"/>
    <cellStyle name="Normal" xfId="0" builtinId="0"/>
    <cellStyle name="Normal 2" xfId="3"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946438</xdr:colOff>
      <xdr:row>22</xdr:row>
      <xdr:rowOff>127090</xdr:rowOff>
    </xdr:from>
    <xdr:to>
      <xdr:col>11</xdr:col>
      <xdr:colOff>532707</xdr:colOff>
      <xdr:row>33</xdr:row>
      <xdr:rowOff>136092</xdr:rowOff>
    </xdr:to>
    <xdr:pic>
      <xdr:nvPicPr>
        <xdr:cNvPr id="3" name="Picture 2">
          <a:extLst>
            <a:ext uri="{FF2B5EF4-FFF2-40B4-BE49-F238E27FC236}">
              <a16:creationId xmlns:a16="http://schemas.microsoft.com/office/drawing/2014/main" id="{0CDDCCC5-BA78-42E4-FAC9-DF71397E6C7E}"/>
            </a:ext>
          </a:extLst>
        </xdr:cNvPr>
        <xdr:cNvPicPr>
          <a:picLocks noChangeAspect="1"/>
        </xdr:cNvPicPr>
      </xdr:nvPicPr>
      <xdr:blipFill>
        <a:blip xmlns:r="http://schemas.openxmlformats.org/officeDocument/2006/relationships" r:embed="rId1"/>
        <a:stretch>
          <a:fillRect/>
        </a:stretch>
      </xdr:blipFill>
      <xdr:spPr>
        <a:xfrm>
          <a:off x="10305786" y="7473764"/>
          <a:ext cx="7769486" cy="2054806"/>
        </a:xfrm>
        <a:prstGeom prst="rect">
          <a:avLst/>
        </a:prstGeom>
      </xdr:spPr>
    </xdr:pic>
    <xdr:clientData/>
  </xdr:twoCellAnchor>
  <xdr:twoCellAnchor>
    <xdr:from>
      <xdr:col>8</xdr:col>
      <xdr:colOff>1301264</xdr:colOff>
      <xdr:row>22</xdr:row>
      <xdr:rowOff>22276</xdr:rowOff>
    </xdr:from>
    <xdr:to>
      <xdr:col>9</xdr:col>
      <xdr:colOff>1658815</xdr:colOff>
      <xdr:row>23</xdr:row>
      <xdr:rowOff>151230</xdr:rowOff>
    </xdr:to>
    <xdr:sp macro="" textlink="">
      <xdr:nvSpPr>
        <xdr:cNvPr id="2" name="Right Brace 1">
          <a:extLst>
            <a:ext uri="{FF2B5EF4-FFF2-40B4-BE49-F238E27FC236}">
              <a16:creationId xmlns:a16="http://schemas.microsoft.com/office/drawing/2014/main" id="{A609E9B3-AF29-77A8-8284-F17BC941EE94}"/>
            </a:ext>
          </a:extLst>
        </xdr:cNvPr>
        <xdr:cNvSpPr/>
      </xdr:nvSpPr>
      <xdr:spPr>
        <a:xfrm rot="16200000">
          <a:off x="14530755" y="6552031"/>
          <a:ext cx="334108" cy="1998782"/>
        </a:xfrm>
        <a:prstGeom prst="rightBrace">
          <a:avLst>
            <a:gd name="adj1" fmla="val 8333"/>
            <a:gd name="adj2" fmla="val 50664"/>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9</xdr:col>
      <xdr:colOff>1767841</xdr:colOff>
      <xdr:row>22</xdr:row>
      <xdr:rowOff>20518</xdr:rowOff>
    </xdr:from>
    <xdr:to>
      <xdr:col>11</xdr:col>
      <xdr:colOff>298941</xdr:colOff>
      <xdr:row>23</xdr:row>
      <xdr:rowOff>149472</xdr:rowOff>
    </xdr:to>
    <xdr:sp macro="" textlink="">
      <xdr:nvSpPr>
        <xdr:cNvPr id="4" name="Right Brace 3">
          <a:extLst>
            <a:ext uri="{FF2B5EF4-FFF2-40B4-BE49-F238E27FC236}">
              <a16:creationId xmlns:a16="http://schemas.microsoft.com/office/drawing/2014/main" id="{5956F29B-34AC-4475-862C-3B04DA36C2F8}"/>
            </a:ext>
          </a:extLst>
        </xdr:cNvPr>
        <xdr:cNvSpPr/>
      </xdr:nvSpPr>
      <xdr:spPr>
        <a:xfrm rot="16200000">
          <a:off x="16648530" y="6540306"/>
          <a:ext cx="334108" cy="2018715"/>
        </a:xfrm>
        <a:prstGeom prst="rightBrace">
          <a:avLst>
            <a:gd name="adj1" fmla="val 8333"/>
            <a:gd name="adj2" fmla="val 50664"/>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1</xdr:row>
      <xdr:rowOff>333375</xdr:rowOff>
    </xdr:from>
    <xdr:to>
      <xdr:col>8</xdr:col>
      <xdr:colOff>179533</xdr:colOff>
      <xdr:row>2</xdr:row>
      <xdr:rowOff>645921</xdr:rowOff>
    </xdr:to>
    <xdr:pic>
      <xdr:nvPicPr>
        <xdr:cNvPr id="2" name="Picture 1">
          <a:extLst>
            <a:ext uri="{FF2B5EF4-FFF2-40B4-BE49-F238E27FC236}">
              <a16:creationId xmlns:a16="http://schemas.microsoft.com/office/drawing/2014/main" id="{181623FA-D728-41BC-BEF0-AD1A09C97A69}"/>
            </a:ext>
          </a:extLst>
        </xdr:cNvPr>
        <xdr:cNvPicPr>
          <a:picLocks noChangeAspect="1"/>
        </xdr:cNvPicPr>
      </xdr:nvPicPr>
      <xdr:blipFill>
        <a:blip xmlns:r="http://schemas.openxmlformats.org/officeDocument/2006/relationships" r:embed="rId1"/>
        <a:stretch>
          <a:fillRect/>
        </a:stretch>
      </xdr:blipFill>
      <xdr:spPr>
        <a:xfrm>
          <a:off x="5554980" y="493395"/>
          <a:ext cx="2932258" cy="905001"/>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nerji.gov.tr/Media/Dizin/EVCED/tr/%C3%87evreVe%C4%B0klim/%C4%B0klimDe%C4%9Fi%C5%9Fikli%C4%9Fi/TUESEmisyonFktr/Belgeler/Bform2020.pdf" TargetMode="External"/><Relationship Id="rId1" Type="http://schemas.openxmlformats.org/officeDocument/2006/relationships/hyperlink" Target="https://enerji.gov.tr/Media/Dizin/EVCED/tr/%C3%87evreVe%C4%B0klim/%C4%B0klimDe%C4%9Fi%C5%9Fikli%C4%9Fi/TUESEmisyonFktr/Belgeler/Bform2020.pdf"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
  <sheetViews>
    <sheetView tabSelected="1" topLeftCell="D1" zoomScale="85" zoomScaleNormal="85" workbookViewId="0">
      <selection activeCell="F8" sqref="F8"/>
    </sheetView>
  </sheetViews>
  <sheetFormatPr defaultRowHeight="14.4" x14ac:dyDescent="0.3"/>
  <cols>
    <col min="1" max="1" width="31.77734375" customWidth="1"/>
    <col min="2" max="2" width="30.33203125" customWidth="1"/>
    <col min="3" max="4" width="15.109375" customWidth="1"/>
    <col min="5" max="5" width="28.88671875" customWidth="1"/>
    <col min="6" max="6" width="15.33203125" customWidth="1"/>
    <col min="7" max="7" width="15.21875" customWidth="1"/>
    <col min="8" max="8" width="29" style="9" customWidth="1"/>
    <col min="9" max="9" width="23.88671875" style="9" customWidth="1"/>
    <col min="10" max="10" width="30.109375" style="9" customWidth="1"/>
    <col min="11" max="11" width="20.77734375" style="9" customWidth="1"/>
    <col min="12" max="12" width="11.33203125" bestFit="1" customWidth="1"/>
    <col min="13" max="13" width="22.33203125" customWidth="1"/>
    <col min="14" max="15" width="18.21875" customWidth="1"/>
  </cols>
  <sheetData>
    <row r="1" spans="1:15" ht="15" thickBot="1" x14ac:dyDescent="0.35"/>
    <row r="2" spans="1:15" ht="45" thickBot="1" x14ac:dyDescent="0.4">
      <c r="A2" s="15" t="s">
        <v>46</v>
      </c>
      <c r="B2" s="16"/>
      <c r="H2" s="1" t="s">
        <v>0</v>
      </c>
      <c r="I2" s="1" t="s">
        <v>21</v>
      </c>
      <c r="J2" s="1" t="s">
        <v>22</v>
      </c>
      <c r="K2" s="1" t="s">
        <v>23</v>
      </c>
      <c r="M2" s="1" t="s">
        <v>36</v>
      </c>
      <c r="N2" s="1" t="s">
        <v>37</v>
      </c>
      <c r="O2" s="10" t="s">
        <v>38</v>
      </c>
    </row>
    <row r="3" spans="1:15" ht="28.8" x14ac:dyDescent="0.3">
      <c r="B3" t="s">
        <v>1</v>
      </c>
      <c r="C3" t="s">
        <v>2</v>
      </c>
      <c r="D3" t="s">
        <v>3</v>
      </c>
      <c r="E3" t="s">
        <v>4</v>
      </c>
      <c r="H3" s="17" t="s">
        <v>43</v>
      </c>
      <c r="I3" s="5">
        <v>0</v>
      </c>
      <c r="J3" s="5">
        <f>$C$10</f>
        <v>0</v>
      </c>
      <c r="K3" s="6">
        <f>I3-J3</f>
        <v>0</v>
      </c>
      <c r="M3" s="18">
        <v>43549</v>
      </c>
      <c r="N3" s="18">
        <v>43830</v>
      </c>
      <c r="O3" s="12">
        <f>+N3-M3+1</f>
        <v>282</v>
      </c>
    </row>
    <row r="4" spans="1:15" ht="15.6" x14ac:dyDescent="0.35">
      <c r="A4" s="16" t="s">
        <v>5</v>
      </c>
      <c r="B4" t="s">
        <v>6</v>
      </c>
      <c r="C4" s="19">
        <f>C5-C10</f>
        <v>25167</v>
      </c>
      <c r="D4" t="s">
        <v>7</v>
      </c>
      <c r="H4" s="17">
        <v>2020</v>
      </c>
      <c r="I4" s="5">
        <v>0</v>
      </c>
      <c r="J4" s="5">
        <f t="shared" ref="J4:J10" si="0">$C$10</f>
        <v>0</v>
      </c>
      <c r="K4" s="6">
        <f t="shared" ref="K4:K7" si="1">I4-J4</f>
        <v>0</v>
      </c>
      <c r="M4" s="18"/>
      <c r="N4" s="18"/>
      <c r="O4" s="12"/>
    </row>
    <row r="5" spans="1:15" ht="15.6" x14ac:dyDescent="0.35">
      <c r="A5" s="16" t="s">
        <v>8</v>
      </c>
      <c r="B5" t="s">
        <v>9</v>
      </c>
      <c r="C5" s="19">
        <f>C6</f>
        <v>25167</v>
      </c>
      <c r="D5" t="s">
        <v>7</v>
      </c>
      <c r="H5" s="17">
        <v>2021</v>
      </c>
      <c r="I5" s="5">
        <v>0</v>
      </c>
      <c r="J5" s="5">
        <f t="shared" si="0"/>
        <v>0</v>
      </c>
      <c r="K5" s="6">
        <f t="shared" si="1"/>
        <v>0</v>
      </c>
      <c r="M5" s="18"/>
      <c r="N5" s="18"/>
      <c r="O5" s="12"/>
    </row>
    <row r="6" spans="1:15" ht="15.6" x14ac:dyDescent="0.35">
      <c r="A6" t="s">
        <v>8</v>
      </c>
      <c r="B6" t="s">
        <v>9</v>
      </c>
      <c r="C6" s="19">
        <f>ROUNDDOWN((C7*C8),0)</f>
        <v>25167</v>
      </c>
      <c r="D6" t="s">
        <v>7</v>
      </c>
      <c r="H6" s="17">
        <v>2022</v>
      </c>
      <c r="I6" s="5">
        <v>0</v>
      </c>
      <c r="J6" s="5">
        <f t="shared" si="0"/>
        <v>0</v>
      </c>
      <c r="K6" s="6">
        <f t="shared" si="1"/>
        <v>0</v>
      </c>
      <c r="M6" s="18"/>
      <c r="N6" s="18"/>
      <c r="O6" s="12"/>
    </row>
    <row r="7" spans="1:15" ht="43.8" x14ac:dyDescent="0.35">
      <c r="A7" t="s">
        <v>10</v>
      </c>
      <c r="B7" s="20" t="s">
        <v>11</v>
      </c>
      <c r="C7" s="19">
        <f>J18</f>
        <v>54522.553191489351</v>
      </c>
      <c r="D7" t="s">
        <v>12</v>
      </c>
      <c r="H7" s="17">
        <v>2023</v>
      </c>
      <c r="I7" s="5">
        <f>+C6*O7/O11</f>
        <v>19995.698630136987</v>
      </c>
      <c r="J7" s="5">
        <f t="shared" si="0"/>
        <v>0</v>
      </c>
      <c r="K7" s="6">
        <f t="shared" si="1"/>
        <v>19995.698630136987</v>
      </c>
      <c r="M7" s="18">
        <v>45002</v>
      </c>
      <c r="N7" s="18">
        <v>45291</v>
      </c>
      <c r="O7" s="12">
        <f t="shared" ref="O4:O7" si="2">+N7-M7+1</f>
        <v>290</v>
      </c>
    </row>
    <row r="8" spans="1:15" ht="92.4" customHeight="1" x14ac:dyDescent="0.35">
      <c r="A8" t="s">
        <v>13</v>
      </c>
      <c r="B8" s="20" t="s">
        <v>14</v>
      </c>
      <c r="C8" s="21">
        <f>E29</f>
        <v>0.46160000000000001</v>
      </c>
      <c r="D8" t="s">
        <v>15</v>
      </c>
      <c r="E8" s="54" t="s">
        <v>54</v>
      </c>
      <c r="H8" s="17">
        <v>2024</v>
      </c>
      <c r="I8" s="5">
        <f>+C6</f>
        <v>25167</v>
      </c>
      <c r="J8" s="5">
        <f t="shared" si="0"/>
        <v>0</v>
      </c>
      <c r="K8" s="6">
        <f>I8</f>
        <v>25167</v>
      </c>
      <c r="M8" s="18"/>
      <c r="N8" s="18"/>
      <c r="O8" s="12"/>
    </row>
    <row r="9" spans="1:15" ht="100.8" x14ac:dyDescent="0.3">
      <c r="A9" s="9" t="s">
        <v>17</v>
      </c>
      <c r="B9" s="22" t="s">
        <v>16</v>
      </c>
      <c r="H9" s="17">
        <v>2025</v>
      </c>
      <c r="I9" s="5">
        <f>+C6</f>
        <v>25167</v>
      </c>
      <c r="J9" s="5">
        <f t="shared" si="0"/>
        <v>0</v>
      </c>
      <c r="K9" s="6">
        <f t="shared" ref="K9:K10" si="3">I9</f>
        <v>25167</v>
      </c>
      <c r="M9" s="10"/>
      <c r="N9" s="10"/>
      <c r="O9" s="12"/>
    </row>
    <row r="10" spans="1:15" ht="28.8" x14ac:dyDescent="0.35">
      <c r="A10" s="16" t="s">
        <v>17</v>
      </c>
      <c r="B10" t="s">
        <v>18</v>
      </c>
      <c r="C10" s="19">
        <v>0</v>
      </c>
      <c r="D10" t="s">
        <v>7</v>
      </c>
      <c r="H10" s="17" t="s">
        <v>44</v>
      </c>
      <c r="I10" s="5">
        <f>+C6*O10/O11</f>
        <v>5722.9068493150689</v>
      </c>
      <c r="J10" s="5">
        <f t="shared" si="0"/>
        <v>0</v>
      </c>
      <c r="K10" s="6">
        <f t="shared" si="3"/>
        <v>5722.9068493150689</v>
      </c>
      <c r="M10" s="18">
        <v>46023</v>
      </c>
      <c r="N10" s="18">
        <v>46105</v>
      </c>
      <c r="O10" s="12">
        <f>+N10-M10+1</f>
        <v>83</v>
      </c>
    </row>
    <row r="11" spans="1:15" x14ac:dyDescent="0.3">
      <c r="H11" s="7" t="s">
        <v>19</v>
      </c>
      <c r="I11" s="66" t="s">
        <v>45</v>
      </c>
      <c r="J11" s="66"/>
      <c r="K11" s="66"/>
      <c r="M11" s="10" t="s">
        <v>39</v>
      </c>
      <c r="N11" s="10"/>
      <c r="O11" s="12">
        <f>+O3+O10</f>
        <v>365</v>
      </c>
    </row>
    <row r="12" spans="1:15" x14ac:dyDescent="0.3">
      <c r="H12" s="7" t="s">
        <v>20</v>
      </c>
      <c r="I12" s="8">
        <f>ROUNDDOWN((SUM(I3:I10)),0)</f>
        <v>76052</v>
      </c>
      <c r="J12" s="7">
        <v>0</v>
      </c>
      <c r="K12" s="8">
        <f>I12</f>
        <v>76052</v>
      </c>
    </row>
    <row r="13" spans="1:15" x14ac:dyDescent="0.3">
      <c r="H13" s="7" t="s">
        <v>35</v>
      </c>
      <c r="I13" s="8">
        <f>I12/7</f>
        <v>10864.571428571429</v>
      </c>
      <c r="J13" s="7">
        <v>0</v>
      </c>
      <c r="K13" s="8">
        <f>I13</f>
        <v>10864.571428571429</v>
      </c>
    </row>
    <row r="14" spans="1:15" ht="15.6" x14ac:dyDescent="0.35">
      <c r="A14" s="23" t="s">
        <v>47</v>
      </c>
    </row>
    <row r="16" spans="1:15" x14ac:dyDescent="0.3">
      <c r="H16" s="24"/>
      <c r="I16" s="48" t="s">
        <v>42</v>
      </c>
      <c r="J16" s="48" t="s">
        <v>40</v>
      </c>
    </row>
    <row r="17" spans="1:13" ht="15" thickBot="1" x14ac:dyDescent="0.35">
      <c r="H17" s="24" t="s">
        <v>52</v>
      </c>
      <c r="I17" s="10">
        <f>3*9.359*1000</f>
        <v>28077</v>
      </c>
      <c r="J17" s="25">
        <f>J19*I17/(I17+I18)</f>
        <v>114437.44680851063</v>
      </c>
      <c r="L17" s="55"/>
      <c r="M17" s="55"/>
    </row>
    <row r="18" spans="1:13" ht="15" thickTop="1" x14ac:dyDescent="0.3">
      <c r="A18" s="26"/>
      <c r="B18" s="27"/>
      <c r="C18" s="27"/>
      <c r="D18" s="27"/>
      <c r="E18" s="27"/>
      <c r="F18" s="28"/>
      <c r="H18" s="24" t="s">
        <v>53</v>
      </c>
      <c r="I18" s="10">
        <f>3*4.459*1000</f>
        <v>13376.999999999998</v>
      </c>
      <c r="J18" s="25">
        <f>J19*I18/(I17+I18)</f>
        <v>54522.553191489351</v>
      </c>
    </row>
    <row r="19" spans="1:13" x14ac:dyDescent="0.3">
      <c r="A19" s="37" t="s">
        <v>24</v>
      </c>
      <c r="B19" s="38"/>
      <c r="C19" s="39"/>
      <c r="F19" s="29"/>
      <c r="H19" s="24" t="s">
        <v>34</v>
      </c>
      <c r="I19" s="10">
        <f>SUM(I17+I18)</f>
        <v>41454</v>
      </c>
      <c r="J19" s="25">
        <v>168960</v>
      </c>
    </row>
    <row r="20" spans="1:13" ht="15.6" x14ac:dyDescent="0.35">
      <c r="A20" s="40"/>
      <c r="B20" s="41" t="s">
        <v>48</v>
      </c>
      <c r="C20" s="42" t="s">
        <v>49</v>
      </c>
      <c r="F20" s="29"/>
      <c r="H20" s="43" t="s">
        <v>41</v>
      </c>
      <c r="I20" s="44">
        <f>I18/I19</f>
        <v>0.32269503546099287</v>
      </c>
      <c r="J20" s="31"/>
    </row>
    <row r="21" spans="1:13" x14ac:dyDescent="0.3">
      <c r="A21" s="45" t="s">
        <v>25</v>
      </c>
      <c r="B21" s="46">
        <v>0.75</v>
      </c>
      <c r="C21" s="46">
        <v>0.25</v>
      </c>
      <c r="F21" s="29"/>
    </row>
    <row r="22" spans="1:13" ht="16.2" x14ac:dyDescent="0.3">
      <c r="A22" s="45" t="s">
        <v>50</v>
      </c>
      <c r="B22" s="53">
        <v>0.5</v>
      </c>
      <c r="C22" s="46">
        <v>0.5</v>
      </c>
      <c r="F22" s="29"/>
      <c r="H22" s="51"/>
      <c r="I22" s="51"/>
      <c r="J22" s="49" t="s">
        <v>52</v>
      </c>
      <c r="K22" s="50" t="s">
        <v>53</v>
      </c>
      <c r="L22" s="52"/>
    </row>
    <row r="23" spans="1:13" ht="16.2" x14ac:dyDescent="0.3">
      <c r="A23" s="47" t="s">
        <v>51</v>
      </c>
      <c r="B23" s="46">
        <v>0.25</v>
      </c>
      <c r="C23" s="46">
        <v>0.75</v>
      </c>
      <c r="F23" s="29"/>
      <c r="H23" s="51"/>
      <c r="I23" s="51"/>
      <c r="J23" s="51"/>
      <c r="K23" s="51"/>
      <c r="L23" s="52"/>
    </row>
    <row r="24" spans="1:13" x14ac:dyDescent="0.3">
      <c r="A24" s="30"/>
      <c r="F24" s="29"/>
      <c r="H24" s="51"/>
      <c r="I24" s="51"/>
      <c r="J24" s="51"/>
      <c r="K24" s="51"/>
      <c r="L24" s="52"/>
    </row>
    <row r="25" spans="1:13" x14ac:dyDescent="0.3">
      <c r="A25" s="30"/>
      <c r="F25" s="29"/>
      <c r="H25" s="51"/>
      <c r="I25" s="51"/>
      <c r="J25" s="51"/>
      <c r="K25" s="51"/>
      <c r="L25" s="52"/>
    </row>
    <row r="26" spans="1:13" x14ac:dyDescent="0.3">
      <c r="A26" s="67" t="s">
        <v>55</v>
      </c>
      <c r="B26" s="68"/>
      <c r="C26" s="68"/>
      <c r="F26" s="29"/>
      <c r="H26" s="51"/>
      <c r="I26" s="51"/>
      <c r="J26" s="51"/>
      <c r="K26" s="51"/>
      <c r="L26" s="52"/>
    </row>
    <row r="27" spans="1:13" x14ac:dyDescent="0.3">
      <c r="A27" s="67"/>
      <c r="B27" s="68"/>
      <c r="C27" s="68"/>
      <c r="D27" s="31" t="s">
        <v>26</v>
      </c>
      <c r="E27" s="31">
        <v>0.74239999999999995</v>
      </c>
      <c r="F27" s="32" t="s">
        <v>27</v>
      </c>
      <c r="H27" s="51"/>
      <c r="I27" s="51"/>
      <c r="J27" s="51"/>
      <c r="K27" s="51"/>
      <c r="L27" s="52"/>
    </row>
    <row r="28" spans="1:13" x14ac:dyDescent="0.3">
      <c r="A28" s="67"/>
      <c r="B28" s="68"/>
      <c r="C28" s="68"/>
      <c r="D28" s="31" t="s">
        <v>28</v>
      </c>
      <c r="E28" s="33">
        <v>0.36799999999999999</v>
      </c>
      <c r="F28" s="32" t="s">
        <v>27</v>
      </c>
      <c r="H28" s="51"/>
      <c r="I28" s="51"/>
      <c r="J28" s="51"/>
      <c r="K28" s="51"/>
      <c r="L28" s="52"/>
    </row>
    <row r="29" spans="1:13" x14ac:dyDescent="0.3">
      <c r="A29" s="67"/>
      <c r="B29" s="68"/>
      <c r="C29" s="68"/>
      <c r="D29" s="31" t="s">
        <v>29</v>
      </c>
      <c r="E29" s="33">
        <f>(E27*0.25)+(E28*0.75)</f>
        <v>0.46160000000000001</v>
      </c>
      <c r="F29" s="32" t="s">
        <v>27</v>
      </c>
      <c r="H29" s="51"/>
      <c r="I29" s="51"/>
      <c r="J29" s="51"/>
      <c r="K29" s="51"/>
      <c r="L29" s="52"/>
    </row>
    <row r="30" spans="1:13" ht="15" thickBot="1" x14ac:dyDescent="0.35">
      <c r="A30" s="69" t="s">
        <v>54</v>
      </c>
      <c r="B30" s="70"/>
      <c r="C30" s="70"/>
      <c r="D30" s="34"/>
      <c r="E30" s="34"/>
      <c r="F30" s="35"/>
      <c r="H30" s="51"/>
      <c r="I30" s="51"/>
      <c r="J30" s="51"/>
      <c r="K30" s="51"/>
      <c r="L30" s="52"/>
    </row>
    <row r="31" spans="1:13" ht="15" thickTop="1" x14ac:dyDescent="0.3">
      <c r="H31" s="51"/>
      <c r="I31" s="51"/>
      <c r="J31" s="51"/>
      <c r="K31" s="51"/>
      <c r="L31" s="52"/>
    </row>
    <row r="32" spans="1:13" x14ac:dyDescent="0.3">
      <c r="H32" s="51"/>
      <c r="I32" s="51"/>
      <c r="J32" s="51"/>
      <c r="K32" s="51"/>
      <c r="L32" s="52"/>
    </row>
    <row r="33" spans="8:12" x14ac:dyDescent="0.3">
      <c r="H33" s="51"/>
      <c r="I33" s="51"/>
      <c r="J33" s="51"/>
      <c r="K33" s="51"/>
      <c r="L33" s="52"/>
    </row>
    <row r="34" spans="8:12" x14ac:dyDescent="0.3">
      <c r="H34" s="51"/>
      <c r="I34" s="51"/>
      <c r="J34" s="51"/>
      <c r="K34" s="51"/>
      <c r="L34" s="52"/>
    </row>
    <row r="39" spans="8:12" x14ac:dyDescent="0.3">
      <c r="H39" s="36"/>
    </row>
    <row r="40" spans="8:12" x14ac:dyDescent="0.3">
      <c r="H40" s="36"/>
    </row>
  </sheetData>
  <mergeCells count="3">
    <mergeCell ref="I11:K11"/>
    <mergeCell ref="A26:C29"/>
    <mergeCell ref="A30:C30"/>
  </mergeCells>
  <hyperlinks>
    <hyperlink ref="A30" r:id="rId1" xr:uid="{00000000-0004-0000-0000-000000000000}"/>
    <hyperlink ref="E8" r:id="rId2" xr:uid="{00000000-0004-0000-0000-000001000000}"/>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zoomScaleNormal="100" workbookViewId="0">
      <selection activeCell="F12" sqref="F12"/>
    </sheetView>
  </sheetViews>
  <sheetFormatPr defaultRowHeight="14.4" x14ac:dyDescent="0.3"/>
  <cols>
    <col min="1" max="4" width="20.33203125" customWidth="1"/>
  </cols>
  <sheetData>
    <row r="1" spans="1:4" ht="28.8" x14ac:dyDescent="0.3">
      <c r="A1" s="1" t="s">
        <v>0</v>
      </c>
      <c r="B1" s="1" t="s">
        <v>30</v>
      </c>
      <c r="C1" s="1" t="s">
        <v>31</v>
      </c>
      <c r="D1" s="1" t="s">
        <v>32</v>
      </c>
    </row>
    <row r="2" spans="1:4" ht="46.8" x14ac:dyDescent="0.3">
      <c r="A2" s="4" t="s">
        <v>43</v>
      </c>
      <c r="B2" s="5">
        <f t="shared" ref="B2:B9" si="0">$C$10*$C$11</f>
        <v>0</v>
      </c>
      <c r="C2" s="14">
        <v>0</v>
      </c>
      <c r="D2" s="6">
        <v>0</v>
      </c>
    </row>
    <row r="3" spans="1:4" ht="15.6" x14ac:dyDescent="0.3">
      <c r="A3" s="4">
        <v>2020</v>
      </c>
      <c r="B3" s="5">
        <f t="shared" si="0"/>
        <v>0</v>
      </c>
      <c r="C3" s="14">
        <v>0</v>
      </c>
      <c r="D3" s="6">
        <v>0</v>
      </c>
    </row>
    <row r="4" spans="1:4" ht="15.6" x14ac:dyDescent="0.3">
      <c r="A4" s="4">
        <v>2021</v>
      </c>
      <c r="B4" s="5">
        <f t="shared" si="0"/>
        <v>0</v>
      </c>
      <c r="C4" s="14">
        <v>0</v>
      </c>
      <c r="D4" s="6">
        <v>0</v>
      </c>
    </row>
    <row r="5" spans="1:4" ht="15.6" x14ac:dyDescent="0.3">
      <c r="A5" s="4">
        <v>2022</v>
      </c>
      <c r="B5" s="5">
        <f t="shared" si="0"/>
        <v>0</v>
      </c>
      <c r="C5" s="14">
        <v>0</v>
      </c>
      <c r="D5" s="6">
        <f t="shared" ref="D3:D9" si="1">B5+C5</f>
        <v>0</v>
      </c>
    </row>
    <row r="6" spans="1:4" ht="15.6" x14ac:dyDescent="0.3">
      <c r="A6" s="4">
        <v>2023</v>
      </c>
      <c r="B6" s="5">
        <f t="shared" si="0"/>
        <v>0</v>
      </c>
      <c r="C6" s="14">
        <f>$C$15*ER!O7/ER!O11</f>
        <v>43319.288837073735</v>
      </c>
      <c r="D6" s="6">
        <f t="shared" si="1"/>
        <v>43319.288837073735</v>
      </c>
    </row>
    <row r="7" spans="1:4" ht="15.6" x14ac:dyDescent="0.3">
      <c r="A7" s="2">
        <v>2024</v>
      </c>
      <c r="B7" s="5">
        <f t="shared" si="0"/>
        <v>0</v>
      </c>
      <c r="C7" s="14">
        <f t="shared" ref="C3:C8" si="2">$C$15</f>
        <v>54522.553191489351</v>
      </c>
      <c r="D7" s="6">
        <f t="shared" si="1"/>
        <v>54522.553191489351</v>
      </c>
    </row>
    <row r="8" spans="1:4" ht="15.6" x14ac:dyDescent="0.3">
      <c r="A8" s="3">
        <v>2025</v>
      </c>
      <c r="B8" s="5">
        <f t="shared" si="0"/>
        <v>0</v>
      </c>
      <c r="C8" s="14">
        <f t="shared" si="2"/>
        <v>54522.553191489351</v>
      </c>
      <c r="D8" s="6">
        <f t="shared" si="1"/>
        <v>54522.553191489351</v>
      </c>
    </row>
    <row r="9" spans="1:4" ht="46.8" x14ac:dyDescent="0.3">
      <c r="A9" s="4" t="s">
        <v>44</v>
      </c>
      <c r="B9" s="5">
        <f t="shared" si="0"/>
        <v>0</v>
      </c>
      <c r="C9" s="14">
        <f>$C$15*ER!O10/ER!O11</f>
        <v>12398.279218886619</v>
      </c>
      <c r="D9" s="6">
        <f t="shared" si="1"/>
        <v>12398.279218886619</v>
      </c>
    </row>
    <row r="10" spans="1:4" x14ac:dyDescent="0.3">
      <c r="A10" s="7" t="s">
        <v>19</v>
      </c>
      <c r="B10" s="71" t="s">
        <v>45</v>
      </c>
      <c r="C10" s="71"/>
      <c r="D10" s="71"/>
    </row>
    <row r="11" spans="1:4" x14ac:dyDescent="0.3">
      <c r="A11" s="7" t="s">
        <v>33</v>
      </c>
      <c r="B11" s="13">
        <f>B12/5</f>
        <v>0</v>
      </c>
      <c r="C11" s="13">
        <f>C12/7</f>
        <v>23537.524919848442</v>
      </c>
      <c r="D11" s="13">
        <f>D12/7</f>
        <v>23537.524919848442</v>
      </c>
    </row>
    <row r="12" spans="1:4" x14ac:dyDescent="0.3">
      <c r="A12" s="7" t="s">
        <v>20</v>
      </c>
      <c r="B12" s="8">
        <f>SUM(B2:B9)</f>
        <v>0</v>
      </c>
      <c r="C12" s="8">
        <f>SUM(C2:C9)</f>
        <v>164762.67443893908</v>
      </c>
      <c r="D12" s="8">
        <f>SUM(D2:D9)</f>
        <v>164762.67443893908</v>
      </c>
    </row>
    <row r="13" spans="1:4" x14ac:dyDescent="0.3">
      <c r="A13" s="9"/>
      <c r="B13" s="9"/>
      <c r="C13" s="9"/>
      <c r="D13" s="9"/>
    </row>
    <row r="14" spans="1:4" x14ac:dyDescent="0.3">
      <c r="A14" s="9"/>
      <c r="B14" s="9"/>
      <c r="C14" s="9"/>
      <c r="D14" s="9"/>
    </row>
    <row r="15" spans="1:4" ht="90.6" customHeight="1" x14ac:dyDescent="0.3">
      <c r="A15" s="10" t="s">
        <v>10</v>
      </c>
      <c r="B15" s="11" t="s">
        <v>11</v>
      </c>
      <c r="C15" s="12">
        <f>ER!C7</f>
        <v>54522.553191489351</v>
      </c>
      <c r="D15" s="10" t="s">
        <v>12</v>
      </c>
    </row>
  </sheetData>
  <mergeCells count="1">
    <mergeCell ref="B10:D10"/>
  </mergeCells>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8B84-E8D2-485C-919B-FF7106765C56}">
  <dimension ref="A2:G18"/>
  <sheetViews>
    <sheetView zoomScaleNormal="100" workbookViewId="0">
      <selection activeCell="G7" sqref="G7"/>
    </sheetView>
  </sheetViews>
  <sheetFormatPr defaultRowHeight="12.6" x14ac:dyDescent="0.2"/>
  <cols>
    <col min="1" max="1" width="11.88671875" style="58" bestFit="1" customWidth="1"/>
    <col min="2" max="2" width="50.5546875" style="58" bestFit="1" customWidth="1"/>
    <col min="3" max="3" width="13.33203125" style="65" bestFit="1" customWidth="1"/>
    <col min="4" max="4" width="8.88671875" style="58"/>
    <col min="5" max="6" width="9.33203125" style="58" customWidth="1"/>
    <col min="7" max="16384" width="8.88671875" style="58"/>
  </cols>
  <sheetData>
    <row r="2" spans="1:7" ht="46.8" customHeight="1" x14ac:dyDescent="0.2">
      <c r="A2" s="56" t="s">
        <v>56</v>
      </c>
      <c r="B2" s="56" t="s">
        <v>57</v>
      </c>
      <c r="C2" s="57" t="s">
        <v>2</v>
      </c>
    </row>
    <row r="3" spans="1:7" s="61" customFormat="1" ht="53.4" customHeight="1" x14ac:dyDescent="0.3">
      <c r="A3" s="59" t="s">
        <v>58</v>
      </c>
      <c r="B3" s="59" t="s">
        <v>59</v>
      </c>
      <c r="C3" s="60">
        <f>(C4-C5)/(C6-C7)</f>
        <v>580.44780005206974</v>
      </c>
    </row>
    <row r="4" spans="1:7" s="61" customFormat="1" ht="53.4" customHeight="1" x14ac:dyDescent="0.3">
      <c r="A4" s="59" t="s">
        <v>60</v>
      </c>
      <c r="B4" s="59" t="s">
        <v>61</v>
      </c>
      <c r="C4" s="62">
        <f>ER!I18*1000</f>
        <v>13376999.999999998</v>
      </c>
    </row>
    <row r="5" spans="1:7" s="61" customFormat="1" ht="53.4" customHeight="1" x14ac:dyDescent="0.2">
      <c r="A5" s="59" t="s">
        <v>62</v>
      </c>
      <c r="B5" s="59" t="s">
        <v>63</v>
      </c>
      <c r="C5" s="63">
        <v>0</v>
      </c>
      <c r="E5" s="58"/>
      <c r="F5" s="58"/>
      <c r="G5" s="58"/>
    </row>
    <row r="6" spans="1:7" s="61" customFormat="1" ht="53.4" customHeight="1" x14ac:dyDescent="0.2">
      <c r="A6" s="59" t="s">
        <v>64</v>
      </c>
      <c r="B6" s="59" t="s">
        <v>65</v>
      </c>
      <c r="C6" s="62">
        <v>23046</v>
      </c>
      <c r="E6" s="58"/>
      <c r="F6" s="58"/>
      <c r="G6" s="58"/>
    </row>
    <row r="7" spans="1:7" s="61" customFormat="1" ht="53.4" customHeight="1" x14ac:dyDescent="0.3">
      <c r="A7" s="59" t="s">
        <v>66</v>
      </c>
      <c r="B7" s="59" t="s">
        <v>67</v>
      </c>
      <c r="C7" s="63">
        <v>0</v>
      </c>
    </row>
    <row r="17" spans="3:3" ht="15" x14ac:dyDescent="0.35">
      <c r="C17" s="64"/>
    </row>
    <row r="18" spans="3:3" ht="15" x14ac:dyDescent="0.35">
      <c r="C18" s="64"/>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ER</vt:lpstr>
      <vt:lpstr>Electricity Generation</vt:lpstr>
      <vt:lpstr>Power Density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2021-03-31T07:09:55Z</dcterms:created>
  <dcterms:modified xsi:type="dcterms:W3CDTF">2023-05-26T07:07:52Z</dcterms:modified>
</cp:coreProperties>
</file>