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3"/>
  </bookViews>
  <sheets>
    <sheet name="Cover Page" sheetId="2" r:id="rId1"/>
    <sheet name="EGexport,y" sheetId="3" r:id="rId2"/>
    <sheet name="EGimput,y" sheetId="4" r:id="rId3"/>
    <sheet name="ER" sheetId="5" r:id="rId4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B6" authorId="0">
      <text>
        <r>
          <rPr>
            <b/>
            <sz val="10"/>
            <color rgb="FF000000"/>
            <rFont val="Microsoft YaHei UI"/>
            <charset val="134"/>
          </rPr>
          <t>作者:</t>
        </r>
        <r>
          <rPr>
            <sz val="10"/>
            <color rgb="FF000000"/>
            <rFont val="Microsoft YaHei UI"/>
            <charset val="134"/>
          </rPr>
          <t xml:space="preserve">
evidence?
太平山项目与唐王山项目共用一条送出线路，太平山项目上网电量计算为分摊可得，电量cross check为电网公司提供的结算单，结算单上会有关口表M1上下网电量及太平山、唐王山项目分摊后的电量。对于集电线路电量只有月报可得，已提供2012年4月24日当天的数据证明。</t>
        </r>
      </text>
    </comment>
    <comment ref="G6" authorId="0">
      <text>
        <r>
          <rPr>
            <b/>
            <sz val="10"/>
            <color rgb="FF000000"/>
            <rFont val="Microsoft YaHei UI"/>
            <charset val="134"/>
          </rPr>
          <t>lucas:</t>
        </r>
        <r>
          <rPr>
            <sz val="10"/>
            <color rgb="FF000000"/>
            <rFont val="Microsoft YaHei UI"/>
            <charset val="134"/>
          </rPr>
          <t>和MR不一致
太平山项目与唐王山项目共用一条送出线路，太平山项目上网电量计算为分摊可得，电量cross check为电网公司提供的结算单，结算单上会有关口表M1上下网电量及太平山、唐王山项目分摊后的电量。2012年4月的结算单仅有4月整月的电量数据，因电量说明中对2012年4月24日的关口表电量进行了说明，故在这里用了结算单，保守取值取最小。</t>
        </r>
      </text>
    </comment>
  </commentList>
</comments>
</file>

<file path=xl/sharedStrings.xml><?xml version="1.0" encoding="utf-8"?>
<sst xmlns="http://schemas.openxmlformats.org/spreadsheetml/2006/main" count="192" uniqueCount="123">
  <si>
    <t xml:space="preserve">Emission Reduction Calculation Spreadsheet </t>
  </si>
  <si>
    <t xml:space="preserve">Dated </t>
  </si>
  <si>
    <t>02/03/2021</t>
  </si>
  <si>
    <t xml:space="preserve">Version </t>
  </si>
  <si>
    <t>1</t>
  </si>
  <si>
    <t>Shandong Taipingshan Wind Farm Project (VCS 1189)</t>
  </si>
  <si>
    <t xml:space="preserve">General Information </t>
  </si>
  <si>
    <t>Sectoral scopes</t>
  </si>
  <si>
    <t>scope 1: Energy industries</t>
  </si>
  <si>
    <t xml:space="preserve">Activity Scale </t>
  </si>
  <si>
    <t>LARGE</t>
  </si>
  <si>
    <t xml:space="preserve">Methodologies Used </t>
  </si>
  <si>
    <t>ACM0002 (version 12.2.0)</t>
  </si>
  <si>
    <t xml:space="preserve">Registration Date </t>
  </si>
  <si>
    <t>24/04/2012</t>
  </si>
  <si>
    <t>Annual ER in the revised PDD</t>
  </si>
  <si>
    <r>
      <rPr>
        <sz val="12"/>
        <color indexed="12"/>
        <rFont val="Arial Unicode MS"/>
        <charset val="134"/>
      </rPr>
      <t xml:space="preserve">84,740 </t>
    </r>
    <r>
      <rPr>
        <sz val="12"/>
        <rFont val="Arial Unicode MS"/>
        <charset val="134"/>
      </rPr>
      <t xml:space="preserve">metric tonnes CO2 equivalent per annum </t>
    </r>
  </si>
  <si>
    <t xml:space="preserve">Current Monitoring Period </t>
  </si>
  <si>
    <t xml:space="preserve">Monitoring Period </t>
  </si>
  <si>
    <t>24/04/2012 - 31/12/2015</t>
  </si>
  <si>
    <t>Total Emission Reductions 
in current MP(tCO2e)</t>
  </si>
  <si>
    <r>
      <rPr>
        <b/>
        <sz val="11"/>
        <color theme="1"/>
        <rFont val="Times New Roman"/>
        <charset val="134"/>
      </rPr>
      <t>Table 1 the electricity generation of the proposed project (EG</t>
    </r>
    <r>
      <rPr>
        <b/>
        <vertAlign val="subscript"/>
        <sz val="11"/>
        <color theme="1"/>
        <rFont val="Times New Roman"/>
        <charset val="134"/>
      </rPr>
      <t>export,y</t>
    </r>
    <r>
      <rPr>
        <b/>
        <sz val="11"/>
        <color theme="1"/>
        <rFont val="Times New Roman"/>
        <charset val="134"/>
      </rPr>
      <t>)</t>
    </r>
  </si>
  <si>
    <t>Unit:</t>
  </si>
  <si>
    <t>MWh</t>
  </si>
  <si>
    <t>Period</t>
  </si>
  <si>
    <t xml:space="preserve"> Electricity generation of the proposed project  and the other project by the meters</t>
  </si>
  <si>
    <r>
      <rPr>
        <sz val="10"/>
        <color theme="1"/>
        <rFont val="Arial"/>
        <charset val="134"/>
      </rPr>
      <t>EG</t>
    </r>
    <r>
      <rPr>
        <vertAlign val="subscript"/>
        <sz val="10"/>
        <color theme="1"/>
        <rFont val="Arial"/>
        <charset val="134"/>
      </rPr>
      <t>B,y</t>
    </r>
    <r>
      <rPr>
        <sz val="10"/>
        <color theme="1"/>
        <rFont val="Arial"/>
        <charset val="134"/>
      </rPr>
      <t xml:space="preserve"> by the meter M5</t>
    </r>
  </si>
  <si>
    <r>
      <rPr>
        <sz val="10"/>
        <color theme="1"/>
        <rFont val="Arial"/>
        <charset val="134"/>
      </rPr>
      <t>EG</t>
    </r>
    <r>
      <rPr>
        <vertAlign val="subscript"/>
        <sz val="10"/>
        <color theme="1"/>
        <rFont val="Arial"/>
        <charset val="134"/>
      </rPr>
      <t>A,y</t>
    </r>
    <r>
      <rPr>
        <sz val="10"/>
        <color theme="1"/>
        <rFont val="Arial"/>
        <charset val="134"/>
      </rPr>
      <t xml:space="preserve"> by the meter M3</t>
    </r>
  </si>
  <si>
    <r>
      <rPr>
        <sz val="10"/>
        <color theme="1"/>
        <rFont val="Arial"/>
        <charset val="134"/>
      </rPr>
      <t>EG</t>
    </r>
    <r>
      <rPr>
        <vertAlign val="subscript"/>
        <sz val="10"/>
        <color theme="1"/>
        <rFont val="Arial"/>
        <charset val="134"/>
      </rPr>
      <t>A,y</t>
    </r>
    <r>
      <rPr>
        <sz val="10"/>
        <color theme="1"/>
        <rFont val="Arial"/>
        <charset val="134"/>
      </rPr>
      <t xml:space="preserve"> by the meter M4</t>
    </r>
  </si>
  <si>
    <r>
      <rPr>
        <sz val="10"/>
        <color theme="1"/>
        <rFont val="Arial"/>
        <charset val="134"/>
      </rPr>
      <t>EG</t>
    </r>
    <r>
      <rPr>
        <vertAlign val="subscript"/>
        <sz val="10"/>
        <color theme="1"/>
        <rFont val="Arial"/>
        <charset val="134"/>
      </rPr>
      <t>output,y</t>
    </r>
    <r>
      <rPr>
        <sz val="10"/>
        <color theme="1"/>
        <rFont val="Arial"/>
        <charset val="134"/>
      </rPr>
      <t xml:space="preserve"> by the meter M1</t>
    </r>
  </si>
  <si>
    <r>
      <rPr>
        <sz val="10"/>
        <color theme="1"/>
        <rFont val="Arial"/>
        <charset val="134"/>
      </rPr>
      <t>EG</t>
    </r>
    <r>
      <rPr>
        <vertAlign val="subscript"/>
        <sz val="10"/>
        <color theme="1"/>
        <rFont val="Arial"/>
        <charset val="134"/>
      </rPr>
      <t>export,y</t>
    </r>
  </si>
  <si>
    <t>B</t>
  </si>
  <si>
    <t>A1</t>
  </si>
  <si>
    <t>A2</t>
  </si>
  <si>
    <t>C</t>
  </si>
  <si>
    <t>MRR
D=(A1+A2)/(A1+A2+B)*C</t>
  </si>
  <si>
    <t>ETN (E)</t>
  </si>
  <si>
    <t>Value (F=Min(D,E))</t>
  </si>
  <si>
    <t>24/04/2012-24/04/2012</t>
  </si>
  <si>
    <t>25/04/2012-24/05/2012</t>
  </si>
  <si>
    <t>25/05/2012-24/06/2012</t>
  </si>
  <si>
    <t>25/06/2012-24/07/2012</t>
  </si>
  <si>
    <t>25/07/2012-24/08/2012</t>
  </si>
  <si>
    <t>25/08/2012-24/09/2012</t>
  </si>
  <si>
    <t>25/09/2012-24/10/2012</t>
  </si>
  <si>
    <t>25/10/2012-24/11/2012</t>
  </si>
  <si>
    <t>25/11/2012-24/12/2012</t>
  </si>
  <si>
    <t>25/12/2012-31/12/2012</t>
  </si>
  <si>
    <t>Subtotal 2012</t>
  </si>
  <si>
    <t>01/01/2013-31/01/2013</t>
  </si>
  <si>
    <t>01/02/2013-28/02/2013</t>
  </si>
  <si>
    <t>01/03/2013-31/03/2013</t>
  </si>
  <si>
    <t>01/04/2013-30/04/2013</t>
  </si>
  <si>
    <t>01/05/2013-31/05/2013</t>
  </si>
  <si>
    <t>01/06/2013-30/06/2013</t>
  </si>
  <si>
    <t>01/07/2013-31/07/2013</t>
  </si>
  <si>
    <t>01/08/2013-31/08/2013</t>
  </si>
  <si>
    <t>01/09/2013-30/09/2013</t>
  </si>
  <si>
    <t>01/10/2013-31/10/2013</t>
  </si>
  <si>
    <t>01/11/2013-30/11/2013</t>
  </si>
  <si>
    <t>01/12/2013-31/12/2013</t>
  </si>
  <si>
    <t>Subtotal 2013</t>
  </si>
  <si>
    <t>01/01/2014-31/01/2014</t>
  </si>
  <si>
    <t>01/02/2014-28/02/2014</t>
  </si>
  <si>
    <t>01/03/2014-31/03/2014</t>
  </si>
  <si>
    <t>01/04/2014-30/04/2014</t>
  </si>
  <si>
    <t>01/05/2014-31/05/2014</t>
  </si>
  <si>
    <t>01/06/2014-30/06/2014</t>
  </si>
  <si>
    <t>01/07/2014-31/07/2014</t>
  </si>
  <si>
    <t>01/08/2014-31/08/2014</t>
  </si>
  <si>
    <t>01/09/2014-30/09/2014</t>
  </si>
  <si>
    <t>01/10/2014-31/10/2014</t>
  </si>
  <si>
    <t>01/11/2014-30/11/2014</t>
  </si>
  <si>
    <t>01/12/2014-31/12/2014</t>
  </si>
  <si>
    <t>Subtotal 2014</t>
  </si>
  <si>
    <t>01/01/2015-31/01/2015</t>
  </si>
  <si>
    <t>01/02/2015-28/02/2015</t>
  </si>
  <si>
    <t>01/03/2015-31/03/2015</t>
  </si>
  <si>
    <t>01/04/2015-30/04/2015</t>
  </si>
  <si>
    <t>01/05/2015-31/05/2015</t>
  </si>
  <si>
    <t>01/06/2015-30/06/2015</t>
  </si>
  <si>
    <t>01/07/2015-31/07/2015</t>
  </si>
  <si>
    <t>01/08/2015-31/08/2015</t>
  </si>
  <si>
    <t>01/09/2015-30/09/2015</t>
  </si>
  <si>
    <t>01/10/2015-31/10/2015</t>
  </si>
  <si>
    <t>01/11/2015-30/11/2015</t>
  </si>
  <si>
    <t>01/12/2015-31/12/2015</t>
  </si>
  <si>
    <t>Subtotal 2015</t>
  </si>
  <si>
    <t>Total</t>
  </si>
  <si>
    <r>
      <rPr>
        <b/>
        <sz val="11"/>
        <color theme="1"/>
        <rFont val="Times New Roman"/>
        <charset val="134"/>
      </rPr>
      <t>Table 2 the electricity imported by the proposed project (EG</t>
    </r>
    <r>
      <rPr>
        <b/>
        <vertAlign val="subscript"/>
        <sz val="11"/>
        <color theme="1"/>
        <rFont val="Times New Roman"/>
        <charset val="134"/>
      </rPr>
      <t>import,y</t>
    </r>
    <r>
      <rPr>
        <b/>
        <sz val="11"/>
        <color theme="1"/>
        <rFont val="Times New Roman"/>
        <charset val="134"/>
      </rPr>
      <t>)</t>
    </r>
  </si>
  <si>
    <r>
      <rPr>
        <b/>
        <sz val="10"/>
        <rFont val="Arial"/>
        <charset val="134"/>
      </rPr>
      <t>EG</t>
    </r>
    <r>
      <rPr>
        <b/>
        <vertAlign val="subscript"/>
        <sz val="10"/>
        <rFont val="Arial"/>
        <charset val="134"/>
      </rPr>
      <t>import,y</t>
    </r>
  </si>
  <si>
    <t>MRR</t>
  </si>
  <si>
    <t>ETN</t>
  </si>
  <si>
    <t xml:space="preserve"> Value</t>
  </si>
  <si>
    <t>G</t>
  </si>
  <si>
    <t>H</t>
  </si>
  <si>
    <t>I=Max(G,H)</t>
  </si>
  <si>
    <t>Table 3 BE clculation</t>
  </si>
  <si>
    <r>
      <rPr>
        <b/>
        <sz val="10"/>
        <rFont val="Arial"/>
        <charset val="134"/>
      </rPr>
      <t>EG</t>
    </r>
    <r>
      <rPr>
        <b/>
        <vertAlign val="subscript"/>
        <sz val="10"/>
        <rFont val="Arial"/>
        <charset val="134"/>
      </rPr>
      <t>export,y</t>
    </r>
  </si>
  <si>
    <r>
      <rPr>
        <b/>
        <sz val="10"/>
        <rFont val="Arial"/>
        <charset val="134"/>
      </rPr>
      <t>EG</t>
    </r>
    <r>
      <rPr>
        <b/>
        <vertAlign val="subscript"/>
        <sz val="10"/>
        <rFont val="Arial"/>
        <charset val="134"/>
      </rPr>
      <t>imput,y</t>
    </r>
  </si>
  <si>
    <r>
      <rPr>
        <b/>
        <sz val="10"/>
        <rFont val="Arial"/>
        <charset val="134"/>
      </rPr>
      <t>EG</t>
    </r>
    <r>
      <rPr>
        <b/>
        <vertAlign val="subscript"/>
        <sz val="10"/>
        <rFont val="Arial"/>
        <charset val="134"/>
      </rPr>
      <t>facility,y</t>
    </r>
  </si>
  <si>
    <r>
      <rPr>
        <b/>
        <sz val="10"/>
        <rFont val="Arial"/>
        <charset val="134"/>
      </rPr>
      <t>EF</t>
    </r>
    <r>
      <rPr>
        <b/>
        <vertAlign val="subscript"/>
        <sz val="10"/>
        <rFont val="Arial"/>
        <charset val="134"/>
      </rPr>
      <t>grid,CM,y</t>
    </r>
  </si>
  <si>
    <r>
      <rPr>
        <b/>
        <sz val="10"/>
        <rFont val="Arial"/>
        <charset val="134"/>
      </rPr>
      <t>BE</t>
    </r>
    <r>
      <rPr>
        <b/>
        <vertAlign val="subscript"/>
        <sz val="10"/>
        <rFont val="Arial"/>
        <charset val="134"/>
      </rPr>
      <t>y</t>
    </r>
  </si>
  <si>
    <t>(MWh)</t>
  </si>
  <si>
    <t>(tCO2e/MWh)</t>
  </si>
  <si>
    <t>（tCO2e）</t>
  </si>
  <si>
    <t>24/04/2012 - 31/12/2012</t>
  </si>
  <si>
    <t>01/01/2013- 31/12/2013</t>
  </si>
  <si>
    <t>01/01/2014- 31/12/2014</t>
  </si>
  <si>
    <t>01/01/2015- 31/12/2015</t>
  </si>
  <si>
    <t>Table 4 ER clculation</t>
  </si>
  <si>
    <r>
      <rPr>
        <b/>
        <sz val="10"/>
        <rFont val="Arial"/>
        <charset val="134"/>
      </rPr>
      <t>PE</t>
    </r>
    <r>
      <rPr>
        <b/>
        <vertAlign val="subscript"/>
        <sz val="10"/>
        <rFont val="Arial"/>
        <charset val="134"/>
      </rPr>
      <t>y</t>
    </r>
  </si>
  <si>
    <r>
      <rPr>
        <b/>
        <sz val="10"/>
        <rFont val="Arial"/>
        <charset val="134"/>
      </rPr>
      <t>LE</t>
    </r>
    <r>
      <rPr>
        <b/>
        <vertAlign val="subscript"/>
        <sz val="10"/>
        <rFont val="Arial"/>
        <charset val="134"/>
      </rPr>
      <t>y</t>
    </r>
  </si>
  <si>
    <t>ER</t>
  </si>
  <si>
    <r>
      <rPr>
        <b/>
        <sz val="11"/>
        <color theme="1"/>
        <rFont val="Times New Roman"/>
        <charset val="134"/>
      </rPr>
      <t>Table5 Comparison of actual emission reductions with estimates in the P</t>
    </r>
    <r>
      <rPr>
        <b/>
        <sz val="11"/>
        <color theme="1"/>
        <rFont val="Times New Roman"/>
        <charset val="134"/>
      </rPr>
      <t>D</t>
    </r>
  </si>
  <si>
    <r>
      <rPr>
        <sz val="10"/>
        <color theme="1"/>
        <rFont val="Arial"/>
        <charset val="134"/>
      </rPr>
      <t>Ex-ante estimated annual ER in the PD (tCO</t>
    </r>
    <r>
      <rPr>
        <vertAlign val="subscript"/>
        <sz val="10"/>
        <color theme="1"/>
        <rFont val="Arial"/>
        <charset val="134"/>
      </rPr>
      <t>2</t>
    </r>
    <r>
      <rPr>
        <sz val="10"/>
        <color theme="1"/>
        <rFont val="Arial"/>
        <charset val="134"/>
      </rPr>
      <t>e)</t>
    </r>
  </si>
  <si>
    <t>Start of this monitoring period</t>
  </si>
  <si>
    <t>End of this monitoring period</t>
  </si>
  <si>
    <t>Days monitored</t>
  </si>
  <si>
    <t>Item</t>
  </si>
  <si>
    <t>Values applied in ex-ante calculation of the registered CDM-PDD</t>
  </si>
  <si>
    <t>Actual values reached during the monitoring period</t>
  </si>
  <si>
    <r>
      <rPr>
        <b/>
        <sz val="11"/>
        <color theme="1"/>
        <rFont val="Times New Roman"/>
        <charset val="134"/>
      </rPr>
      <t>Emission reductions (tCO</t>
    </r>
    <r>
      <rPr>
        <b/>
        <vertAlign val="subscript"/>
        <sz val="11"/>
        <color indexed="8"/>
        <rFont val="Times New Roman"/>
        <charset val="134"/>
      </rPr>
      <t>2</t>
    </r>
    <r>
      <rPr>
        <b/>
        <sz val="11"/>
        <color indexed="8"/>
        <rFont val="Times New Roman"/>
        <charset val="134"/>
      </rPr>
      <t>e)
(24/04/2012- 31/12/2015)</t>
    </r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</si>
</sst>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00_);[Red]\(#,##0.0000\)"/>
    <numFmt numFmtId="177" formatCode="_ * #,##0_ ;_ * \-#,##0_ ;_ * &quot;-&quot;??_ ;_ @_ "/>
    <numFmt numFmtId="178" formatCode="dd/mm/yyyy;@"/>
    <numFmt numFmtId="179" formatCode="0.00_ "/>
    <numFmt numFmtId="180" formatCode="#,##0_ "/>
  </numFmts>
  <fonts count="42">
    <font>
      <sz val="11"/>
      <color theme="1"/>
      <name val="宋体"/>
      <charset val="134"/>
      <scheme val="minor"/>
    </font>
    <font>
      <sz val="10"/>
      <color theme="1"/>
      <name val="Arial"/>
      <charset val="134"/>
    </font>
    <font>
      <b/>
      <sz val="11"/>
      <color theme="1"/>
      <name val="Times New Roman"/>
      <charset val="134"/>
    </font>
    <font>
      <b/>
      <sz val="10"/>
      <name val="Arial"/>
      <charset val="134"/>
    </font>
    <font>
      <b/>
      <sz val="10"/>
      <color rgb="FFFF0000"/>
      <name val="Arial"/>
      <charset val="134"/>
    </font>
    <font>
      <b/>
      <sz val="10"/>
      <color theme="1"/>
      <name val="Arial"/>
      <charset val="134"/>
    </font>
    <font>
      <b/>
      <sz val="11"/>
      <color rgb="FFFF0000"/>
      <name val="Times New Roman"/>
      <charset val="134"/>
    </font>
    <font>
      <b/>
      <sz val="11"/>
      <color rgb="FFFF0000"/>
      <name val="宋体"/>
      <charset val="134"/>
      <scheme val="minor"/>
    </font>
    <font>
      <sz val="10"/>
      <color theme="1"/>
      <name val="宋体"/>
      <charset val="134"/>
    </font>
    <font>
      <sz val="10"/>
      <name val="Arial"/>
      <charset val="134"/>
    </font>
    <font>
      <b/>
      <sz val="12"/>
      <name val="Arial Unicode MS"/>
      <charset val="134"/>
    </font>
    <font>
      <b/>
      <sz val="12"/>
      <color indexed="12"/>
      <name val="Arial Unicode MS"/>
      <charset val="134"/>
    </font>
    <font>
      <b/>
      <sz val="15"/>
      <name val="Arial Unicode MS"/>
      <charset val="134"/>
    </font>
    <font>
      <sz val="12"/>
      <name val="Arial Unicode MS"/>
      <charset val="134"/>
    </font>
    <font>
      <sz val="12"/>
      <color indexed="12"/>
      <name val="Arial Unicode MS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vertAlign val="subscript"/>
      <sz val="10"/>
      <name val="Arial"/>
      <charset val="134"/>
    </font>
    <font>
      <vertAlign val="subscript"/>
      <sz val="10"/>
      <color theme="1"/>
      <name val="Arial"/>
      <charset val="134"/>
    </font>
    <font>
      <b/>
      <vertAlign val="subscript"/>
      <sz val="11"/>
      <color indexed="8"/>
      <name val="Times New Roman"/>
      <charset val="134"/>
    </font>
    <font>
      <b/>
      <sz val="11"/>
      <color indexed="8"/>
      <name val="Times New Roman"/>
      <charset val="134"/>
    </font>
    <font>
      <b/>
      <vertAlign val="subscript"/>
      <sz val="11"/>
      <color theme="1"/>
      <name val="Times New Roman"/>
      <charset val="134"/>
    </font>
    <font>
      <sz val="10"/>
      <color rgb="FF000000"/>
      <name val="Microsoft YaHei UI"/>
      <charset val="134"/>
    </font>
    <font>
      <b/>
      <sz val="10"/>
      <color rgb="FF000000"/>
      <name val="Microsoft YaHei UI"/>
      <charset val="134"/>
    </font>
  </fonts>
  <fills count="38">
    <fill>
      <patternFill patternType="none"/>
    </fill>
    <fill>
      <patternFill patternType="gray125"/>
    </fill>
    <fill>
      <patternFill patternType="solid">
        <fgColor rgb="FFB3B3B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9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9" borderId="26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0" fillId="25" borderId="29" applyNumberFormat="0" applyAlignment="0" applyProtection="0">
      <alignment vertical="center"/>
    </xf>
    <xf numFmtId="0" fontId="31" fillId="25" borderId="24" applyNumberFormat="0" applyAlignment="0" applyProtection="0">
      <alignment vertical="center"/>
    </xf>
    <xf numFmtId="0" fontId="32" fillId="27" borderId="30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33" fillId="0" borderId="31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40" fontId="1" fillId="0" borderId="1" xfId="0" applyNumberFormat="1" applyFont="1" applyBorder="1" applyAlignment="1">
      <alignment horizontal="center" wrapText="1"/>
    </xf>
    <xf numFmtId="176" fontId="1" fillId="0" borderId="1" xfId="0" applyNumberFormat="1" applyFont="1" applyFill="1" applyBorder="1" applyAlignment="1">
      <alignment horizontal="center" wrapText="1"/>
    </xf>
    <xf numFmtId="38" fontId="1" fillId="0" borderId="1" xfId="0" applyNumberFormat="1" applyFont="1" applyFill="1" applyBorder="1" applyAlignment="1">
      <alignment horizontal="center" wrapText="1"/>
    </xf>
    <xf numFmtId="38" fontId="1" fillId="0" borderId="0" xfId="0" applyNumberFormat="1" applyFont="1" applyFill="1" applyBorder="1" applyAlignment="1">
      <alignment horizontal="center" wrapText="1"/>
    </xf>
    <xf numFmtId="38" fontId="1" fillId="0" borderId="0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40" fontId="4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38" fontId="4" fillId="0" borderId="1" xfId="0" applyNumberFormat="1" applyFont="1" applyBorder="1" applyAlignment="1">
      <alignment vertical="center" wrapText="1"/>
    </xf>
    <xf numFmtId="38" fontId="1" fillId="0" borderId="1" xfId="0" applyNumberFormat="1" applyFont="1" applyBorder="1" applyAlignment="1">
      <alignment horizontal="center" wrapText="1"/>
    </xf>
    <xf numFmtId="177" fontId="1" fillId="0" borderId="1" xfId="8" applyNumberFormat="1" applyFont="1" applyBorder="1" applyAlignment="1">
      <alignment horizontal="center" wrapText="1"/>
    </xf>
    <xf numFmtId="177" fontId="1" fillId="0" borderId="0" xfId="8" applyNumberFormat="1" applyFont="1" applyBorder="1" applyAlignment="1">
      <alignment horizontal="center" wrapText="1"/>
    </xf>
    <xf numFmtId="38" fontId="4" fillId="0" borderId="1" xfId="0" applyNumberFormat="1" applyFont="1" applyBorder="1" applyAlignment="1">
      <alignment horizontal="center" wrapText="1"/>
    </xf>
    <xf numFmtId="177" fontId="4" fillId="0" borderId="1" xfId="8" applyNumberFormat="1" applyFont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3" fontId="1" fillId="0" borderId="4" xfId="0" applyNumberFormat="1" applyFont="1" applyBorder="1" applyAlignment="1">
      <alignment horizontal="right" vertical="center" wrapText="1"/>
    </xf>
    <xf numFmtId="3" fontId="1" fillId="0" borderId="4" xfId="0" applyNumberFormat="1" applyFont="1" applyBorder="1" applyAlignment="1">
      <alignment vertical="center" wrapText="1"/>
    </xf>
    <xf numFmtId="3" fontId="1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178" fontId="1" fillId="0" borderId="0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vertical="center" wrapText="1"/>
    </xf>
    <xf numFmtId="177" fontId="1" fillId="0" borderId="2" xfId="8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Border="1" applyAlignment="1">
      <alignment horizontal="center" vertical="top" wrapText="1"/>
    </xf>
    <xf numFmtId="0" fontId="2" fillId="0" borderId="9" xfId="0" applyFont="1" applyBorder="1" applyAlignment="1">
      <alignment vertical="center" wrapText="1"/>
    </xf>
    <xf numFmtId="3" fontId="6" fillId="0" borderId="6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wrapText="1"/>
    </xf>
    <xf numFmtId="43" fontId="1" fillId="0" borderId="1" xfId="8" applyNumberFormat="1" applyFont="1" applyBorder="1" applyAlignment="1">
      <alignment horizontal="center" vertical="center" wrapText="1"/>
    </xf>
    <xf numFmtId="43" fontId="1" fillId="0" borderId="15" xfId="8" applyNumberFormat="1" applyFont="1" applyFill="1" applyBorder="1" applyAlignment="1">
      <alignment horizontal="center" vertical="center" wrapText="1"/>
    </xf>
    <xf numFmtId="43" fontId="1" fillId="0" borderId="1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wrapText="1"/>
    </xf>
    <xf numFmtId="43" fontId="4" fillId="0" borderId="15" xfId="8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vertical="center" wrapText="1"/>
    </xf>
    <xf numFmtId="43" fontId="4" fillId="0" borderId="18" xfId="8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179" fontId="1" fillId="3" borderId="1" xfId="0" applyNumberFormat="1" applyFont="1" applyFill="1" applyBorder="1" applyAlignment="1">
      <alignment horizontal="center" wrapText="1"/>
    </xf>
    <xf numFmtId="179" fontId="1" fillId="0" borderId="1" xfId="0" applyNumberFormat="1" applyFont="1" applyBorder="1" applyAlignment="1">
      <alignment horizontal="center" wrapText="1"/>
    </xf>
    <xf numFmtId="179" fontId="1" fillId="0" borderId="15" xfId="0" applyNumberFormat="1" applyFont="1" applyBorder="1" applyAlignment="1">
      <alignment horizontal="center" wrapText="1"/>
    </xf>
    <xf numFmtId="179" fontId="4" fillId="0" borderId="1" xfId="0" applyNumberFormat="1" applyFont="1" applyBorder="1" applyAlignment="1">
      <alignment horizontal="center" wrapText="1"/>
    </xf>
    <xf numFmtId="179" fontId="4" fillId="0" borderId="15" xfId="0" applyNumberFormat="1" applyFont="1" applyBorder="1" applyAlignment="1">
      <alignment horizontal="center" wrapText="1"/>
    </xf>
    <xf numFmtId="179" fontId="9" fillId="0" borderId="1" xfId="0" applyNumberFormat="1" applyFont="1" applyBorder="1" applyAlignment="1">
      <alignment horizontal="center" wrapText="1"/>
    </xf>
    <xf numFmtId="179" fontId="4" fillId="0" borderId="18" xfId="0" applyNumberFormat="1" applyFont="1" applyBorder="1" applyAlignment="1">
      <alignment horizontal="center" wrapText="1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10" fillId="4" borderId="19" xfId="0" applyFont="1" applyFill="1" applyBorder="1" applyAlignment="1">
      <alignment vertical="center"/>
    </xf>
    <xf numFmtId="15" fontId="11" fillId="5" borderId="19" xfId="0" applyNumberFormat="1" applyFont="1" applyFill="1" applyBorder="1" applyAlignment="1">
      <alignment vertical="center"/>
    </xf>
    <xf numFmtId="49" fontId="11" fillId="5" borderId="20" xfId="0" applyNumberFormat="1" applyFont="1" applyFill="1" applyBorder="1" applyAlignment="1">
      <alignment vertical="center"/>
    </xf>
    <xf numFmtId="15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0" fontId="12" fillId="6" borderId="3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3" fillId="4" borderId="21" xfId="0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horizontal="center" vertical="center"/>
    </xf>
    <xf numFmtId="15" fontId="14" fillId="4" borderId="22" xfId="0" applyNumberFormat="1" applyFont="1" applyFill="1" applyBorder="1" applyAlignment="1">
      <alignment horizontal="center" vertical="center"/>
    </xf>
    <xf numFmtId="0" fontId="13" fillId="4" borderId="21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/>
    </xf>
    <xf numFmtId="180" fontId="14" fillId="5" borderId="22" xfId="0" applyNumberFormat="1" applyFont="1" applyFill="1" applyBorder="1" applyAlignment="1">
      <alignment horizontal="center" vertical="center"/>
    </xf>
    <xf numFmtId="180" fontId="13" fillId="5" borderId="22" xfId="0" applyNumberFormat="1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14" fillId="4" borderId="20" xfId="0" applyFont="1" applyFill="1" applyBorder="1" applyAlignment="1">
      <alignment horizontal="center" vertical="center"/>
    </xf>
    <xf numFmtId="0" fontId="14" fillId="5" borderId="20" xfId="0" applyFont="1" applyFill="1" applyBorder="1" applyAlignment="1">
      <alignment horizontal="center" vertical="center"/>
    </xf>
    <xf numFmtId="180" fontId="13" fillId="5" borderId="2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K22"/>
  <sheetViews>
    <sheetView topLeftCell="A9" workbookViewId="0">
      <selection activeCell="H23" sqref="H23"/>
    </sheetView>
  </sheetViews>
  <sheetFormatPr defaultColWidth="8.83333333333333" defaultRowHeight="13.5"/>
  <cols>
    <col min="3" max="3" width="18.3333333333333" customWidth="1"/>
  </cols>
  <sheetData>
    <row r="3" spans="2:11">
      <c r="B3" s="77"/>
      <c r="C3" s="77"/>
      <c r="D3" s="77"/>
      <c r="E3" s="77"/>
      <c r="F3" s="77"/>
      <c r="G3" s="77"/>
      <c r="H3" s="77"/>
      <c r="I3" s="77"/>
      <c r="J3" s="77"/>
      <c r="K3" s="77"/>
    </row>
    <row r="4" ht="18" spans="2:11">
      <c r="B4" s="78" t="s">
        <v>0</v>
      </c>
      <c r="C4" s="78"/>
      <c r="D4" s="78"/>
      <c r="E4" s="78"/>
      <c r="F4" s="78"/>
      <c r="G4" s="77"/>
      <c r="H4" s="77"/>
      <c r="I4" s="77"/>
      <c r="J4" s="77"/>
      <c r="K4" s="77"/>
    </row>
    <row r="5" ht="18" spans="2:11">
      <c r="B5" s="79" t="s">
        <v>1</v>
      </c>
      <c r="C5" s="80" t="s">
        <v>2</v>
      </c>
      <c r="D5" s="78"/>
      <c r="E5" s="79" t="s">
        <v>3</v>
      </c>
      <c r="F5" s="81" t="s">
        <v>4</v>
      </c>
      <c r="G5" s="77"/>
      <c r="H5" s="77"/>
      <c r="I5" s="77"/>
      <c r="J5" s="77"/>
      <c r="K5" s="77"/>
    </row>
    <row r="6" ht="18" spans="2:11">
      <c r="B6" s="78"/>
      <c r="C6" s="82"/>
      <c r="D6" s="78"/>
      <c r="E6" s="78"/>
      <c r="F6" s="83"/>
      <c r="G6" s="77"/>
      <c r="H6" s="77"/>
      <c r="I6" s="77"/>
      <c r="J6" s="77"/>
      <c r="K6" s="77"/>
    </row>
    <row r="7" spans="2:11">
      <c r="B7" s="84" t="s">
        <v>5</v>
      </c>
      <c r="C7" s="85"/>
      <c r="D7" s="85"/>
      <c r="E7" s="85"/>
      <c r="F7" s="85"/>
      <c r="G7" s="85"/>
      <c r="H7" s="85"/>
      <c r="I7" s="85"/>
      <c r="J7" s="85"/>
      <c r="K7" s="100"/>
    </row>
    <row r="8" spans="2:11">
      <c r="B8" s="86"/>
      <c r="C8" s="87"/>
      <c r="D8" s="87"/>
      <c r="E8" s="87"/>
      <c r="F8" s="87"/>
      <c r="G8" s="87"/>
      <c r="H8" s="87"/>
      <c r="I8" s="87"/>
      <c r="J8" s="87"/>
      <c r="K8" s="101"/>
    </row>
    <row r="9" ht="14.25" spans="2:11">
      <c r="B9" s="88"/>
      <c r="C9" s="89"/>
      <c r="D9" s="89"/>
      <c r="E9" s="89"/>
      <c r="F9" s="89"/>
      <c r="G9" s="89"/>
      <c r="H9" s="89"/>
      <c r="I9" s="89"/>
      <c r="J9" s="89"/>
      <c r="K9" s="102"/>
    </row>
    <row r="10" spans="2:11">
      <c r="B10" s="77"/>
      <c r="C10" s="77"/>
      <c r="D10" s="77"/>
      <c r="E10" s="77"/>
      <c r="F10" s="77"/>
      <c r="G10" s="77"/>
      <c r="H10" s="77"/>
      <c r="I10" s="77"/>
      <c r="J10" s="77"/>
      <c r="K10" s="77"/>
    </row>
    <row r="11" ht="18" spans="2:11">
      <c r="B11" s="90" t="s">
        <v>6</v>
      </c>
      <c r="C11" s="90"/>
      <c r="D11" s="77"/>
      <c r="E11" s="77"/>
      <c r="F11" s="77"/>
      <c r="G11" s="77"/>
      <c r="H11" s="77"/>
      <c r="I11" s="77"/>
      <c r="J11" s="77"/>
      <c r="K11" s="77"/>
    </row>
    <row r="12" ht="18" spans="2:11">
      <c r="B12" s="91" t="s">
        <v>7</v>
      </c>
      <c r="C12" s="92"/>
      <c r="D12" s="93" t="s">
        <v>8</v>
      </c>
      <c r="E12" s="94"/>
      <c r="F12" s="94"/>
      <c r="G12" s="94"/>
      <c r="H12" s="94"/>
      <c r="I12" s="94"/>
      <c r="J12" s="94"/>
      <c r="K12" s="92"/>
    </row>
    <row r="13" ht="18" spans="2:11">
      <c r="B13" s="91" t="s">
        <v>9</v>
      </c>
      <c r="C13" s="92"/>
      <c r="D13" s="93" t="s">
        <v>10</v>
      </c>
      <c r="E13" s="93"/>
      <c r="F13" s="93"/>
      <c r="G13" s="93"/>
      <c r="H13" s="93"/>
      <c r="I13" s="93"/>
      <c r="J13" s="93"/>
      <c r="K13" s="103"/>
    </row>
    <row r="14" ht="18" spans="2:11">
      <c r="B14" s="91" t="s">
        <v>11</v>
      </c>
      <c r="C14" s="92"/>
      <c r="D14" s="93" t="s">
        <v>12</v>
      </c>
      <c r="E14" s="93"/>
      <c r="F14" s="93"/>
      <c r="G14" s="93"/>
      <c r="H14" s="93"/>
      <c r="I14" s="93"/>
      <c r="J14" s="93"/>
      <c r="K14" s="103"/>
    </row>
    <row r="15" ht="18" spans="2:11">
      <c r="B15" s="91" t="s">
        <v>13</v>
      </c>
      <c r="C15" s="92"/>
      <c r="D15" s="95" t="s">
        <v>14</v>
      </c>
      <c r="E15" s="93"/>
      <c r="F15" s="93"/>
      <c r="G15" s="93"/>
      <c r="H15" s="93"/>
      <c r="I15" s="93"/>
      <c r="J15" s="93"/>
      <c r="K15" s="103"/>
    </row>
    <row r="16" ht="37.5" customHeight="1" spans="2:11">
      <c r="B16" s="96" t="s">
        <v>15</v>
      </c>
      <c r="C16" s="92"/>
      <c r="D16" s="93" t="s">
        <v>16</v>
      </c>
      <c r="E16" s="93"/>
      <c r="F16" s="93"/>
      <c r="G16" s="93"/>
      <c r="H16" s="93"/>
      <c r="I16" s="93"/>
      <c r="J16" s="93"/>
      <c r="K16" s="103"/>
    </row>
    <row r="17" spans="2:11">
      <c r="B17" s="77"/>
      <c r="C17" s="77"/>
      <c r="D17" s="77"/>
      <c r="E17" s="77"/>
      <c r="F17" s="77"/>
      <c r="G17" s="77"/>
      <c r="H17" s="77"/>
      <c r="I17" s="77"/>
      <c r="J17" s="77"/>
      <c r="K17" s="77"/>
    </row>
    <row r="18" spans="2:11">
      <c r="B18" s="77"/>
      <c r="C18" s="77"/>
      <c r="D18" s="77"/>
      <c r="E18" s="77"/>
      <c r="F18" s="77"/>
      <c r="G18" s="77"/>
      <c r="H18" s="77"/>
      <c r="I18" s="77"/>
      <c r="J18" s="77"/>
      <c r="K18" s="77"/>
    </row>
    <row r="19" ht="18" spans="2:11">
      <c r="B19" s="90" t="s">
        <v>17</v>
      </c>
      <c r="C19" s="90"/>
      <c r="D19" s="90"/>
      <c r="E19" s="77"/>
      <c r="F19" s="77"/>
      <c r="G19" s="77"/>
      <c r="H19" s="77"/>
      <c r="I19" s="77"/>
      <c r="J19" s="77"/>
      <c r="K19" s="77"/>
    </row>
    <row r="20" ht="18" spans="2:11">
      <c r="B20" s="91" t="s">
        <v>18</v>
      </c>
      <c r="C20" s="92"/>
      <c r="D20" s="97" t="s">
        <v>19</v>
      </c>
      <c r="E20" s="97"/>
      <c r="F20" s="97"/>
      <c r="G20" s="97"/>
      <c r="H20" s="97"/>
      <c r="I20" s="97"/>
      <c r="J20" s="97"/>
      <c r="K20" s="104"/>
    </row>
    <row r="21" ht="18" spans="2:11">
      <c r="B21" s="96" t="s">
        <v>20</v>
      </c>
      <c r="C21" s="92"/>
      <c r="D21" s="98">
        <f>ER!E18</f>
        <v>307768</v>
      </c>
      <c r="E21" s="99"/>
      <c r="F21" s="99"/>
      <c r="G21" s="99"/>
      <c r="H21" s="99"/>
      <c r="I21" s="99"/>
      <c r="J21" s="99"/>
      <c r="K21" s="105"/>
    </row>
    <row r="22" spans="2:11">
      <c r="B22" s="77"/>
      <c r="C22" s="77"/>
      <c r="D22" s="77"/>
      <c r="E22" s="77"/>
      <c r="F22" s="77"/>
      <c r="G22" s="77"/>
      <c r="H22" s="77"/>
      <c r="I22" s="77"/>
      <c r="J22" s="77"/>
      <c r="K22" s="77"/>
    </row>
  </sheetData>
  <mergeCells count="17">
    <mergeCell ref="B11:C11"/>
    <mergeCell ref="B12:C12"/>
    <mergeCell ref="D12:K12"/>
    <mergeCell ref="B13:C13"/>
    <mergeCell ref="D13:K13"/>
    <mergeCell ref="B14:C14"/>
    <mergeCell ref="D14:K14"/>
    <mergeCell ref="B15:C15"/>
    <mergeCell ref="D15:K15"/>
    <mergeCell ref="B16:C16"/>
    <mergeCell ref="D16:K16"/>
    <mergeCell ref="B19:D19"/>
    <mergeCell ref="B20:C20"/>
    <mergeCell ref="D20:K20"/>
    <mergeCell ref="B21:C21"/>
    <mergeCell ref="D21:K21"/>
    <mergeCell ref="B7:K9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6"/>
  <sheetViews>
    <sheetView topLeftCell="A33" workbookViewId="0">
      <selection activeCell="F9" sqref="F9"/>
    </sheetView>
  </sheetViews>
  <sheetFormatPr defaultColWidth="9" defaultRowHeight="12.75"/>
  <cols>
    <col min="1" max="1" width="23.6666666666667" style="1" customWidth="1"/>
    <col min="2" max="2" width="19" style="1" customWidth="1"/>
    <col min="3" max="3" width="20.1666666666667" style="1" customWidth="1"/>
    <col min="4" max="4" width="18.6666666666667" style="1" customWidth="1"/>
    <col min="5" max="5" width="21.6666666666667" style="1" customWidth="1"/>
    <col min="6" max="6" width="15.8333333333333" style="1" customWidth="1"/>
    <col min="7" max="7" width="13.1666666666667" style="1" customWidth="1"/>
    <col min="8" max="8" width="12.3333333333333" style="1" customWidth="1"/>
    <col min="9" max="9" width="16" style="1" customWidth="1"/>
    <col min="10" max="10" width="13" style="1" customWidth="1"/>
    <col min="11" max="11" width="9" style="1"/>
    <col min="12" max="12" width="13.3333333333333" style="1" customWidth="1"/>
    <col min="13" max="16384" width="9" style="1"/>
  </cols>
  <sheetData>
    <row r="1" ht="28.5" customHeight="1" spans="1:8">
      <c r="A1" s="46" t="s">
        <v>21</v>
      </c>
      <c r="B1" s="46"/>
      <c r="C1" s="46"/>
      <c r="D1" s="46"/>
      <c r="E1" s="46"/>
      <c r="F1" s="46"/>
      <c r="G1" s="46"/>
      <c r="H1" s="46"/>
    </row>
    <row r="2" ht="15" spans="1:8">
      <c r="A2" s="3"/>
      <c r="E2" s="2"/>
      <c r="F2" s="2"/>
      <c r="G2" s="2" t="s">
        <v>22</v>
      </c>
      <c r="H2" s="2" t="s">
        <v>23</v>
      </c>
    </row>
    <row r="3" ht="25.5" customHeight="1" spans="1:9">
      <c r="A3" s="48" t="s">
        <v>24</v>
      </c>
      <c r="B3" s="66" t="s">
        <v>25</v>
      </c>
      <c r="C3" s="66"/>
      <c r="D3" s="66"/>
      <c r="E3" s="66"/>
      <c r="F3" s="66"/>
      <c r="G3" s="66"/>
      <c r="H3" s="67"/>
      <c r="I3" s="8"/>
    </row>
    <row r="4" ht="13.5" customHeight="1" spans="1:8">
      <c r="A4" s="52"/>
      <c r="B4" s="68" t="s">
        <v>26</v>
      </c>
      <c r="C4" s="68" t="s">
        <v>27</v>
      </c>
      <c r="D4" s="68" t="s">
        <v>28</v>
      </c>
      <c r="E4" s="68" t="s">
        <v>29</v>
      </c>
      <c r="F4" s="9" t="s">
        <v>30</v>
      </c>
      <c r="G4" s="9"/>
      <c r="H4" s="69"/>
    </row>
    <row r="5" ht="38.25" spans="1:8">
      <c r="A5" s="52"/>
      <c r="B5" s="9" t="s">
        <v>31</v>
      </c>
      <c r="C5" s="9" t="s">
        <v>32</v>
      </c>
      <c r="D5" s="9" t="s">
        <v>33</v>
      </c>
      <c r="E5" s="9" t="s">
        <v>34</v>
      </c>
      <c r="F5" s="9" t="s">
        <v>35</v>
      </c>
      <c r="G5" s="9" t="s">
        <v>36</v>
      </c>
      <c r="H5" s="69" t="s">
        <v>37</v>
      </c>
    </row>
    <row r="6" spans="1:8">
      <c r="A6" s="56" t="s">
        <v>38</v>
      </c>
      <c r="B6" s="70">
        <v>373.24</v>
      </c>
      <c r="C6" s="70">
        <v>375.48</v>
      </c>
      <c r="D6" s="70">
        <v>655.76</v>
      </c>
      <c r="E6" s="71">
        <v>1369.94</v>
      </c>
      <c r="F6" s="71">
        <f>(C6+D6)/(B6+C6+D6)*E6</f>
        <v>1005.87899122807</v>
      </c>
      <c r="G6" s="70">
        <v>14705.12</v>
      </c>
      <c r="H6" s="72">
        <f t="shared" ref="H6:H54" si="0">MIN(F6,G6)</f>
        <v>1005.87899122807</v>
      </c>
    </row>
    <row r="7" spans="1:8">
      <c r="A7" s="56" t="s">
        <v>39</v>
      </c>
      <c r="B7" s="71">
        <v>2614.92</v>
      </c>
      <c r="C7" s="71">
        <v>4364.36</v>
      </c>
      <c r="D7" s="71">
        <v>4364.92</v>
      </c>
      <c r="E7" s="71">
        <v>11235.84</v>
      </c>
      <c r="F7" s="71">
        <f>(C7+D7)/(B7+C7+D7)*E7</f>
        <v>8645.89776231025</v>
      </c>
      <c r="G7" s="71">
        <v>8645.89776231025</v>
      </c>
      <c r="H7" s="72">
        <f t="shared" si="0"/>
        <v>8645.89776231025</v>
      </c>
    </row>
    <row r="8" spans="1:8">
      <c r="A8" s="56" t="s">
        <v>40</v>
      </c>
      <c r="B8" s="71">
        <v>2718.52</v>
      </c>
      <c r="C8" s="71">
        <v>5081.44</v>
      </c>
      <c r="D8" s="71">
        <v>5049.8</v>
      </c>
      <c r="E8" s="71">
        <v>12731.84</v>
      </c>
      <c r="F8" s="71">
        <f t="shared" ref="F8:F23" si="1">(C8+D8)/(B8+C8+D8)*E8</f>
        <v>10038.2673825503</v>
      </c>
      <c r="G8" s="71">
        <v>10038.2673825503</v>
      </c>
      <c r="H8" s="72">
        <f t="shared" si="0"/>
        <v>10038.2673825503</v>
      </c>
    </row>
    <row r="9" spans="1:8">
      <c r="A9" s="56" t="s">
        <v>41</v>
      </c>
      <c r="B9" s="71">
        <v>2306.92</v>
      </c>
      <c r="C9" s="71">
        <v>3414.6</v>
      </c>
      <c r="D9" s="71">
        <v>3405.92</v>
      </c>
      <c r="E9" s="71">
        <v>9029.68</v>
      </c>
      <c r="F9" s="71">
        <f t="shared" si="1"/>
        <v>6747.46840665072</v>
      </c>
      <c r="G9" s="71">
        <v>6747.46840665072</v>
      </c>
      <c r="H9" s="72">
        <f t="shared" si="0"/>
        <v>6747.46840665072</v>
      </c>
    </row>
    <row r="10" spans="1:8">
      <c r="A10" s="56" t="s">
        <v>42</v>
      </c>
      <c r="B10" s="71">
        <v>1803.76</v>
      </c>
      <c r="C10" s="71">
        <v>2834.02</v>
      </c>
      <c r="D10" s="71">
        <v>2834.02</v>
      </c>
      <c r="E10" s="71">
        <v>7398.16</v>
      </c>
      <c r="F10" s="71">
        <f t="shared" si="1"/>
        <v>5612.17736106427</v>
      </c>
      <c r="G10" s="71">
        <v>5612.17736106427</v>
      </c>
      <c r="H10" s="72">
        <f t="shared" si="0"/>
        <v>5612.17736106427</v>
      </c>
    </row>
    <row r="11" spans="1:8">
      <c r="A11" s="56" t="s">
        <v>43</v>
      </c>
      <c r="B11" s="71">
        <v>2191</v>
      </c>
      <c r="C11" s="71">
        <v>3225.18</v>
      </c>
      <c r="D11" s="71">
        <v>3226.86</v>
      </c>
      <c r="E11" s="71">
        <v>8566.8</v>
      </c>
      <c r="F11" s="71">
        <f t="shared" si="1"/>
        <v>6395.12674614487</v>
      </c>
      <c r="G11" s="71">
        <v>6395.12674614487</v>
      </c>
      <c r="H11" s="72">
        <f t="shared" si="0"/>
        <v>6395.12674614487</v>
      </c>
    </row>
    <row r="12" spans="1:8">
      <c r="A12" s="56" t="s">
        <v>44</v>
      </c>
      <c r="B12" s="71">
        <v>3084.48</v>
      </c>
      <c r="C12" s="71">
        <v>4685.24</v>
      </c>
      <c r="D12" s="71">
        <v>4684.12</v>
      </c>
      <c r="E12" s="71">
        <v>12359.6</v>
      </c>
      <c r="F12" s="71">
        <f t="shared" si="1"/>
        <v>9298.46070416835</v>
      </c>
      <c r="G12" s="71">
        <v>9298.46070416835</v>
      </c>
      <c r="H12" s="72">
        <f t="shared" si="0"/>
        <v>9298.46070416835</v>
      </c>
    </row>
    <row r="13" spans="1:8">
      <c r="A13" s="56" t="s">
        <v>45</v>
      </c>
      <c r="B13" s="71">
        <v>3229.52</v>
      </c>
      <c r="C13" s="71">
        <v>4437.58</v>
      </c>
      <c r="D13" s="71">
        <v>4433.1</v>
      </c>
      <c r="E13" s="71">
        <v>12010.24</v>
      </c>
      <c r="F13" s="71">
        <f t="shared" si="1"/>
        <v>8804.73015017934</v>
      </c>
      <c r="G13" s="71">
        <v>8804.73015017934</v>
      </c>
      <c r="H13" s="72">
        <f t="shared" si="0"/>
        <v>8804.73015017934</v>
      </c>
    </row>
    <row r="14" spans="1:8">
      <c r="A14" s="56" t="s">
        <v>46</v>
      </c>
      <c r="B14" s="71">
        <v>2772.84</v>
      </c>
      <c r="C14" s="71">
        <v>2746.52</v>
      </c>
      <c r="D14" s="71">
        <v>2748.2</v>
      </c>
      <c r="E14" s="71">
        <v>8199.84</v>
      </c>
      <c r="F14" s="71">
        <f t="shared" si="1"/>
        <v>5449.7124719748</v>
      </c>
      <c r="G14" s="71">
        <v>5449.7124719748</v>
      </c>
      <c r="H14" s="72">
        <f t="shared" si="0"/>
        <v>5449.7124719748</v>
      </c>
    </row>
    <row r="15" spans="1:8">
      <c r="A15" s="56" t="s">
        <v>47</v>
      </c>
      <c r="B15" s="71">
        <v>603.68</v>
      </c>
      <c r="C15" s="71">
        <v>695.66</v>
      </c>
      <c r="D15" s="71">
        <v>697.34</v>
      </c>
      <c r="E15" s="71">
        <v>1981.76</v>
      </c>
      <c r="F15" s="71">
        <f t="shared" si="1"/>
        <v>1382.590940962</v>
      </c>
      <c r="G15" s="71">
        <v>1382.590940962</v>
      </c>
      <c r="H15" s="72">
        <f t="shared" si="0"/>
        <v>1382.590940962</v>
      </c>
    </row>
    <row r="16" s="45" customFormat="1" spans="1:8">
      <c r="A16" s="60" t="s">
        <v>48</v>
      </c>
      <c r="B16" s="73"/>
      <c r="C16" s="73"/>
      <c r="D16" s="73"/>
      <c r="E16" s="73"/>
      <c r="F16" s="73"/>
      <c r="G16" s="73"/>
      <c r="H16" s="74">
        <f>SUM(H6:H15)</f>
        <v>63380.310917233</v>
      </c>
    </row>
    <row r="17" s="45" customFormat="1" spans="1:8">
      <c r="A17" s="56" t="s">
        <v>49</v>
      </c>
      <c r="B17" s="75">
        <v>2308.32</v>
      </c>
      <c r="C17" s="75">
        <v>2405.06</v>
      </c>
      <c r="D17" s="75">
        <v>2401.14</v>
      </c>
      <c r="E17" s="75">
        <v>7033.84</v>
      </c>
      <c r="F17" s="71">
        <f t="shared" si="1"/>
        <v>4751.69678460388</v>
      </c>
      <c r="G17" s="75">
        <v>4751.69678460388</v>
      </c>
      <c r="H17" s="72">
        <f t="shared" si="0"/>
        <v>4751.69678460388</v>
      </c>
    </row>
    <row r="18" s="45" customFormat="1" spans="1:8">
      <c r="A18" s="56" t="s">
        <v>50</v>
      </c>
      <c r="B18" s="75">
        <v>3267.88</v>
      </c>
      <c r="C18" s="75">
        <v>3377.22</v>
      </c>
      <c r="D18" s="75">
        <v>3354.26</v>
      </c>
      <c r="E18" s="75">
        <v>9890.32</v>
      </c>
      <c r="F18" s="71">
        <f t="shared" si="1"/>
        <v>6658.07524417563</v>
      </c>
      <c r="G18" s="75">
        <v>6658.07524417563</v>
      </c>
      <c r="H18" s="72">
        <f t="shared" si="0"/>
        <v>6658.07524417563</v>
      </c>
    </row>
    <row r="19" s="45" customFormat="1" spans="1:8">
      <c r="A19" s="56" t="s">
        <v>51</v>
      </c>
      <c r="B19" s="75">
        <v>3360.84</v>
      </c>
      <c r="C19" s="75">
        <v>3015.18</v>
      </c>
      <c r="D19" s="75">
        <v>3010.98</v>
      </c>
      <c r="E19" s="75">
        <v>9299.84</v>
      </c>
      <c r="F19" s="71">
        <f t="shared" si="1"/>
        <v>5970.2060098434</v>
      </c>
      <c r="G19" s="75">
        <v>5970.2060098434</v>
      </c>
      <c r="H19" s="72">
        <f t="shared" si="0"/>
        <v>5970.2060098434</v>
      </c>
    </row>
    <row r="20" s="45" customFormat="1" spans="1:8">
      <c r="A20" s="56" t="s">
        <v>52</v>
      </c>
      <c r="B20" s="75">
        <v>4752.72</v>
      </c>
      <c r="C20" s="75">
        <v>3910.2</v>
      </c>
      <c r="D20" s="75">
        <v>3909.92</v>
      </c>
      <c r="E20" s="75">
        <v>12453.76</v>
      </c>
      <c r="F20" s="71">
        <f t="shared" si="1"/>
        <v>7746.05400619112</v>
      </c>
      <c r="G20" s="75">
        <v>7746.05400619112</v>
      </c>
      <c r="H20" s="72">
        <f t="shared" si="0"/>
        <v>7746.05400619112</v>
      </c>
    </row>
    <row r="21" s="45" customFormat="1" spans="1:8">
      <c r="A21" s="56" t="s">
        <v>53</v>
      </c>
      <c r="B21" s="75">
        <v>3832.92</v>
      </c>
      <c r="C21" s="75">
        <v>2755.2</v>
      </c>
      <c r="D21" s="75">
        <v>2747.36</v>
      </c>
      <c r="E21" s="75">
        <v>9236.48</v>
      </c>
      <c r="F21" s="71">
        <f t="shared" si="1"/>
        <v>5444.20698119433</v>
      </c>
      <c r="G21" s="75">
        <v>5444.20698119433</v>
      </c>
      <c r="H21" s="72">
        <f t="shared" si="0"/>
        <v>5444.20698119433</v>
      </c>
    </row>
    <row r="22" s="45" customFormat="1" spans="1:8">
      <c r="A22" s="56" t="s">
        <v>54</v>
      </c>
      <c r="B22" s="75">
        <v>3268.72</v>
      </c>
      <c r="C22" s="75">
        <v>2864.26</v>
      </c>
      <c r="D22" s="75">
        <v>2855.86</v>
      </c>
      <c r="E22" s="75">
        <v>8908.24</v>
      </c>
      <c r="F22" s="71">
        <f t="shared" si="1"/>
        <v>5668.82954739432</v>
      </c>
      <c r="G22" s="75">
        <v>5668.82954739432</v>
      </c>
      <c r="H22" s="72">
        <f t="shared" si="0"/>
        <v>5668.82954739432</v>
      </c>
    </row>
    <row r="23" s="45" customFormat="1" spans="1:8">
      <c r="A23" s="56" t="s">
        <v>55</v>
      </c>
      <c r="B23" s="75">
        <v>2800.84</v>
      </c>
      <c r="C23" s="75">
        <v>4679.5</v>
      </c>
      <c r="D23" s="75">
        <v>4676.7</v>
      </c>
      <c r="E23" s="75">
        <v>12066.56</v>
      </c>
      <c r="F23" s="71">
        <f t="shared" si="1"/>
        <v>9286.56553503156</v>
      </c>
      <c r="G23" s="75">
        <v>9286.56553503156</v>
      </c>
      <c r="H23" s="72">
        <f t="shared" si="0"/>
        <v>9286.56553503156</v>
      </c>
    </row>
    <row r="24" s="45" customFormat="1" spans="1:8">
      <c r="A24" s="56" t="s">
        <v>56</v>
      </c>
      <c r="B24" s="75">
        <v>2716.84</v>
      </c>
      <c r="C24" s="75">
        <v>3281.46</v>
      </c>
      <c r="D24" s="75">
        <v>3284.82</v>
      </c>
      <c r="E24" s="75">
        <v>9200.4</v>
      </c>
      <c r="F24" s="71">
        <f t="shared" ref="F24:F39" si="2">(C24+D24)/(B24+C24+D24)*E24</f>
        <v>6507.76921035169</v>
      </c>
      <c r="G24" s="75">
        <v>6507.76921035169</v>
      </c>
      <c r="H24" s="72">
        <f t="shared" si="0"/>
        <v>6507.76921035169</v>
      </c>
    </row>
    <row r="25" s="45" customFormat="1" spans="1:8">
      <c r="A25" s="56" t="s">
        <v>57</v>
      </c>
      <c r="B25" s="75">
        <v>1397.48</v>
      </c>
      <c r="C25" s="75">
        <v>3677.38</v>
      </c>
      <c r="D25" s="75">
        <v>3677.38</v>
      </c>
      <c r="E25" s="75">
        <v>8689.12</v>
      </c>
      <c r="F25" s="71">
        <f t="shared" si="2"/>
        <v>7301.71844135901</v>
      </c>
      <c r="G25" s="75">
        <v>7301.71844135901</v>
      </c>
      <c r="H25" s="72">
        <f t="shared" si="0"/>
        <v>7301.71844135901</v>
      </c>
    </row>
    <row r="26" s="45" customFormat="1" spans="1:8">
      <c r="A26" s="56" t="s">
        <v>58</v>
      </c>
      <c r="B26" s="75">
        <v>3759.84</v>
      </c>
      <c r="C26" s="75">
        <v>5578.58</v>
      </c>
      <c r="D26" s="75">
        <v>5574.1</v>
      </c>
      <c r="E26" s="75">
        <v>14824.48</v>
      </c>
      <c r="F26" s="71">
        <f t="shared" si="2"/>
        <v>11086.8372083592</v>
      </c>
      <c r="G26" s="75">
        <v>11086.8372083592</v>
      </c>
      <c r="H26" s="72">
        <f t="shared" si="0"/>
        <v>11086.8372083592</v>
      </c>
    </row>
    <row r="27" s="45" customFormat="1" ht="14.25" customHeight="1" spans="1:8">
      <c r="A27" s="56" t="s">
        <v>59</v>
      </c>
      <c r="B27" s="75">
        <v>2850.12</v>
      </c>
      <c r="C27" s="75">
        <v>4155.76</v>
      </c>
      <c r="D27" s="75">
        <v>4151.28</v>
      </c>
      <c r="E27" s="75">
        <v>11068.64</v>
      </c>
      <c r="F27" s="71">
        <f t="shared" si="2"/>
        <v>8241.13262027254</v>
      </c>
      <c r="G27" s="75">
        <v>8241.13262027254</v>
      </c>
      <c r="H27" s="72">
        <f t="shared" si="0"/>
        <v>8241.13262027254</v>
      </c>
    </row>
    <row r="28" s="45" customFormat="1" spans="1:8">
      <c r="A28" s="56" t="s">
        <v>60</v>
      </c>
      <c r="B28" s="75">
        <v>3382.68</v>
      </c>
      <c r="C28" s="75">
        <v>4515</v>
      </c>
      <c r="D28" s="75">
        <v>4510.8</v>
      </c>
      <c r="E28" s="75">
        <v>12317.36</v>
      </c>
      <c r="F28" s="71">
        <f t="shared" si="2"/>
        <v>8959.52025453561</v>
      </c>
      <c r="G28" s="75">
        <v>8959.52025453561</v>
      </c>
      <c r="H28" s="72">
        <f t="shared" si="0"/>
        <v>8959.52025453561</v>
      </c>
    </row>
    <row r="29" s="45" customFormat="1" spans="1:8">
      <c r="A29" s="60" t="s">
        <v>61</v>
      </c>
      <c r="B29" s="73"/>
      <c r="C29" s="73"/>
      <c r="D29" s="73"/>
      <c r="E29" s="73"/>
      <c r="F29" s="73"/>
      <c r="G29" s="73"/>
      <c r="H29" s="74">
        <f>SUM(H17:H28)</f>
        <v>87622.6118433123</v>
      </c>
    </row>
    <row r="30" s="45" customFormat="1" spans="1:8">
      <c r="A30" s="56" t="s">
        <v>62</v>
      </c>
      <c r="B30" s="75">
        <v>2878.68</v>
      </c>
      <c r="C30" s="75">
        <v>3951.36</v>
      </c>
      <c r="D30" s="75">
        <v>3947.16</v>
      </c>
      <c r="E30" s="75">
        <v>10686.72</v>
      </c>
      <c r="F30" s="71">
        <f t="shared" si="2"/>
        <v>7832.20796258768</v>
      </c>
      <c r="G30" s="75">
        <v>7832.20796258768</v>
      </c>
      <c r="H30" s="72">
        <f t="shared" si="0"/>
        <v>7832.20796258768</v>
      </c>
    </row>
    <row r="31" s="45" customFormat="1" spans="1:8">
      <c r="A31" s="56" t="s">
        <v>63</v>
      </c>
      <c r="B31" s="75">
        <v>3851.96</v>
      </c>
      <c r="C31" s="75">
        <v>5416.6</v>
      </c>
      <c r="D31" s="75">
        <v>5413.8</v>
      </c>
      <c r="E31" s="75">
        <v>14587.76</v>
      </c>
      <c r="F31" s="71">
        <f t="shared" si="2"/>
        <v>10760.6185861129</v>
      </c>
      <c r="G31" s="75">
        <v>10760.6185861129</v>
      </c>
      <c r="H31" s="72">
        <f t="shared" si="0"/>
        <v>10760.6185861129</v>
      </c>
    </row>
    <row r="32" s="45" customFormat="1" spans="1:8">
      <c r="A32" s="56" t="s">
        <v>64</v>
      </c>
      <c r="B32" s="75">
        <v>6983.48</v>
      </c>
      <c r="C32" s="75">
        <v>5544.42</v>
      </c>
      <c r="D32" s="75">
        <v>5536.58</v>
      </c>
      <c r="E32" s="75">
        <v>17935.28</v>
      </c>
      <c r="F32" s="71">
        <f t="shared" si="2"/>
        <v>11001.7469464939</v>
      </c>
      <c r="G32" s="75">
        <v>11001.7469464939</v>
      </c>
      <c r="H32" s="72">
        <f t="shared" si="0"/>
        <v>11001.7469464939</v>
      </c>
    </row>
    <row r="33" s="45" customFormat="1" spans="1:8">
      <c r="A33" s="56" t="s">
        <v>65</v>
      </c>
      <c r="B33" s="75">
        <v>1835.68</v>
      </c>
      <c r="C33" s="75">
        <v>2896.32</v>
      </c>
      <c r="D33" s="75">
        <v>2893.52</v>
      </c>
      <c r="E33" s="75">
        <v>7569.76</v>
      </c>
      <c r="F33" s="71">
        <f t="shared" si="2"/>
        <v>5747.50302122347</v>
      </c>
      <c r="G33" s="75">
        <v>5747.50302122347</v>
      </c>
      <c r="H33" s="72">
        <f t="shared" si="0"/>
        <v>5747.50302122347</v>
      </c>
    </row>
    <row r="34" s="45" customFormat="1" spans="1:8">
      <c r="A34" s="56" t="s">
        <v>66</v>
      </c>
      <c r="B34" s="75">
        <v>6064.52</v>
      </c>
      <c r="C34" s="75">
        <v>5142.2</v>
      </c>
      <c r="D34" s="75">
        <v>5137.44</v>
      </c>
      <c r="E34" s="75">
        <v>16247.44</v>
      </c>
      <c r="F34" s="71">
        <f t="shared" si="2"/>
        <v>10218.8080709929</v>
      </c>
      <c r="G34" s="75">
        <v>10218.8080709929</v>
      </c>
      <c r="H34" s="72">
        <f t="shared" si="0"/>
        <v>10218.8080709929</v>
      </c>
    </row>
    <row r="35" s="45" customFormat="1" spans="1:8">
      <c r="A35" s="56" t="s">
        <v>67</v>
      </c>
      <c r="B35" s="75">
        <v>2738.96</v>
      </c>
      <c r="C35" s="75">
        <v>4070.92</v>
      </c>
      <c r="D35" s="75">
        <v>4074.28</v>
      </c>
      <c r="E35" s="75">
        <v>10786.16</v>
      </c>
      <c r="F35" s="71">
        <f t="shared" si="2"/>
        <v>8071.86135007203</v>
      </c>
      <c r="G35" s="75">
        <v>8071.86135007203</v>
      </c>
      <c r="H35" s="72">
        <f t="shared" si="0"/>
        <v>8071.86135007203</v>
      </c>
    </row>
    <row r="36" s="45" customFormat="1" spans="1:8">
      <c r="A36" s="56" t="s">
        <v>68</v>
      </c>
      <c r="B36" s="75">
        <v>1867.32</v>
      </c>
      <c r="C36" s="75">
        <v>2932.86</v>
      </c>
      <c r="D36" s="75">
        <v>2933.14</v>
      </c>
      <c r="E36" s="75">
        <v>7659.52</v>
      </c>
      <c r="F36" s="71">
        <f t="shared" si="2"/>
        <v>5810.02005865527</v>
      </c>
      <c r="G36" s="75">
        <v>5810.02005865527</v>
      </c>
      <c r="H36" s="72">
        <f t="shared" si="0"/>
        <v>5810.02005865527</v>
      </c>
    </row>
    <row r="37" s="45" customFormat="1" spans="1:8">
      <c r="A37" s="56" t="s">
        <v>69</v>
      </c>
      <c r="B37" s="75">
        <v>1259.72</v>
      </c>
      <c r="C37" s="75">
        <v>1497.02</v>
      </c>
      <c r="D37" s="75">
        <v>1500.1</v>
      </c>
      <c r="E37" s="75">
        <v>4214.32</v>
      </c>
      <c r="F37" s="71">
        <f t="shared" si="2"/>
        <v>2967.18287706374</v>
      </c>
      <c r="G37" s="75">
        <v>2967.18287706374</v>
      </c>
      <c r="H37" s="72">
        <f t="shared" si="0"/>
        <v>2967.18287706374</v>
      </c>
    </row>
    <row r="38" s="45" customFormat="1" spans="1:8">
      <c r="A38" s="56" t="s">
        <v>70</v>
      </c>
      <c r="B38" s="75">
        <v>836.92</v>
      </c>
      <c r="C38" s="75">
        <v>1459.92</v>
      </c>
      <c r="D38" s="75">
        <v>1459.08</v>
      </c>
      <c r="E38" s="75">
        <v>3720.64</v>
      </c>
      <c r="F38" s="71">
        <f t="shared" si="2"/>
        <v>2891.58133293574</v>
      </c>
      <c r="G38" s="75">
        <v>2891.58133293574</v>
      </c>
      <c r="H38" s="72">
        <f t="shared" si="0"/>
        <v>2891.58133293574</v>
      </c>
    </row>
    <row r="39" spans="1:8">
      <c r="A39" s="56" t="s">
        <v>71</v>
      </c>
      <c r="B39" s="75">
        <v>3311</v>
      </c>
      <c r="C39" s="75">
        <v>4148.34</v>
      </c>
      <c r="D39" s="75">
        <v>4152.82</v>
      </c>
      <c r="E39" s="75">
        <v>11492.8</v>
      </c>
      <c r="F39" s="71">
        <f t="shared" si="2"/>
        <v>8215.83337191358</v>
      </c>
      <c r="G39" s="75">
        <v>8215.83337191358</v>
      </c>
      <c r="H39" s="72">
        <f t="shared" si="0"/>
        <v>8215.83337191358</v>
      </c>
    </row>
    <row r="40" spans="1:8">
      <c r="A40" s="56" t="s">
        <v>72</v>
      </c>
      <c r="B40" s="75">
        <v>2724.12</v>
      </c>
      <c r="C40" s="75">
        <v>3548.72</v>
      </c>
      <c r="D40" s="75">
        <v>3544.24</v>
      </c>
      <c r="E40" s="75">
        <v>9726.64</v>
      </c>
      <c r="F40" s="71">
        <f t="shared" ref="F40:F54" si="3">(C40+D40)/(B40+C40+D40)*E40</f>
        <v>7027.61599726191</v>
      </c>
      <c r="G40" s="75">
        <v>7027.61599726191</v>
      </c>
      <c r="H40" s="72">
        <f t="shared" si="0"/>
        <v>7027.61599726191</v>
      </c>
    </row>
    <row r="41" spans="1:8">
      <c r="A41" s="56" t="s">
        <v>73</v>
      </c>
      <c r="B41" s="75">
        <v>3750.6</v>
      </c>
      <c r="C41" s="75">
        <v>5192.04</v>
      </c>
      <c r="D41" s="75">
        <v>5188.12</v>
      </c>
      <c r="E41" s="75">
        <v>14039.52</v>
      </c>
      <c r="F41" s="71">
        <f t="shared" si="3"/>
        <v>10313.1370091347</v>
      </c>
      <c r="G41" s="75">
        <v>10313.1370091347</v>
      </c>
      <c r="H41" s="72">
        <f t="shared" si="0"/>
        <v>10313.1370091347</v>
      </c>
    </row>
    <row r="42" s="45" customFormat="1" spans="1:8">
      <c r="A42" s="60" t="s">
        <v>74</v>
      </c>
      <c r="B42" s="73"/>
      <c r="C42" s="73"/>
      <c r="D42" s="73"/>
      <c r="E42" s="73"/>
      <c r="F42" s="73"/>
      <c r="G42" s="73"/>
      <c r="H42" s="74">
        <f>SUM(H30:H41)</f>
        <v>90858.1165844478</v>
      </c>
    </row>
    <row r="43" ht="13.5" spans="1:10">
      <c r="A43" s="56" t="s">
        <v>75</v>
      </c>
      <c r="B43" s="75">
        <v>3192.56</v>
      </c>
      <c r="C43" s="75">
        <v>4438.98</v>
      </c>
      <c r="D43" s="75">
        <v>4438.98</v>
      </c>
      <c r="E43" s="75">
        <v>11978.56</v>
      </c>
      <c r="F43" s="71">
        <f t="shared" si="3"/>
        <v>8810.32271497831</v>
      </c>
      <c r="G43" s="75">
        <v>8810.32271497831</v>
      </c>
      <c r="H43" s="72">
        <f t="shared" si="0"/>
        <v>8810.32271497831</v>
      </c>
      <c r="I43" s="47"/>
      <c r="J43" s="2"/>
    </row>
    <row r="44" spans="1:8">
      <c r="A44" s="56" t="s">
        <v>76</v>
      </c>
      <c r="B44" s="75">
        <v>2932.44</v>
      </c>
      <c r="C44" s="75">
        <v>3596.32</v>
      </c>
      <c r="D44" s="75">
        <v>3591.84</v>
      </c>
      <c r="E44" s="75">
        <v>10027.6</v>
      </c>
      <c r="F44" s="71">
        <f t="shared" si="3"/>
        <v>7122.10671462166</v>
      </c>
      <c r="G44" s="75">
        <v>7122.10671462166</v>
      </c>
      <c r="H44" s="72">
        <f t="shared" si="0"/>
        <v>7122.10671462166</v>
      </c>
    </row>
    <row r="45" spans="1:8">
      <c r="A45" s="56" t="s">
        <v>77</v>
      </c>
      <c r="B45" s="75">
        <v>5336.24</v>
      </c>
      <c r="C45" s="75">
        <v>5061.28</v>
      </c>
      <c r="D45" s="75">
        <v>5056.8</v>
      </c>
      <c r="E45" s="75">
        <v>15363.92</v>
      </c>
      <c r="F45" s="71">
        <f t="shared" si="3"/>
        <v>10058.8943203971</v>
      </c>
      <c r="G45" s="75">
        <v>10058.8943203971</v>
      </c>
      <c r="H45" s="72">
        <f t="shared" si="0"/>
        <v>10058.8943203971</v>
      </c>
    </row>
    <row r="46" spans="1:8">
      <c r="A46" s="56" t="s">
        <v>78</v>
      </c>
      <c r="B46" s="75">
        <v>6027.56</v>
      </c>
      <c r="C46" s="75">
        <v>6065.78</v>
      </c>
      <c r="D46" s="75">
        <v>6062.98</v>
      </c>
      <c r="E46" s="75">
        <v>18047.04</v>
      </c>
      <c r="F46" s="71">
        <f t="shared" si="3"/>
        <v>12055.7589241873</v>
      </c>
      <c r="G46" s="75">
        <v>12055.7589241873</v>
      </c>
      <c r="H46" s="72">
        <f t="shared" si="0"/>
        <v>12055.7589241873</v>
      </c>
    </row>
    <row r="47" spans="1:8">
      <c r="A47" s="56" t="s">
        <v>79</v>
      </c>
      <c r="B47" s="75">
        <v>3411.24</v>
      </c>
      <c r="C47" s="75">
        <v>4935.42</v>
      </c>
      <c r="D47" s="75">
        <v>4930.66</v>
      </c>
      <c r="E47" s="75">
        <v>13180.64</v>
      </c>
      <c r="F47" s="71">
        <f t="shared" si="3"/>
        <v>9794.23925093317</v>
      </c>
      <c r="G47" s="75">
        <v>9794.23925093317</v>
      </c>
      <c r="H47" s="72">
        <f t="shared" si="0"/>
        <v>9794.23925093317</v>
      </c>
    </row>
    <row r="48" spans="1:8">
      <c r="A48" s="56" t="s">
        <v>80</v>
      </c>
      <c r="B48" s="75">
        <v>2816.52</v>
      </c>
      <c r="C48" s="75">
        <v>4325.86</v>
      </c>
      <c r="D48" s="75">
        <v>4324.74</v>
      </c>
      <c r="E48" s="75">
        <v>11366.96</v>
      </c>
      <c r="F48" s="71">
        <f t="shared" si="3"/>
        <v>8575.04100209992</v>
      </c>
      <c r="G48" s="75">
        <v>8575.04100209992</v>
      </c>
      <c r="H48" s="72">
        <f t="shared" si="0"/>
        <v>8575.04100209992</v>
      </c>
    </row>
    <row r="49" spans="1:8">
      <c r="A49" s="56" t="s">
        <v>81</v>
      </c>
      <c r="B49" s="75">
        <v>910.56</v>
      </c>
      <c r="C49" s="75">
        <v>1740.76</v>
      </c>
      <c r="D49" s="75">
        <v>1743.56</v>
      </c>
      <c r="E49" s="75">
        <v>4363.04</v>
      </c>
      <c r="F49" s="71">
        <f t="shared" si="3"/>
        <v>3459.07681957187</v>
      </c>
      <c r="G49" s="75">
        <v>3459.07681957187</v>
      </c>
      <c r="H49" s="72">
        <f t="shared" si="0"/>
        <v>3459.07681957187</v>
      </c>
    </row>
    <row r="50" spans="1:8">
      <c r="A50" s="56" t="s">
        <v>82</v>
      </c>
      <c r="B50" s="75">
        <v>1680.84</v>
      </c>
      <c r="C50" s="75">
        <v>2567.74</v>
      </c>
      <c r="D50" s="75">
        <v>2564.94</v>
      </c>
      <c r="E50" s="75">
        <v>6750.48</v>
      </c>
      <c r="F50" s="71">
        <f t="shared" si="3"/>
        <v>5085.19145557656</v>
      </c>
      <c r="G50" s="75">
        <v>5085.19145557656</v>
      </c>
      <c r="H50" s="72">
        <f t="shared" si="0"/>
        <v>5085.19145557656</v>
      </c>
    </row>
    <row r="51" spans="1:8">
      <c r="A51" s="56" t="s">
        <v>83</v>
      </c>
      <c r="B51" s="75">
        <v>1182.72</v>
      </c>
      <c r="C51" s="75">
        <v>1617.42</v>
      </c>
      <c r="D51" s="75">
        <v>1613.22</v>
      </c>
      <c r="E51" s="75">
        <v>4377.12</v>
      </c>
      <c r="F51" s="71">
        <f t="shared" si="3"/>
        <v>3204.11182337267</v>
      </c>
      <c r="G51" s="75">
        <v>3204.11182337267</v>
      </c>
      <c r="H51" s="72">
        <f t="shared" si="0"/>
        <v>3204.11182337267</v>
      </c>
    </row>
    <row r="52" spans="1:8">
      <c r="A52" s="56" t="s">
        <v>84</v>
      </c>
      <c r="B52" s="75">
        <v>2226</v>
      </c>
      <c r="C52" s="75">
        <v>3265.36</v>
      </c>
      <c r="D52" s="75">
        <v>3260.88</v>
      </c>
      <c r="E52" s="75">
        <v>8663.6</v>
      </c>
      <c r="F52" s="71">
        <f t="shared" si="3"/>
        <v>6460.14424467336</v>
      </c>
      <c r="G52" s="75">
        <v>6460.14424467336</v>
      </c>
      <c r="H52" s="72">
        <f t="shared" si="0"/>
        <v>6460.14424467336</v>
      </c>
    </row>
    <row r="53" spans="1:8">
      <c r="A53" s="56" t="s">
        <v>85</v>
      </c>
      <c r="B53" s="75">
        <v>3767.68</v>
      </c>
      <c r="C53" s="75">
        <v>4259.5</v>
      </c>
      <c r="D53" s="75">
        <v>4260.06</v>
      </c>
      <c r="E53" s="75">
        <v>12200.32</v>
      </c>
      <c r="F53" s="71">
        <f t="shared" si="3"/>
        <v>8459.29258801814</v>
      </c>
      <c r="G53" s="75">
        <v>8459.29258801814</v>
      </c>
      <c r="H53" s="72">
        <f t="shared" si="0"/>
        <v>8459.29258801814</v>
      </c>
    </row>
    <row r="54" spans="1:8">
      <c r="A54" s="56" t="s">
        <v>86</v>
      </c>
      <c r="B54" s="75">
        <v>2843.12</v>
      </c>
      <c r="C54" s="75">
        <v>4016.32</v>
      </c>
      <c r="D54" s="75">
        <v>4008.48</v>
      </c>
      <c r="E54" s="75">
        <v>10772.08</v>
      </c>
      <c r="F54" s="71">
        <f t="shared" si="3"/>
        <v>7954.03238006905</v>
      </c>
      <c r="G54" s="75">
        <v>7954.03238006905</v>
      </c>
      <c r="H54" s="72">
        <f t="shared" si="0"/>
        <v>7954.03238006905</v>
      </c>
    </row>
    <row r="55" spans="1:8">
      <c r="A55" s="60" t="s">
        <v>87</v>
      </c>
      <c r="B55" s="17"/>
      <c r="C55" s="17"/>
      <c r="D55" s="17"/>
      <c r="E55" s="17"/>
      <c r="F55" s="17"/>
      <c r="G55" s="17"/>
      <c r="H55" s="74">
        <f>SUM(H43:H54)</f>
        <v>91038.2122384991</v>
      </c>
    </row>
    <row r="56" ht="13.5" spans="1:8">
      <c r="A56" s="60" t="s">
        <v>88</v>
      </c>
      <c r="B56" s="64"/>
      <c r="C56" s="64"/>
      <c r="D56" s="64"/>
      <c r="E56" s="64"/>
      <c r="F56" s="76"/>
      <c r="G56" s="64"/>
      <c r="H56" s="76">
        <f>H55+H42+H29+H16</f>
        <v>332899.251583492</v>
      </c>
    </row>
  </sheetData>
  <mergeCells count="4">
    <mergeCell ref="A1:H1"/>
    <mergeCell ref="B3:H3"/>
    <mergeCell ref="F4:H4"/>
    <mergeCell ref="A3:A4"/>
  </mergeCells>
  <pageMargins left="0.7" right="0.7" top="0.75" bottom="0.75" header="0.3" footer="0.3"/>
  <pageSetup paperSize="9" orientation="portrait" horizontalDpi="200" verticalDpi="3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6"/>
  <sheetViews>
    <sheetView topLeftCell="A30" workbookViewId="0">
      <selection activeCell="B54" sqref="B54"/>
    </sheetView>
  </sheetViews>
  <sheetFormatPr defaultColWidth="9" defaultRowHeight="12.75"/>
  <cols>
    <col min="1" max="1" width="23.6666666666667" style="1" customWidth="1"/>
    <col min="2" max="2" width="19" style="1" customWidth="1"/>
    <col min="3" max="3" width="20.1666666666667" style="1" customWidth="1"/>
    <col min="4" max="4" width="18.6666666666667" style="1" customWidth="1"/>
    <col min="5" max="5" width="21.6666666666667" style="1" customWidth="1"/>
    <col min="6" max="6" width="15.8333333333333" style="1" customWidth="1"/>
    <col min="7" max="7" width="13.1666666666667" style="1" customWidth="1"/>
    <col min="8" max="8" width="12.3333333333333" style="1" customWidth="1"/>
    <col min="9" max="9" width="16" style="1" customWidth="1"/>
    <col min="10" max="10" width="13" style="1" customWidth="1"/>
    <col min="11" max="11" width="9" style="1"/>
    <col min="12" max="12" width="13.3333333333333" style="1" customWidth="1"/>
    <col min="13" max="16384" width="9" style="1"/>
  </cols>
  <sheetData>
    <row r="1" ht="24" customHeight="1" spans="1:10">
      <c r="A1" s="46" t="s">
        <v>89</v>
      </c>
      <c r="B1" s="46"/>
      <c r="C1" s="46"/>
      <c r="D1" s="46"/>
      <c r="E1" s="47"/>
      <c r="F1" s="47"/>
      <c r="G1" s="47"/>
      <c r="H1" s="47"/>
      <c r="I1" s="47"/>
      <c r="J1" s="2"/>
    </row>
    <row r="2" ht="15" spans="1:7">
      <c r="A2" s="3"/>
      <c r="B2" s="2"/>
      <c r="C2" s="2" t="s">
        <v>22</v>
      </c>
      <c r="D2" s="2" t="s">
        <v>23</v>
      </c>
      <c r="E2" s="2"/>
      <c r="F2" s="2"/>
      <c r="G2" s="2"/>
    </row>
    <row r="3" spans="1:7">
      <c r="A3" s="48" t="s">
        <v>24</v>
      </c>
      <c r="B3" s="49" t="s">
        <v>90</v>
      </c>
      <c r="C3" s="49"/>
      <c r="D3" s="50"/>
      <c r="G3" s="51"/>
    </row>
    <row r="4" spans="1:4">
      <c r="A4" s="52"/>
      <c r="B4" s="4" t="s">
        <v>91</v>
      </c>
      <c r="C4" s="4" t="s">
        <v>92</v>
      </c>
      <c r="D4" s="53" t="s">
        <v>93</v>
      </c>
    </row>
    <row r="5" spans="1:4">
      <c r="A5" s="52"/>
      <c r="B5" s="54" t="s">
        <v>94</v>
      </c>
      <c r="C5" s="54" t="s">
        <v>95</v>
      </c>
      <c r="D5" s="55" t="s">
        <v>96</v>
      </c>
    </row>
    <row r="6" spans="1:4">
      <c r="A6" s="56" t="s">
        <v>38</v>
      </c>
      <c r="B6" s="57">
        <v>0</v>
      </c>
      <c r="C6" s="57">
        <v>0</v>
      </c>
      <c r="D6" s="58">
        <f t="shared" ref="D6:D54" si="0">MAX(B6,C6)</f>
        <v>0</v>
      </c>
    </row>
    <row r="7" spans="1:4">
      <c r="A7" s="56" t="s">
        <v>39</v>
      </c>
      <c r="B7" s="57">
        <v>32.56</v>
      </c>
      <c r="C7" s="57">
        <v>32.56</v>
      </c>
      <c r="D7" s="58">
        <f t="shared" si="0"/>
        <v>32.56</v>
      </c>
    </row>
    <row r="8" spans="1:4">
      <c r="A8" s="56" t="s">
        <v>40</v>
      </c>
      <c r="B8" s="57">
        <v>29.04</v>
      </c>
      <c r="C8" s="57">
        <v>29.04</v>
      </c>
      <c r="D8" s="58">
        <f t="shared" si="0"/>
        <v>29.04</v>
      </c>
    </row>
    <row r="9" spans="1:4">
      <c r="A9" s="56" t="s">
        <v>41</v>
      </c>
      <c r="B9" s="57">
        <v>31.68</v>
      </c>
      <c r="C9" s="57">
        <v>31.68</v>
      </c>
      <c r="D9" s="58">
        <f t="shared" si="0"/>
        <v>31.68</v>
      </c>
    </row>
    <row r="10" spans="1:4">
      <c r="A10" s="56" t="s">
        <v>42</v>
      </c>
      <c r="B10" s="57">
        <v>28.16</v>
      </c>
      <c r="C10" s="57">
        <v>28.16</v>
      </c>
      <c r="D10" s="58">
        <f t="shared" si="0"/>
        <v>28.16</v>
      </c>
    </row>
    <row r="11" spans="1:4">
      <c r="A11" s="56" t="s">
        <v>43</v>
      </c>
      <c r="B11" s="57">
        <v>30.8</v>
      </c>
      <c r="C11" s="57">
        <v>30.8</v>
      </c>
      <c r="D11" s="58">
        <f t="shared" si="0"/>
        <v>30.8</v>
      </c>
    </row>
    <row r="12" spans="1:4">
      <c r="A12" s="56" t="s">
        <v>44</v>
      </c>
      <c r="B12" s="57">
        <v>22.88</v>
      </c>
      <c r="C12" s="57">
        <v>22.88</v>
      </c>
      <c r="D12" s="58">
        <f t="shared" si="0"/>
        <v>22.88</v>
      </c>
    </row>
    <row r="13" spans="1:4">
      <c r="A13" s="56" t="s">
        <v>45</v>
      </c>
      <c r="B13" s="59">
        <v>22</v>
      </c>
      <c r="C13" s="59">
        <v>22</v>
      </c>
      <c r="D13" s="58">
        <f t="shared" si="0"/>
        <v>22</v>
      </c>
    </row>
    <row r="14" s="45" customFormat="1" spans="1:4">
      <c r="A14" s="56" t="s">
        <v>46</v>
      </c>
      <c r="B14" s="59">
        <v>30.8</v>
      </c>
      <c r="C14" s="59">
        <v>30.8</v>
      </c>
      <c r="D14" s="58">
        <f t="shared" si="0"/>
        <v>30.8</v>
      </c>
    </row>
    <row r="15" spans="1:4">
      <c r="A15" s="56" t="s">
        <v>47</v>
      </c>
      <c r="B15" s="59">
        <v>8.8</v>
      </c>
      <c r="C15" s="59">
        <v>8.8</v>
      </c>
      <c r="D15" s="58">
        <f t="shared" si="0"/>
        <v>8.8</v>
      </c>
    </row>
    <row r="16" spans="1:4">
      <c r="A16" s="60" t="s">
        <v>48</v>
      </c>
      <c r="B16" s="59"/>
      <c r="C16" s="59"/>
      <c r="D16" s="61">
        <f>SUM(D6:D15)</f>
        <v>236.72</v>
      </c>
    </row>
    <row r="17" spans="1:4">
      <c r="A17" s="56" t="s">
        <v>49</v>
      </c>
      <c r="B17" s="59">
        <v>25.52</v>
      </c>
      <c r="C17" s="59">
        <v>25.52</v>
      </c>
      <c r="D17" s="58">
        <f t="shared" si="0"/>
        <v>25.52</v>
      </c>
    </row>
    <row r="18" spans="1:4">
      <c r="A18" s="56" t="s">
        <v>50</v>
      </c>
      <c r="B18" s="59">
        <v>34.32</v>
      </c>
      <c r="C18" s="59">
        <v>34.32</v>
      </c>
      <c r="D18" s="58">
        <f t="shared" si="0"/>
        <v>34.32</v>
      </c>
    </row>
    <row r="19" spans="1:4">
      <c r="A19" s="56" t="s">
        <v>51</v>
      </c>
      <c r="B19" s="59">
        <v>39.6</v>
      </c>
      <c r="C19" s="59">
        <v>39.6</v>
      </c>
      <c r="D19" s="58">
        <f t="shared" si="0"/>
        <v>39.6</v>
      </c>
    </row>
    <row r="20" spans="1:4">
      <c r="A20" s="56" t="s">
        <v>52</v>
      </c>
      <c r="B20" s="59">
        <v>41.36</v>
      </c>
      <c r="C20" s="59">
        <v>41.36</v>
      </c>
      <c r="D20" s="58">
        <f t="shared" si="0"/>
        <v>41.36</v>
      </c>
    </row>
    <row r="21" spans="1:4">
      <c r="A21" s="56" t="s">
        <v>53</v>
      </c>
      <c r="B21" s="59">
        <v>51.04</v>
      </c>
      <c r="C21" s="59">
        <v>51.04</v>
      </c>
      <c r="D21" s="58">
        <f t="shared" si="0"/>
        <v>51.04</v>
      </c>
    </row>
    <row r="22" spans="1:4">
      <c r="A22" s="56" t="s">
        <v>54</v>
      </c>
      <c r="B22" s="59">
        <v>58.08</v>
      </c>
      <c r="C22" s="59">
        <v>58.08</v>
      </c>
      <c r="D22" s="58">
        <f t="shared" si="0"/>
        <v>58.08</v>
      </c>
    </row>
    <row r="23" spans="1:4">
      <c r="A23" s="56" t="s">
        <v>55</v>
      </c>
      <c r="B23" s="59">
        <v>44</v>
      </c>
      <c r="C23" s="59">
        <v>44</v>
      </c>
      <c r="D23" s="58">
        <f t="shared" si="0"/>
        <v>44</v>
      </c>
    </row>
    <row r="24" spans="1:4">
      <c r="A24" s="56" t="s">
        <v>56</v>
      </c>
      <c r="B24" s="59">
        <v>42.24</v>
      </c>
      <c r="C24" s="59">
        <v>42.24</v>
      </c>
      <c r="D24" s="58">
        <f t="shared" si="0"/>
        <v>42.24</v>
      </c>
    </row>
    <row r="25" spans="1:4">
      <c r="A25" s="56" t="s">
        <v>57</v>
      </c>
      <c r="B25" s="59">
        <v>48.4</v>
      </c>
      <c r="C25" s="59">
        <v>48.4</v>
      </c>
      <c r="D25" s="58">
        <f t="shared" si="0"/>
        <v>48.4</v>
      </c>
    </row>
    <row r="26" spans="1:4">
      <c r="A26" s="56" t="s">
        <v>58</v>
      </c>
      <c r="B26" s="59">
        <v>43.12</v>
      </c>
      <c r="C26" s="59">
        <v>43.12</v>
      </c>
      <c r="D26" s="58">
        <f t="shared" si="0"/>
        <v>43.12</v>
      </c>
    </row>
    <row r="27" spans="1:4">
      <c r="A27" s="56" t="s">
        <v>59</v>
      </c>
      <c r="B27" s="59">
        <v>41.36</v>
      </c>
      <c r="C27" s="59">
        <v>41.36</v>
      </c>
      <c r="D27" s="58">
        <f t="shared" si="0"/>
        <v>41.36</v>
      </c>
    </row>
    <row r="28" s="45" customFormat="1" spans="1:4">
      <c r="A28" s="56" t="s">
        <v>60</v>
      </c>
      <c r="B28" s="59">
        <v>44.88</v>
      </c>
      <c r="C28" s="59">
        <v>44.88</v>
      </c>
      <c r="D28" s="58">
        <f t="shared" si="0"/>
        <v>44.88</v>
      </c>
    </row>
    <row r="29" spans="1:4">
      <c r="A29" s="60" t="s">
        <v>61</v>
      </c>
      <c r="B29" s="59"/>
      <c r="C29" s="59"/>
      <c r="D29" s="61">
        <f>SUM(D17:D28)</f>
        <v>513.92</v>
      </c>
    </row>
    <row r="30" spans="1:4">
      <c r="A30" s="56" t="s">
        <v>62</v>
      </c>
      <c r="B30" s="59">
        <v>58.08</v>
      </c>
      <c r="C30" s="59">
        <v>58.08</v>
      </c>
      <c r="D30" s="58">
        <f t="shared" si="0"/>
        <v>58.08</v>
      </c>
    </row>
    <row r="31" spans="1:4">
      <c r="A31" s="56" t="s">
        <v>63</v>
      </c>
      <c r="B31" s="59">
        <v>66.88</v>
      </c>
      <c r="C31" s="59">
        <v>66.88</v>
      </c>
      <c r="D31" s="58">
        <f t="shared" si="0"/>
        <v>66.88</v>
      </c>
    </row>
    <row r="32" s="45" customFormat="1" spans="1:4">
      <c r="A32" s="56" t="s">
        <v>64</v>
      </c>
      <c r="B32" s="59">
        <v>63.36</v>
      </c>
      <c r="C32" s="59">
        <v>63.36</v>
      </c>
      <c r="D32" s="58">
        <f t="shared" si="0"/>
        <v>63.36</v>
      </c>
    </row>
    <row r="33" spans="1:10">
      <c r="A33" s="56" t="s">
        <v>65</v>
      </c>
      <c r="B33" s="59">
        <v>66</v>
      </c>
      <c r="C33" s="59">
        <v>66</v>
      </c>
      <c r="D33" s="58">
        <f t="shared" si="0"/>
        <v>66</v>
      </c>
      <c r="E33" s="62"/>
      <c r="F33" s="62"/>
      <c r="G33" s="62"/>
      <c r="H33" s="62"/>
      <c r="I33" s="62"/>
      <c r="J33" s="62"/>
    </row>
    <row r="34" spans="1:4">
      <c r="A34" s="56" t="s">
        <v>66</v>
      </c>
      <c r="B34" s="59">
        <v>51.92</v>
      </c>
      <c r="C34" s="59">
        <v>51.92</v>
      </c>
      <c r="D34" s="58">
        <f t="shared" si="0"/>
        <v>51.92</v>
      </c>
    </row>
    <row r="35" spans="1:4">
      <c r="A35" s="56" t="s">
        <v>67</v>
      </c>
      <c r="B35" s="59">
        <v>50.16</v>
      </c>
      <c r="C35" s="59">
        <v>50.16</v>
      </c>
      <c r="D35" s="58">
        <f t="shared" si="0"/>
        <v>50.16</v>
      </c>
    </row>
    <row r="36" spans="1:4">
      <c r="A36" s="56" t="s">
        <v>68</v>
      </c>
      <c r="B36" s="59">
        <v>64.24</v>
      </c>
      <c r="C36" s="59">
        <v>64.24</v>
      </c>
      <c r="D36" s="58">
        <f t="shared" si="0"/>
        <v>64.24</v>
      </c>
    </row>
    <row r="37" spans="1:4">
      <c r="A37" s="56" t="s">
        <v>69</v>
      </c>
      <c r="B37" s="59">
        <v>59.84</v>
      </c>
      <c r="C37" s="59">
        <v>59.84</v>
      </c>
      <c r="D37" s="58">
        <f t="shared" si="0"/>
        <v>59.84</v>
      </c>
    </row>
    <row r="38" spans="1:4">
      <c r="A38" s="56" t="s">
        <v>70</v>
      </c>
      <c r="B38" s="59">
        <v>68.64</v>
      </c>
      <c r="C38" s="59">
        <v>68.64</v>
      </c>
      <c r="D38" s="58">
        <f t="shared" si="0"/>
        <v>68.64</v>
      </c>
    </row>
    <row r="39" spans="1:4">
      <c r="A39" s="56" t="s">
        <v>71</v>
      </c>
      <c r="B39" s="59">
        <v>51.92</v>
      </c>
      <c r="C39" s="59">
        <v>51.92</v>
      </c>
      <c r="D39" s="58">
        <f t="shared" si="0"/>
        <v>51.92</v>
      </c>
    </row>
    <row r="40" spans="1:4">
      <c r="A40" s="56" t="s">
        <v>72</v>
      </c>
      <c r="B40" s="59">
        <v>58.96</v>
      </c>
      <c r="C40" s="59">
        <v>58.96</v>
      </c>
      <c r="D40" s="58">
        <f t="shared" si="0"/>
        <v>58.96</v>
      </c>
    </row>
    <row r="41" spans="1:4">
      <c r="A41" s="56" t="s">
        <v>73</v>
      </c>
      <c r="B41" s="59">
        <v>66.88</v>
      </c>
      <c r="C41" s="59">
        <v>66.88</v>
      </c>
      <c r="D41" s="58">
        <f t="shared" si="0"/>
        <v>66.88</v>
      </c>
    </row>
    <row r="42" spans="1:4">
      <c r="A42" s="60" t="s">
        <v>74</v>
      </c>
      <c r="B42" s="17"/>
      <c r="C42" s="17"/>
      <c r="D42" s="61">
        <f>SUM(D30:D41)</f>
        <v>726.88</v>
      </c>
    </row>
    <row r="43" spans="1:4">
      <c r="A43" s="56" t="s">
        <v>75</v>
      </c>
      <c r="B43" s="59">
        <v>66.88</v>
      </c>
      <c r="C43" s="59">
        <v>66.88</v>
      </c>
      <c r="D43" s="58">
        <f t="shared" si="0"/>
        <v>66.88</v>
      </c>
    </row>
    <row r="44" spans="1:4">
      <c r="A44" s="56" t="s">
        <v>76</v>
      </c>
      <c r="B44" s="59">
        <v>63.36</v>
      </c>
      <c r="C44" s="59">
        <v>63.36</v>
      </c>
      <c r="D44" s="58">
        <f t="shared" si="0"/>
        <v>63.36</v>
      </c>
    </row>
    <row r="45" spans="1:4">
      <c r="A45" s="56" t="s">
        <v>77</v>
      </c>
      <c r="B45" s="59">
        <v>66</v>
      </c>
      <c r="C45" s="59">
        <v>66</v>
      </c>
      <c r="D45" s="58">
        <f t="shared" si="0"/>
        <v>66</v>
      </c>
    </row>
    <row r="46" spans="1:4">
      <c r="A46" s="56" t="s">
        <v>78</v>
      </c>
      <c r="B46" s="59">
        <v>51.92</v>
      </c>
      <c r="C46" s="59">
        <v>51.92</v>
      </c>
      <c r="D46" s="58">
        <f t="shared" si="0"/>
        <v>51.92</v>
      </c>
    </row>
    <row r="47" spans="1:4">
      <c r="A47" s="56" t="s">
        <v>79</v>
      </c>
      <c r="B47" s="59">
        <v>76.56</v>
      </c>
      <c r="C47" s="59">
        <v>76.56</v>
      </c>
      <c r="D47" s="58">
        <f t="shared" si="0"/>
        <v>76.56</v>
      </c>
    </row>
    <row r="48" spans="1:4">
      <c r="A48" s="56" t="s">
        <v>80</v>
      </c>
      <c r="B48" s="59">
        <v>64.24</v>
      </c>
      <c r="C48" s="59">
        <v>64.24</v>
      </c>
      <c r="D48" s="58">
        <f t="shared" si="0"/>
        <v>64.24</v>
      </c>
    </row>
    <row r="49" spans="1:4">
      <c r="A49" s="56" t="s">
        <v>81</v>
      </c>
      <c r="B49" s="59">
        <v>59.84</v>
      </c>
      <c r="C49" s="59">
        <v>59.84</v>
      </c>
      <c r="D49" s="58">
        <f t="shared" si="0"/>
        <v>59.84</v>
      </c>
    </row>
    <row r="50" spans="1:4">
      <c r="A50" s="56" t="s">
        <v>82</v>
      </c>
      <c r="B50" s="59">
        <v>68.64</v>
      </c>
      <c r="C50" s="59">
        <v>68.64</v>
      </c>
      <c r="D50" s="58">
        <f t="shared" si="0"/>
        <v>68.64</v>
      </c>
    </row>
    <row r="51" spans="1:4">
      <c r="A51" s="56" t="s">
        <v>83</v>
      </c>
      <c r="B51" s="59">
        <v>69.52</v>
      </c>
      <c r="C51" s="59">
        <v>69.52</v>
      </c>
      <c r="D51" s="58">
        <f t="shared" si="0"/>
        <v>69.52</v>
      </c>
    </row>
    <row r="52" spans="1:4">
      <c r="A52" s="56" t="s">
        <v>84</v>
      </c>
      <c r="B52" s="59">
        <v>73.92</v>
      </c>
      <c r="C52" s="59">
        <v>73.92</v>
      </c>
      <c r="D52" s="58">
        <f t="shared" si="0"/>
        <v>73.92</v>
      </c>
    </row>
    <row r="53" spans="1:4">
      <c r="A53" s="56" t="s">
        <v>85</v>
      </c>
      <c r="B53" s="59">
        <v>69.52</v>
      </c>
      <c r="C53" s="59">
        <v>69.52</v>
      </c>
      <c r="D53" s="58">
        <f t="shared" si="0"/>
        <v>69.52</v>
      </c>
    </row>
    <row r="54" spans="1:4">
      <c r="A54" s="56" t="s">
        <v>86</v>
      </c>
      <c r="B54" s="59">
        <v>76.56</v>
      </c>
      <c r="C54" s="59">
        <v>76.56</v>
      </c>
      <c r="D54" s="58">
        <f t="shared" si="0"/>
        <v>76.56</v>
      </c>
    </row>
    <row r="55" spans="1:4">
      <c r="A55" s="60" t="s">
        <v>87</v>
      </c>
      <c r="B55" s="17"/>
      <c r="C55" s="17"/>
      <c r="D55" s="61">
        <f>SUM(D43:D54)</f>
        <v>806.96</v>
      </c>
    </row>
    <row r="56" ht="13.5" spans="1:4">
      <c r="A56" s="63" t="s">
        <v>88</v>
      </c>
      <c r="B56" s="64"/>
      <c r="C56" s="64"/>
      <c r="D56" s="65">
        <f>D55+D42+D29+D16</f>
        <v>2284.48</v>
      </c>
    </row>
  </sheetData>
  <mergeCells count="3">
    <mergeCell ref="A1:D1"/>
    <mergeCell ref="B3:D3"/>
    <mergeCell ref="A3:A5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workbookViewId="0">
      <selection activeCell="D5" sqref="D5"/>
    </sheetView>
  </sheetViews>
  <sheetFormatPr defaultColWidth="9" defaultRowHeight="12.75"/>
  <cols>
    <col min="1" max="1" width="25.6666666666667" style="1" customWidth="1"/>
    <col min="2" max="2" width="19" style="1" customWidth="1"/>
    <col min="3" max="3" width="20.1666666666667" style="1" customWidth="1"/>
    <col min="4" max="4" width="18.6666666666667" style="1" customWidth="1"/>
    <col min="5" max="5" width="21.6666666666667" style="1" customWidth="1"/>
    <col min="6" max="6" width="15.8333333333333" style="1" customWidth="1"/>
    <col min="7" max="7" width="13.1666666666667" style="1" customWidth="1"/>
    <col min="8" max="8" width="12.3333333333333" style="1" customWidth="1"/>
    <col min="9" max="9" width="16" style="1" customWidth="1"/>
    <col min="10" max="10" width="13" style="1" customWidth="1"/>
    <col min="11" max="11" width="9" style="1"/>
    <col min="12" max="12" width="13.3333333333333" style="1" customWidth="1"/>
    <col min="13" max="16384" width="9" style="1"/>
  </cols>
  <sheetData>
    <row r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ht="14.25" spans="1:10">
      <c r="A2" s="3" t="s">
        <v>97</v>
      </c>
      <c r="B2" s="2"/>
      <c r="C2" s="2"/>
      <c r="D2" s="2"/>
      <c r="E2" s="2"/>
      <c r="F2" s="2"/>
      <c r="G2" s="2"/>
      <c r="H2" s="2"/>
      <c r="I2" s="2"/>
      <c r="J2" s="2"/>
    </row>
    <row r="3" ht="16.5" spans="1:9">
      <c r="A3" s="4" t="s">
        <v>24</v>
      </c>
      <c r="B3" s="5" t="s">
        <v>98</v>
      </c>
      <c r="C3" s="5" t="s">
        <v>99</v>
      </c>
      <c r="D3" s="5" t="s">
        <v>100</v>
      </c>
      <c r="E3" s="6" t="s">
        <v>101</v>
      </c>
      <c r="F3" s="6" t="s">
        <v>102</v>
      </c>
      <c r="G3" s="7"/>
      <c r="H3" s="8"/>
      <c r="I3" s="2"/>
    </row>
    <row r="4" spans="1:9">
      <c r="A4" s="4"/>
      <c r="B4" s="5" t="s">
        <v>103</v>
      </c>
      <c r="C4" s="5" t="s">
        <v>103</v>
      </c>
      <c r="D4" s="5" t="s">
        <v>103</v>
      </c>
      <c r="E4" s="6" t="s">
        <v>104</v>
      </c>
      <c r="F4" s="6" t="s">
        <v>105</v>
      </c>
      <c r="G4" s="7"/>
      <c r="H4" s="8"/>
      <c r="I4" s="2"/>
    </row>
    <row r="5" spans="1:9">
      <c r="A5" s="9" t="s">
        <v>106</v>
      </c>
      <c r="B5" s="10">
        <f>'EGexport,y'!H16</f>
        <v>63380.310917233</v>
      </c>
      <c r="C5" s="10">
        <f>'EGimput,y'!D16</f>
        <v>236.72</v>
      </c>
      <c r="D5" s="10">
        <f>B5-C5</f>
        <v>63143.590917233</v>
      </c>
      <c r="E5" s="11">
        <v>0.9309</v>
      </c>
      <c r="F5" s="12">
        <f>ROUNDDOWN(D5*E5,0)</f>
        <v>58780</v>
      </c>
      <c r="G5" s="13"/>
      <c r="H5" s="14"/>
      <c r="I5" s="2"/>
    </row>
    <row r="6" spans="1:9">
      <c r="A6" s="9" t="s">
        <v>107</v>
      </c>
      <c r="B6" s="10">
        <f>'EGexport,y'!H29</f>
        <v>87622.6118433123</v>
      </c>
      <c r="C6" s="10">
        <f>'EGimput,y'!D29</f>
        <v>513.92</v>
      </c>
      <c r="D6" s="10">
        <f t="shared" ref="D6:D8" si="0">B6-C6</f>
        <v>87108.6918433123</v>
      </c>
      <c r="E6" s="11">
        <v>0.9309</v>
      </c>
      <c r="F6" s="12">
        <f t="shared" ref="F6:F8" si="1">ROUNDDOWN(D6*E6,0)</f>
        <v>81089</v>
      </c>
      <c r="G6" s="13"/>
      <c r="H6" s="14"/>
      <c r="I6" s="2"/>
    </row>
    <row r="7" spans="1:9">
      <c r="A7" s="9" t="s">
        <v>108</v>
      </c>
      <c r="B7" s="10">
        <f>'EGexport,y'!H42</f>
        <v>90858.1165844478</v>
      </c>
      <c r="C7" s="10">
        <f>'EGimput,y'!D42</f>
        <v>726.88</v>
      </c>
      <c r="D7" s="10">
        <f t="shared" si="0"/>
        <v>90131.2365844478</v>
      </c>
      <c r="E7" s="11">
        <v>0.9309</v>
      </c>
      <c r="F7" s="12">
        <f t="shared" si="1"/>
        <v>83903</v>
      </c>
      <c r="G7" s="13"/>
      <c r="H7" s="14"/>
      <c r="I7" s="2"/>
    </row>
    <row r="8" spans="1:9">
      <c r="A8" s="9" t="s">
        <v>109</v>
      </c>
      <c r="B8" s="10">
        <f>'EGexport,y'!H55</f>
        <v>91038.2122384991</v>
      </c>
      <c r="C8" s="10">
        <f>'EGimput,y'!D55</f>
        <v>806.96</v>
      </c>
      <c r="D8" s="10">
        <f t="shared" si="0"/>
        <v>90231.2522384991</v>
      </c>
      <c r="E8" s="11">
        <v>0.9309</v>
      </c>
      <c r="F8" s="12">
        <f t="shared" si="1"/>
        <v>83996</v>
      </c>
      <c r="G8" s="13"/>
      <c r="H8" s="14"/>
      <c r="I8" s="2"/>
    </row>
    <row r="9" spans="1:6">
      <c r="A9" s="15" t="s">
        <v>88</v>
      </c>
      <c r="B9" s="16">
        <f>SUM(B5:B8)</f>
        <v>332899.251583492</v>
      </c>
      <c r="C9" s="16">
        <f>SUM(C5:C8)</f>
        <v>2284.48</v>
      </c>
      <c r="D9" s="16">
        <f>SUM(D5:D8)</f>
        <v>330614.771583492</v>
      </c>
      <c r="E9" s="17"/>
      <c r="F9" s="18">
        <f>SUM(F5:F8)</f>
        <v>307768</v>
      </c>
    </row>
    <row r="11" ht="14.25" spans="1:1">
      <c r="A11" s="3" t="s">
        <v>110</v>
      </c>
    </row>
    <row r="12" ht="16.5" spans="1:7">
      <c r="A12" s="5" t="s">
        <v>24</v>
      </c>
      <c r="B12" s="5" t="s">
        <v>102</v>
      </c>
      <c r="C12" s="5" t="s">
        <v>111</v>
      </c>
      <c r="D12" s="5" t="s">
        <v>112</v>
      </c>
      <c r="E12" s="5" t="s">
        <v>113</v>
      </c>
      <c r="F12" s="8"/>
      <c r="G12" s="8"/>
    </row>
    <row r="13" spans="1:7">
      <c r="A13" s="5"/>
      <c r="B13" s="5" t="s">
        <v>105</v>
      </c>
      <c r="C13" s="5" t="s">
        <v>105</v>
      </c>
      <c r="D13" s="5" t="s">
        <v>105</v>
      </c>
      <c r="E13" s="5" t="s">
        <v>105</v>
      </c>
      <c r="F13" s="8"/>
      <c r="G13" s="8"/>
    </row>
    <row r="14" spans="1:7">
      <c r="A14" s="9" t="s">
        <v>106</v>
      </c>
      <c r="B14" s="19">
        <f>F5</f>
        <v>58780</v>
      </c>
      <c r="C14" s="19">
        <v>0</v>
      </c>
      <c r="D14" s="19">
        <v>0</v>
      </c>
      <c r="E14" s="20">
        <f>B14-C14-D14</f>
        <v>58780</v>
      </c>
      <c r="F14" s="21"/>
      <c r="G14" s="21"/>
    </row>
    <row r="15" spans="1:7">
      <c r="A15" s="9" t="s">
        <v>107</v>
      </c>
      <c r="B15" s="19">
        <f>F6</f>
        <v>81089</v>
      </c>
      <c r="C15" s="19">
        <v>0</v>
      </c>
      <c r="D15" s="19">
        <v>0</v>
      </c>
      <c r="E15" s="20">
        <f t="shared" ref="E15:E17" si="2">B15-C15-D15</f>
        <v>81089</v>
      </c>
      <c r="F15" s="21"/>
      <c r="G15" s="21"/>
    </row>
    <row r="16" spans="1:7">
      <c r="A16" s="9" t="s">
        <v>108</v>
      </c>
      <c r="B16" s="19">
        <f>F7</f>
        <v>83903</v>
      </c>
      <c r="C16" s="19">
        <v>0</v>
      </c>
      <c r="D16" s="19">
        <v>0</v>
      </c>
      <c r="E16" s="20">
        <f t="shared" si="2"/>
        <v>83903</v>
      </c>
      <c r="F16" s="21"/>
      <c r="G16" s="21"/>
    </row>
    <row r="17" spans="1:7">
      <c r="A17" s="9" t="s">
        <v>109</v>
      </c>
      <c r="B17" s="19">
        <f>F8</f>
        <v>83996</v>
      </c>
      <c r="C17" s="19">
        <v>0</v>
      </c>
      <c r="D17" s="19">
        <v>0</v>
      </c>
      <c r="E17" s="20">
        <f t="shared" si="2"/>
        <v>83996</v>
      </c>
      <c r="F17" s="21"/>
      <c r="G17" s="21"/>
    </row>
    <row r="18" spans="1:7">
      <c r="A18" s="15" t="s">
        <v>88</v>
      </c>
      <c r="B18" s="22">
        <f>SUM(B14:B17)</f>
        <v>307768</v>
      </c>
      <c r="C18" s="22">
        <v>0</v>
      </c>
      <c r="D18" s="22">
        <v>0</v>
      </c>
      <c r="E18" s="23">
        <f>SUM(E14:E17)</f>
        <v>307768</v>
      </c>
      <c r="F18" s="21"/>
      <c r="G18" s="21"/>
    </row>
    <row r="19" spans="1:7">
      <c r="A19" s="24"/>
      <c r="B19" s="24"/>
      <c r="C19" s="24"/>
      <c r="D19" s="24"/>
      <c r="E19" s="24"/>
      <c r="F19" s="24"/>
      <c r="G19" s="24"/>
    </row>
    <row r="20" ht="15" spans="1:9">
      <c r="A20" s="25" t="s">
        <v>114</v>
      </c>
      <c r="B20" s="25"/>
      <c r="C20" s="25"/>
      <c r="D20" s="25"/>
      <c r="E20" s="25"/>
      <c r="F20" s="3"/>
      <c r="G20" s="3"/>
      <c r="H20" s="3"/>
      <c r="I20" s="3"/>
    </row>
    <row r="21" ht="29.25" spans="1:9">
      <c r="A21" s="26" t="s">
        <v>115</v>
      </c>
      <c r="B21" s="27">
        <v>84740</v>
      </c>
      <c r="C21" s="28"/>
      <c r="D21" s="28"/>
      <c r="E21" s="28"/>
      <c r="F21" s="29"/>
      <c r="G21" s="29"/>
      <c r="H21" s="30"/>
      <c r="I21" s="30"/>
    </row>
    <row r="22" spans="1:9">
      <c r="A22" s="31" t="s">
        <v>116</v>
      </c>
      <c r="B22" s="32">
        <v>41023</v>
      </c>
      <c r="C22" s="29"/>
      <c r="D22" s="29"/>
      <c r="E22" s="29"/>
      <c r="F22" s="29"/>
      <c r="G22" s="29"/>
      <c r="H22" s="30"/>
      <c r="I22" s="30"/>
    </row>
    <row r="23" spans="1:9">
      <c r="A23" s="31" t="s">
        <v>117</v>
      </c>
      <c r="B23" s="32">
        <v>42369</v>
      </c>
      <c r="C23" s="29"/>
      <c r="D23" s="29"/>
      <c r="E23" s="29"/>
      <c r="F23" s="29"/>
      <c r="G23" s="29"/>
      <c r="H23" s="30"/>
      <c r="I23" s="30"/>
    </row>
    <row r="24" ht="13.5" spans="1:7">
      <c r="A24" s="33" t="s">
        <v>118</v>
      </c>
      <c r="B24" s="34">
        <f>B23-B22+1</f>
        <v>1347</v>
      </c>
      <c r="C24" s="35"/>
      <c r="D24" s="35"/>
      <c r="E24" s="35"/>
      <c r="F24" s="30"/>
      <c r="G24" s="30"/>
    </row>
    <row r="25" ht="14.25" spans="1:7">
      <c r="A25" s="36" t="s">
        <v>119</v>
      </c>
      <c r="B25" s="37" t="s">
        <v>120</v>
      </c>
      <c r="C25" s="38"/>
      <c r="D25" s="37" t="s">
        <v>121</v>
      </c>
      <c r="E25" s="39"/>
      <c r="F25" s="40"/>
      <c r="G25" s="40"/>
    </row>
    <row r="26" ht="33" spans="1:7">
      <c r="A26" s="41" t="s">
        <v>122</v>
      </c>
      <c r="B26" s="42">
        <f>B21*B24/365</f>
        <v>312725.424657534</v>
      </c>
      <c r="C26" s="43"/>
      <c r="D26" s="42">
        <f>E18</f>
        <v>307768</v>
      </c>
      <c r="E26" s="44"/>
      <c r="F26" s="40"/>
      <c r="G26" s="40"/>
    </row>
  </sheetData>
  <mergeCells count="6">
    <mergeCell ref="A20:E20"/>
    <mergeCell ref="B25:C25"/>
    <mergeCell ref="D25:E25"/>
    <mergeCell ref="B26:C26"/>
    <mergeCell ref="D26:E26"/>
    <mergeCell ref="A3:A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Cover Page</vt:lpstr>
      <vt:lpstr>EGexport,y</vt:lpstr>
      <vt:lpstr>EGimput,y</vt:lpstr>
      <vt:lpstr>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JHY</cp:lastModifiedBy>
  <dcterms:created xsi:type="dcterms:W3CDTF">2006-09-13T11:21:00Z</dcterms:created>
  <dcterms:modified xsi:type="dcterms:W3CDTF">2021-05-31T08:04:12Z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