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3"/>
  </bookViews>
  <sheets>
    <sheet name="Cover Page" sheetId="2" r:id="rId1"/>
    <sheet name="EGexport,y" sheetId="3" r:id="rId2"/>
    <sheet name="EGimport,y" sheetId="4" r:id="rId3"/>
    <sheet name="ER" sheetId="5" r:id="rId4"/>
  </sheets>
  <calcPr calcId="144525"/>
</workbook>
</file>

<file path=xl/sharedStrings.xml><?xml version="1.0" encoding="utf-8"?>
<sst xmlns="http://schemas.openxmlformats.org/spreadsheetml/2006/main" count="208" uniqueCount="130">
  <si>
    <t xml:space="preserve">Emission Reduction Calculation Spreadsheet </t>
  </si>
  <si>
    <t xml:space="preserve">Dated </t>
  </si>
  <si>
    <t>02/03/2021</t>
  </si>
  <si>
    <t xml:space="preserve">Version </t>
  </si>
  <si>
    <t>1</t>
  </si>
  <si>
    <t>Shandong Taipingshan Wind Farm Project (VCS 1189)</t>
  </si>
  <si>
    <t xml:space="preserve">General Information </t>
  </si>
  <si>
    <t>Sectoral scopes</t>
  </si>
  <si>
    <t>scope 1: Energy industries</t>
  </si>
  <si>
    <t xml:space="preserve">Activity Scale </t>
  </si>
  <si>
    <t>LARGE</t>
  </si>
  <si>
    <t xml:space="preserve">Methodologies Used </t>
  </si>
  <si>
    <t>ACM0002 (version 12.2.0)</t>
  </si>
  <si>
    <r>
      <rPr>
        <sz val="12"/>
        <rFont val="Arial Unicode MS"/>
        <charset val="134"/>
      </rPr>
      <t>CDM</t>
    </r>
    <r>
      <rPr>
        <sz val="12"/>
        <rFont val="宋体"/>
        <charset val="134"/>
      </rPr>
      <t>　</t>
    </r>
    <r>
      <rPr>
        <sz val="12"/>
        <rFont val="Arial Unicode MS"/>
        <charset val="134"/>
      </rPr>
      <t xml:space="preserve">Registration Date </t>
    </r>
  </si>
  <si>
    <t>24/04/2012</t>
  </si>
  <si>
    <t>Annual ER in the revised PDD</t>
  </si>
  <si>
    <r>
      <t xml:space="preserve">84,740 </t>
    </r>
    <r>
      <rPr>
        <sz val="12"/>
        <rFont val="Arial Unicode MS"/>
        <charset val="134"/>
      </rPr>
      <t>metric tonnes CO</t>
    </r>
    <r>
      <rPr>
        <vertAlign val="subscript"/>
        <sz val="12"/>
        <rFont val="Arial Unicode MS"/>
        <charset val="134"/>
      </rPr>
      <t>2</t>
    </r>
    <r>
      <rPr>
        <sz val="12"/>
        <rFont val="Arial Unicode MS"/>
        <charset val="134"/>
      </rPr>
      <t xml:space="preserve"> equivalent per annum </t>
    </r>
  </si>
  <si>
    <t xml:space="preserve">Current Monitoring Period </t>
  </si>
  <si>
    <t xml:space="preserve">Monitoring Period </t>
  </si>
  <si>
    <t>01/01/2016 - 26/04/2020</t>
  </si>
  <si>
    <t>Total Emission Reductions 
in current MP(tCO2e)</t>
  </si>
  <si>
    <r>
      <rPr>
        <b/>
        <sz val="11"/>
        <color theme="1"/>
        <rFont val="Times New Roman"/>
        <charset val="134"/>
      </rPr>
      <t>Table 1 the electricity supply of the proposed project (EG</t>
    </r>
    <r>
      <rPr>
        <b/>
        <vertAlign val="subscript"/>
        <sz val="11"/>
        <color theme="1"/>
        <rFont val="Times New Roman"/>
        <charset val="134"/>
      </rPr>
      <t>export,y</t>
    </r>
    <r>
      <rPr>
        <b/>
        <sz val="11"/>
        <color theme="1"/>
        <rFont val="Times New Roman"/>
        <charset val="134"/>
      </rPr>
      <t>)</t>
    </r>
  </si>
  <si>
    <t>Unit:</t>
  </si>
  <si>
    <t>MWh</t>
  </si>
  <si>
    <t>Period</t>
  </si>
  <si>
    <t xml:space="preserve"> Electricity supply of the proposed project  and the other project by the meters</t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</si>
  <si>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B,y</t>
    </r>
    <r>
      <rPr>
        <sz val="10"/>
        <color theme="1"/>
        <rFont val="Arial"/>
        <charset val="134"/>
      </rPr>
      <t xml:space="preserve"> by the meter M5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</si>
  <si>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A,y</t>
    </r>
    <r>
      <rPr>
        <sz val="10"/>
        <color theme="1"/>
        <rFont val="Arial"/>
        <charset val="134"/>
      </rPr>
      <t xml:space="preserve"> by the meter M3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</si>
  <si>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A,y</t>
    </r>
    <r>
      <rPr>
        <sz val="10"/>
        <color theme="1"/>
        <rFont val="Arial"/>
        <charset val="134"/>
      </rPr>
      <t xml:space="preserve"> by the meter M4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</si>
  <si>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output,y</t>
    </r>
    <r>
      <rPr>
        <sz val="10"/>
        <color theme="1"/>
        <rFont val="Arial"/>
        <charset val="134"/>
      </rPr>
      <t xml:space="preserve"> by the meter M1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</si>
  <si>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export,y</t>
    </r>
  </si>
  <si>
    <t>B</t>
  </si>
  <si>
    <t>A1</t>
  </si>
  <si>
    <t>A2</t>
  </si>
  <si>
    <t>C</t>
  </si>
  <si>
    <t>D=(A1+A2)/(A1+A2+B)*C</t>
  </si>
  <si>
    <t>Sales receipts (E)</t>
  </si>
  <si>
    <t>Value (F=Min(D,E))</t>
  </si>
  <si>
    <t>01/01/2016-31/01/2016</t>
  </si>
  <si>
    <t>01/02/2016-29/02/2016</t>
  </si>
  <si>
    <t>01/03/2016-31/03/2016</t>
  </si>
  <si>
    <t>01/04/2016-30/04/2016</t>
  </si>
  <si>
    <t>01/05/2016-31/05/2016</t>
  </si>
  <si>
    <t>01/06/2016-30/06/2016</t>
  </si>
  <si>
    <t>01/07/2016-31/07/2016</t>
  </si>
  <si>
    <t>01/08/2016-31/08/2016</t>
  </si>
  <si>
    <t>01/09/2016-30/09/2016</t>
  </si>
  <si>
    <t>01/10/2016-31/10/2016</t>
  </si>
  <si>
    <t>01/11/2016-30/11/2016</t>
  </si>
  <si>
    <t>01/12/2016-31/12/2016</t>
  </si>
  <si>
    <t>Subtotal 2016</t>
  </si>
  <si>
    <t>01/01/2017-31/01/2017</t>
  </si>
  <si>
    <t>01/02/2017-28/02/2017</t>
  </si>
  <si>
    <t>01/03/2017-31/03/2017</t>
  </si>
  <si>
    <t>01/04/2017-30/04/2017</t>
  </si>
  <si>
    <t>01/05/2017-31/05/2017</t>
  </si>
  <si>
    <t>01/06/2017-30/06/2017</t>
  </si>
  <si>
    <t>01/07/2017-31/07/2017</t>
  </si>
  <si>
    <t>01/08/2017-31/08/2017</t>
  </si>
  <si>
    <t>01/09/2017-30/09/2017</t>
  </si>
  <si>
    <t>01/10/2017-31/10/2017</t>
  </si>
  <si>
    <t>01/11/2017-30/11/2017</t>
  </si>
  <si>
    <t>01/12/2017-31/12/2017</t>
  </si>
  <si>
    <t>Subtotal 2017</t>
  </si>
  <si>
    <t>01/01/2018-31/01/2018</t>
  </si>
  <si>
    <t>01/02/2018-28/02/2018</t>
  </si>
  <si>
    <t>01/03/2018-31/03/2018</t>
  </si>
  <si>
    <t>01/04/2018-30/04/2018</t>
  </si>
  <si>
    <t>01/05/2018-31/05/2018</t>
  </si>
  <si>
    <t>01/06/2018-30/06/2018</t>
  </si>
  <si>
    <t>01/07/2018-31/07/2018</t>
  </si>
  <si>
    <t>01/08/2018-31/08/2018</t>
  </si>
  <si>
    <t>01/09/2018-30/09/2018</t>
  </si>
  <si>
    <t>01/10/2018-31/10/2018</t>
  </si>
  <si>
    <t>01/11/2018-30/11/2018</t>
  </si>
  <si>
    <t>01/12/2018-31/12/2018</t>
  </si>
  <si>
    <t>Subtotal 2018</t>
  </si>
  <si>
    <t>01/01/2019-31/01/2019</t>
  </si>
  <si>
    <t>01/02/2019-28/02/2019</t>
  </si>
  <si>
    <t>01/03/2019-31/03/2019</t>
  </si>
  <si>
    <t>01/04/2019-30/04/2019</t>
  </si>
  <si>
    <t>01/05/2019-31/05/2019</t>
  </si>
  <si>
    <t>01/06/2019-30/06/2019</t>
  </si>
  <si>
    <t>01/07/2019-31/07/2019</t>
  </si>
  <si>
    <t>01/08/2019-31/08/2019</t>
  </si>
  <si>
    <t>01/09/2019-30/09/2019</t>
  </si>
  <si>
    <t>01/10/2019-31/10/2019</t>
  </si>
  <si>
    <t>01/11/2019-30/11/2019</t>
  </si>
  <si>
    <t>01/12/2019-31/12/2019</t>
  </si>
  <si>
    <t>Subtotal 2019</t>
  </si>
  <si>
    <t>01/01/2020-31/01/2020</t>
  </si>
  <si>
    <t>01/02/2020-29/02/2020</t>
  </si>
  <si>
    <t>01/03/2020-31/03/2020</t>
  </si>
  <si>
    <t>01/04/2020-26/04/2020</t>
  </si>
  <si>
    <t>Subtotal 2020</t>
  </si>
  <si>
    <t>Total</t>
  </si>
  <si>
    <r>
      <rPr>
        <b/>
        <sz val="11"/>
        <color theme="1"/>
        <rFont val="Times New Roman"/>
        <charset val="134"/>
      </rPr>
      <t>Table 2 the electricity imported by the proposed project (EG</t>
    </r>
    <r>
      <rPr>
        <b/>
        <vertAlign val="subscript"/>
        <sz val="11"/>
        <color theme="1"/>
        <rFont val="Times New Roman"/>
        <charset val="134"/>
      </rPr>
      <t>import,y</t>
    </r>
    <r>
      <rPr>
        <b/>
        <sz val="11"/>
        <color theme="1"/>
        <rFont val="Times New Roman"/>
        <charset val="134"/>
      </rPr>
      <t>)</t>
    </r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</si>
  <si>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import,y</t>
    </r>
  </si>
  <si>
    <t>Readings</t>
  </si>
  <si>
    <t>Sales receipts</t>
  </si>
  <si>
    <t xml:space="preserve"> Value</t>
  </si>
  <si>
    <t>G</t>
  </si>
  <si>
    <t>H</t>
  </si>
  <si>
    <t>I=Max(G,H)</t>
  </si>
  <si>
    <t>Table 3 BE clculation</t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</si>
  <si>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export,y</t>
    </r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</si>
  <si>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facility,y</t>
    </r>
  </si>
  <si>
    <r>
      <rPr>
        <b/>
        <sz val="10"/>
        <rFont val="Arial"/>
        <charset val="134"/>
      </rPr>
      <t>EF</t>
    </r>
    <r>
      <rPr>
        <b/>
        <vertAlign val="subscript"/>
        <sz val="10"/>
        <rFont val="Arial"/>
        <charset val="134"/>
      </rPr>
      <t>grid,CM,y</t>
    </r>
  </si>
  <si>
    <r>
      <rPr>
        <b/>
        <sz val="10"/>
        <rFont val="Arial"/>
        <charset val="134"/>
      </rPr>
      <t>BE</t>
    </r>
    <r>
      <rPr>
        <b/>
        <vertAlign val="subscript"/>
        <sz val="10"/>
        <rFont val="Arial"/>
        <charset val="134"/>
      </rPr>
      <t>y</t>
    </r>
  </si>
  <si>
    <t>(MWh)</t>
  </si>
  <si>
    <t>(tCO2e/MWh)</t>
  </si>
  <si>
    <t>（tCO2e）</t>
  </si>
  <si>
    <t>01/01/2016- 31/12/2016</t>
  </si>
  <si>
    <t>01/01/2017- 31/12/2017</t>
  </si>
  <si>
    <t>01/01/2018- 31/12/2018</t>
  </si>
  <si>
    <t>01/01/2019- 31/12/2019</t>
  </si>
  <si>
    <t>01/01/2020- 26/04/2020</t>
  </si>
  <si>
    <t>Table 4 ER clculation</t>
  </si>
  <si>
    <r>
      <rPr>
        <b/>
        <sz val="10"/>
        <rFont val="Arial"/>
        <charset val="134"/>
      </rPr>
      <t>PE</t>
    </r>
    <r>
      <rPr>
        <b/>
        <vertAlign val="subscript"/>
        <sz val="10"/>
        <rFont val="Arial"/>
        <charset val="134"/>
      </rPr>
      <t>y</t>
    </r>
  </si>
  <si>
    <r>
      <rPr>
        <b/>
        <sz val="10"/>
        <rFont val="Arial"/>
        <charset val="134"/>
      </rPr>
      <t>LE</t>
    </r>
    <r>
      <rPr>
        <b/>
        <vertAlign val="subscript"/>
        <sz val="10"/>
        <rFont val="Arial"/>
        <charset val="134"/>
      </rPr>
      <t>y</t>
    </r>
  </si>
  <si>
    <t>ER</t>
  </si>
  <si>
    <r>
      <rPr>
        <b/>
        <sz val="11"/>
        <color theme="1"/>
        <rFont val="Times New Roman"/>
        <charset val="134"/>
      </rPr>
      <t>Table5 Comparison of actual emission reductions with estimates in the P</t>
    </r>
    <r>
      <rPr>
        <b/>
        <sz val="11"/>
        <color theme="1"/>
        <rFont val="Times New Roman"/>
        <charset val="134"/>
      </rPr>
      <t>D</t>
    </r>
  </si>
  <si>
    <r>
      <rPr>
        <sz val="10"/>
        <color theme="1"/>
        <rFont val="Arial"/>
        <charset val="134"/>
      </rPr>
      <t>Ex-ante estimated annual ER in the PD (tCO</t>
    </r>
    <r>
      <rPr>
        <vertAlign val="subscript"/>
        <sz val="10"/>
        <color theme="1"/>
        <rFont val="Arial"/>
        <charset val="134"/>
      </rPr>
      <t>2</t>
    </r>
    <r>
      <rPr>
        <sz val="10"/>
        <color theme="1"/>
        <rFont val="Arial"/>
        <charset val="134"/>
      </rPr>
      <t>e)</t>
    </r>
  </si>
  <si>
    <t>Start of this monitoring period</t>
  </si>
  <si>
    <t>End of this monitoring period</t>
  </si>
  <si>
    <t>Days monitored</t>
  </si>
  <si>
    <t>Item</t>
  </si>
  <si>
    <t>Values applied in ex-ante calculation of the registered CDM-PDD</t>
  </si>
  <si>
    <t>Actual values reached during the monitoring period</t>
  </si>
  <si>
    <r>
      <rPr>
        <b/>
        <sz val="11"/>
        <color theme="1"/>
        <rFont val="Times New Roman"/>
        <charset val="134"/>
      </rPr>
      <t>Emission reductions (tCO</t>
    </r>
    <r>
      <rPr>
        <b/>
        <vertAlign val="subscript"/>
        <sz val="11"/>
        <color indexed="8"/>
        <rFont val="Times New Roman"/>
        <charset val="134"/>
      </rPr>
      <t>2</t>
    </r>
    <r>
      <rPr>
        <b/>
        <sz val="11"/>
        <color indexed="8"/>
        <rFont val="Times New Roman"/>
        <charset val="134"/>
      </rPr>
      <t>e)
(01/01/2016- 26/04/2020)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</si>
</sst>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00_);[Red]\(#,##0.0000\)"/>
    <numFmt numFmtId="178" formatCode="_ * #,##0_ ;_ * \-#,##0_ ;_ * &quot;-&quot;??_ ;_ @_ "/>
    <numFmt numFmtId="179" formatCode="dd/mm/yyyy;@"/>
    <numFmt numFmtId="180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Arial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b/>
      <sz val="12"/>
      <name val="Arial Unicode MS"/>
      <charset val="134"/>
    </font>
    <font>
      <b/>
      <sz val="12"/>
      <color indexed="12"/>
      <name val="Arial Unicode MS"/>
      <charset val="134"/>
    </font>
    <font>
      <b/>
      <sz val="15"/>
      <name val="Arial Unicode MS"/>
      <charset val="134"/>
    </font>
    <font>
      <sz val="12"/>
      <name val="Arial Unicode MS"/>
      <charset val="134"/>
    </font>
    <font>
      <sz val="12"/>
      <color indexed="12"/>
      <name val="Arial Unicode MS"/>
      <charset val="134"/>
    </font>
    <font>
      <sz val="12"/>
      <color rgb="FF0000FF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bscript"/>
      <sz val="10"/>
      <name val="Arial"/>
      <charset val="134"/>
    </font>
    <font>
      <vertAlign val="subscript"/>
      <sz val="10"/>
      <color theme="1"/>
      <name val="Arial"/>
      <charset val="134"/>
    </font>
    <font>
      <b/>
      <vertAlign val="subscript"/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vertAlign val="subscript"/>
      <sz val="11"/>
      <color theme="1"/>
      <name val="Times New Roman"/>
      <charset val="134"/>
    </font>
    <font>
      <sz val="12"/>
      <name val="宋体"/>
      <charset val="134"/>
    </font>
    <font>
      <vertAlign val="subscript"/>
      <sz val="12"/>
      <name val="Arial Unicode MS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2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6" borderId="26" applyNumberFormat="0" applyAlignment="0" applyProtection="0">
      <alignment vertical="center"/>
    </xf>
    <xf numFmtId="0" fontId="28" fillId="16" borderId="25" applyNumberFormat="0" applyAlignment="0" applyProtection="0">
      <alignment vertical="center"/>
    </xf>
    <xf numFmtId="0" fontId="24" fillId="18" borderId="2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0" fontId="1" fillId="0" borderId="1" xfId="0" applyNumberFormat="1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177" fontId="1" fillId="0" borderId="1" xfId="0" applyNumberFormat="1" applyFont="1" applyFill="1" applyBorder="1" applyAlignment="1">
      <alignment horizontal="center" wrapText="1"/>
    </xf>
    <xf numFmtId="38" fontId="1" fillId="0" borderId="1" xfId="0" applyNumberFormat="1" applyFont="1" applyFill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0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38" fontId="4" fillId="0" borderId="1" xfId="0" applyNumberFormat="1" applyFont="1" applyBorder="1" applyAlignment="1">
      <alignment vertical="center" wrapText="1"/>
    </xf>
    <xf numFmtId="38" fontId="1" fillId="0" borderId="1" xfId="0" applyNumberFormat="1" applyFont="1" applyBorder="1" applyAlignment="1">
      <alignment horizontal="center" wrapText="1"/>
    </xf>
    <xf numFmtId="178" fontId="1" fillId="0" borderId="1" xfId="8" applyNumberFormat="1" applyFont="1" applyBorder="1" applyAlignment="1">
      <alignment horizontal="center" wrapText="1"/>
    </xf>
    <xf numFmtId="178" fontId="1" fillId="0" borderId="0" xfId="8" applyNumberFormat="1" applyFont="1" applyBorder="1" applyAlignment="1">
      <alignment horizontal="center" wrapText="1"/>
    </xf>
    <xf numFmtId="38" fontId="4" fillId="0" borderId="1" xfId="0" applyNumberFormat="1" applyFont="1" applyBorder="1" applyAlignment="1">
      <alignment horizontal="center" wrapText="1"/>
    </xf>
    <xf numFmtId="178" fontId="4" fillId="0" borderId="1" xfId="8" applyNumberFormat="1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9" fontId="1" fillId="0" borderId="0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178" fontId="1" fillId="0" borderId="2" xfId="8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15" xfId="8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43" fontId="4" fillId="0" borderId="15" xfId="8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vertical="center" wrapText="1"/>
    </xf>
    <xf numFmtId="43" fontId="4" fillId="0" borderId="18" xfId="8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180" fontId="9" fillId="0" borderId="1" xfId="0" applyNumberFormat="1" applyFont="1" applyBorder="1" applyAlignment="1">
      <alignment horizontal="center" wrapText="1"/>
    </xf>
    <xf numFmtId="180" fontId="1" fillId="0" borderId="1" xfId="0" applyNumberFormat="1" applyFont="1" applyBorder="1" applyAlignment="1">
      <alignment horizontal="center" wrapText="1"/>
    </xf>
    <xf numFmtId="180" fontId="1" fillId="0" borderId="15" xfId="0" applyNumberFormat="1" applyFont="1" applyBorder="1" applyAlignment="1">
      <alignment horizontal="center" wrapText="1"/>
    </xf>
    <xf numFmtId="180" fontId="4" fillId="0" borderId="15" xfId="0" applyNumberFormat="1" applyFont="1" applyBorder="1" applyAlignment="1">
      <alignment horizontal="center" wrapText="1"/>
    </xf>
    <xf numFmtId="180" fontId="4" fillId="0" borderId="18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3" borderId="19" xfId="0" applyFont="1" applyFill="1" applyBorder="1" applyAlignment="1">
      <alignment vertical="center"/>
    </xf>
    <xf numFmtId="15" fontId="11" fillId="4" borderId="19" xfId="0" applyNumberFormat="1" applyFont="1" applyFill="1" applyBorder="1" applyAlignment="1">
      <alignment vertical="center"/>
    </xf>
    <xf numFmtId="49" fontId="11" fillId="4" borderId="20" xfId="0" applyNumberFormat="1" applyFont="1" applyFill="1" applyBorder="1" applyAlignment="1">
      <alignment vertical="center"/>
    </xf>
    <xf numFmtId="15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15" fontId="14" fillId="3" borderId="22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4" fillId="4" borderId="22" xfId="0" applyNumberFormat="1" applyFont="1" applyFill="1" applyBorder="1" applyAlignment="1">
      <alignment horizontal="center" vertical="center"/>
    </xf>
    <xf numFmtId="176" fontId="13" fillId="4" borderId="22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176" fontId="13" fillId="4" borderId="2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2"/>
  <sheetViews>
    <sheetView zoomScale="110" zoomScaleNormal="110" topLeftCell="A6" workbookViewId="0">
      <selection activeCell="I18" sqref="I18"/>
    </sheetView>
  </sheetViews>
  <sheetFormatPr defaultColWidth="9" defaultRowHeight="13.5"/>
  <cols>
    <col min="3" max="3" width="18.3666666666667" customWidth="1"/>
  </cols>
  <sheetData>
    <row r="3" spans="2:11">
      <c r="B3" s="73"/>
      <c r="C3" s="73"/>
      <c r="D3" s="73"/>
      <c r="E3" s="73"/>
      <c r="F3" s="73"/>
      <c r="G3" s="73"/>
      <c r="H3" s="73"/>
      <c r="I3" s="73"/>
      <c r="J3" s="73"/>
      <c r="K3" s="73"/>
    </row>
    <row r="4" ht="18" spans="2:11">
      <c r="B4" s="74" t="s">
        <v>0</v>
      </c>
      <c r="C4" s="74"/>
      <c r="D4" s="74"/>
      <c r="E4" s="74"/>
      <c r="F4" s="74"/>
      <c r="G4" s="73"/>
      <c r="H4" s="73"/>
      <c r="I4" s="73"/>
      <c r="J4" s="73"/>
      <c r="K4" s="73"/>
    </row>
    <row r="5" ht="18" spans="2:11">
      <c r="B5" s="75" t="s">
        <v>1</v>
      </c>
      <c r="C5" s="76" t="s">
        <v>2</v>
      </c>
      <c r="D5" s="74"/>
      <c r="E5" s="75" t="s">
        <v>3</v>
      </c>
      <c r="F5" s="77" t="s">
        <v>4</v>
      </c>
      <c r="G5" s="73"/>
      <c r="H5" s="73"/>
      <c r="I5" s="73"/>
      <c r="J5" s="73"/>
      <c r="K5" s="73"/>
    </row>
    <row r="6" ht="18" spans="2:11">
      <c r="B6" s="74"/>
      <c r="C6" s="78"/>
      <c r="D6" s="74"/>
      <c r="E6" s="74"/>
      <c r="F6" s="79"/>
      <c r="G6" s="73"/>
      <c r="H6" s="73"/>
      <c r="I6" s="73"/>
      <c r="J6" s="73"/>
      <c r="K6" s="73"/>
    </row>
    <row r="7" spans="2:11">
      <c r="B7" s="80" t="s">
        <v>5</v>
      </c>
      <c r="C7" s="81"/>
      <c r="D7" s="81"/>
      <c r="E7" s="81"/>
      <c r="F7" s="81"/>
      <c r="G7" s="81"/>
      <c r="H7" s="81"/>
      <c r="I7" s="81"/>
      <c r="J7" s="81"/>
      <c r="K7" s="97"/>
    </row>
    <row r="8" spans="2:11">
      <c r="B8" s="82"/>
      <c r="C8" s="83"/>
      <c r="D8" s="83"/>
      <c r="E8" s="83"/>
      <c r="F8" s="83"/>
      <c r="G8" s="83"/>
      <c r="H8" s="83"/>
      <c r="I8" s="83"/>
      <c r="J8" s="83"/>
      <c r="K8" s="98"/>
    </row>
    <row r="9" ht="14.25" spans="2:11">
      <c r="B9" s="84"/>
      <c r="C9" s="85"/>
      <c r="D9" s="85"/>
      <c r="E9" s="85"/>
      <c r="F9" s="85"/>
      <c r="G9" s="85"/>
      <c r="H9" s="85"/>
      <c r="I9" s="85"/>
      <c r="J9" s="85"/>
      <c r="K9" s="99"/>
    </row>
    <row r="10" spans="2:11"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ht="18" spans="2:11">
      <c r="B11" s="86" t="s">
        <v>6</v>
      </c>
      <c r="C11" s="86"/>
      <c r="D11" s="73"/>
      <c r="E11" s="73"/>
      <c r="F11" s="73"/>
      <c r="G11" s="73"/>
      <c r="H11" s="73"/>
      <c r="I11" s="73"/>
      <c r="J11" s="73"/>
      <c r="K11" s="73"/>
    </row>
    <row r="12" ht="18" spans="2:11">
      <c r="B12" s="87" t="s">
        <v>7</v>
      </c>
      <c r="C12" s="88"/>
      <c r="D12" s="89" t="s">
        <v>8</v>
      </c>
      <c r="E12" s="90"/>
      <c r="F12" s="90"/>
      <c r="G12" s="90"/>
      <c r="H12" s="90"/>
      <c r="I12" s="90"/>
      <c r="J12" s="90"/>
      <c r="K12" s="88"/>
    </row>
    <row r="13" ht="18" spans="2:11">
      <c r="B13" s="87" t="s">
        <v>9</v>
      </c>
      <c r="C13" s="88"/>
      <c r="D13" s="89" t="s">
        <v>10</v>
      </c>
      <c r="E13" s="89"/>
      <c r="F13" s="89"/>
      <c r="G13" s="89"/>
      <c r="H13" s="89"/>
      <c r="I13" s="89"/>
      <c r="J13" s="89"/>
      <c r="K13" s="100"/>
    </row>
    <row r="14" ht="18" spans="2:11">
      <c r="B14" s="87" t="s">
        <v>11</v>
      </c>
      <c r="C14" s="88"/>
      <c r="D14" s="89" t="s">
        <v>12</v>
      </c>
      <c r="E14" s="89"/>
      <c r="F14" s="89"/>
      <c r="G14" s="89"/>
      <c r="H14" s="89"/>
      <c r="I14" s="89"/>
      <c r="J14" s="89"/>
      <c r="K14" s="100"/>
    </row>
    <row r="15" ht="18" spans="2:11">
      <c r="B15" s="87" t="s">
        <v>13</v>
      </c>
      <c r="C15" s="88"/>
      <c r="D15" s="91" t="s">
        <v>14</v>
      </c>
      <c r="E15" s="89"/>
      <c r="F15" s="89"/>
      <c r="G15" s="89"/>
      <c r="H15" s="89"/>
      <c r="I15" s="89"/>
      <c r="J15" s="89"/>
      <c r="K15" s="100"/>
    </row>
    <row r="16" ht="37.5" customHeight="1" spans="2:11">
      <c r="B16" s="92" t="s">
        <v>15</v>
      </c>
      <c r="C16" s="88"/>
      <c r="D16" s="93" t="s">
        <v>16</v>
      </c>
      <c r="E16" s="89"/>
      <c r="F16" s="89"/>
      <c r="G16" s="89"/>
      <c r="H16" s="89"/>
      <c r="I16" s="89"/>
      <c r="J16" s="89"/>
      <c r="K16" s="100"/>
    </row>
    <row r="17" spans="2:11"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2:11"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ht="18" spans="2:11">
      <c r="B19" s="86" t="s">
        <v>17</v>
      </c>
      <c r="C19" s="86"/>
      <c r="D19" s="86"/>
      <c r="E19" s="73"/>
      <c r="F19" s="73"/>
      <c r="G19" s="73"/>
      <c r="H19" s="73"/>
      <c r="I19" s="73"/>
      <c r="J19" s="73"/>
      <c r="K19" s="73"/>
    </row>
    <row r="20" ht="18" spans="2:11">
      <c r="B20" s="87" t="s">
        <v>18</v>
      </c>
      <c r="C20" s="88"/>
      <c r="D20" s="94" t="s">
        <v>19</v>
      </c>
      <c r="E20" s="94"/>
      <c r="F20" s="94"/>
      <c r="G20" s="94"/>
      <c r="H20" s="94"/>
      <c r="I20" s="94"/>
      <c r="J20" s="94"/>
      <c r="K20" s="101"/>
    </row>
    <row r="21" ht="18" spans="2:11">
      <c r="B21" s="92" t="s">
        <v>20</v>
      </c>
      <c r="C21" s="88"/>
      <c r="D21" s="95">
        <f>ER!E20</f>
        <v>358660</v>
      </c>
      <c r="E21" s="96"/>
      <c r="F21" s="96"/>
      <c r="G21" s="96"/>
      <c r="H21" s="96"/>
      <c r="I21" s="96"/>
      <c r="J21" s="96"/>
      <c r="K21" s="102"/>
    </row>
    <row r="22" spans="2:11">
      <c r="B22" s="73"/>
      <c r="C22" s="73"/>
      <c r="D22" s="73"/>
      <c r="E22" s="73"/>
      <c r="F22" s="73"/>
      <c r="G22" s="73"/>
      <c r="H22" s="73"/>
      <c r="I22" s="73"/>
      <c r="J22" s="73"/>
      <c r="K22" s="73"/>
    </row>
  </sheetData>
  <mergeCells count="17">
    <mergeCell ref="B11:C11"/>
    <mergeCell ref="B12:C12"/>
    <mergeCell ref="D12:K12"/>
    <mergeCell ref="B13:C13"/>
    <mergeCell ref="D13:K13"/>
    <mergeCell ref="B14:C14"/>
    <mergeCell ref="D14:K14"/>
    <mergeCell ref="B15:C15"/>
    <mergeCell ref="D15:K15"/>
    <mergeCell ref="B16:C16"/>
    <mergeCell ref="D16:K16"/>
    <mergeCell ref="B19:D19"/>
    <mergeCell ref="B20:C20"/>
    <mergeCell ref="D20:K20"/>
    <mergeCell ref="B21:C21"/>
    <mergeCell ref="D21:K21"/>
    <mergeCell ref="B7:K9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selection activeCell="H6" sqref="H6"/>
    </sheetView>
  </sheetViews>
  <sheetFormatPr defaultColWidth="9" defaultRowHeight="12.75"/>
  <cols>
    <col min="1" max="1" width="23.6333333333333" style="1" customWidth="1"/>
    <col min="2" max="2" width="19" style="1" customWidth="1"/>
    <col min="3" max="3" width="20.1833333333333" style="1" customWidth="1"/>
    <col min="4" max="4" width="18.6333333333333" style="1" customWidth="1"/>
    <col min="5" max="5" width="21.6333333333333" style="1" customWidth="1"/>
    <col min="6" max="6" width="15.8166666666667" style="1" customWidth="1"/>
    <col min="7" max="7" width="13.1833333333333" style="1" customWidth="1"/>
    <col min="8" max="8" width="12.3666666666667" style="1" customWidth="1"/>
    <col min="9" max="9" width="16" style="1" customWidth="1"/>
    <col min="10" max="10" width="13" style="1" customWidth="1"/>
    <col min="11" max="11" width="9" style="1"/>
    <col min="12" max="12" width="13.3666666666667" style="1" customWidth="1"/>
    <col min="13" max="16384" width="9" style="1"/>
  </cols>
  <sheetData>
    <row r="1" ht="28.5" customHeight="1" spans="1:8">
      <c r="A1" s="46" t="s">
        <v>21</v>
      </c>
      <c r="B1" s="46"/>
      <c r="C1" s="46"/>
      <c r="D1" s="46"/>
      <c r="E1" s="46"/>
      <c r="F1" s="46"/>
      <c r="G1" s="46"/>
      <c r="H1" s="46"/>
    </row>
    <row r="2" ht="15" spans="1:8">
      <c r="A2" s="3"/>
      <c r="E2" s="2"/>
      <c r="F2" s="2"/>
      <c r="G2" s="2" t="s">
        <v>22</v>
      </c>
      <c r="H2" s="2" t="s">
        <v>23</v>
      </c>
    </row>
    <row r="3" ht="25.5" customHeight="1" spans="1:9">
      <c r="A3" s="48" t="s">
        <v>24</v>
      </c>
      <c r="B3" s="64" t="s">
        <v>25</v>
      </c>
      <c r="C3" s="64"/>
      <c r="D3" s="64"/>
      <c r="E3" s="64"/>
      <c r="F3" s="64"/>
      <c r="G3" s="64"/>
      <c r="H3" s="65"/>
      <c r="I3" s="8"/>
    </row>
    <row r="4" ht="29" customHeight="1" spans="1:8">
      <c r="A4" s="52"/>
      <c r="B4" s="66" t="s">
        <v>26</v>
      </c>
      <c r="C4" s="66" t="s">
        <v>27</v>
      </c>
      <c r="D4" s="66" t="s">
        <v>28</v>
      </c>
      <c r="E4" s="66" t="s">
        <v>29</v>
      </c>
      <c r="F4" s="9" t="s">
        <v>30</v>
      </c>
      <c r="G4" s="9"/>
      <c r="H4" s="67"/>
    </row>
    <row r="5" ht="25.5" spans="1:8">
      <c r="A5" s="52"/>
      <c r="B5" s="9" t="s">
        <v>31</v>
      </c>
      <c r="C5" s="9" t="s">
        <v>32</v>
      </c>
      <c r="D5" s="9" t="s">
        <v>33</v>
      </c>
      <c r="E5" s="9" t="s">
        <v>34</v>
      </c>
      <c r="F5" s="9" t="s">
        <v>35</v>
      </c>
      <c r="G5" s="9" t="s">
        <v>36</v>
      </c>
      <c r="H5" s="67" t="s">
        <v>37</v>
      </c>
    </row>
    <row r="6" spans="1:8">
      <c r="A6" s="56" t="s">
        <v>38</v>
      </c>
      <c r="B6" s="68">
        <v>2622.2</v>
      </c>
      <c r="C6" s="68">
        <v>3451.28</v>
      </c>
      <c r="D6" s="68">
        <v>3446.8</v>
      </c>
      <c r="E6" s="68">
        <v>9429.2</v>
      </c>
      <c r="F6" s="69">
        <f t="shared" ref="F6:F7" si="0">(C6+D6)/(B6+C6+D6)*E6</f>
        <v>6832.08644451634</v>
      </c>
      <c r="G6" s="68">
        <v>6832.08644451634</v>
      </c>
      <c r="H6" s="70">
        <f t="shared" ref="H6:H20" si="1">MIN(F6,G6)</f>
        <v>6832.08644451634</v>
      </c>
    </row>
    <row r="7" spans="1:8">
      <c r="A7" s="56" t="s">
        <v>39</v>
      </c>
      <c r="B7" s="68">
        <v>1835.4</v>
      </c>
      <c r="C7" s="68">
        <v>2953.02</v>
      </c>
      <c r="D7" s="68">
        <v>2949.1</v>
      </c>
      <c r="E7" s="68">
        <v>7666.56</v>
      </c>
      <c r="F7" s="69">
        <f t="shared" si="0"/>
        <v>5847.99226460158</v>
      </c>
      <c r="G7" s="68">
        <v>5847.99226460158</v>
      </c>
      <c r="H7" s="70">
        <f t="shared" si="1"/>
        <v>5847.99226460158</v>
      </c>
    </row>
    <row r="8" spans="1:8">
      <c r="A8" s="56" t="s">
        <v>40</v>
      </c>
      <c r="B8" s="68">
        <v>3492.44</v>
      </c>
      <c r="C8" s="68">
        <v>4157.02</v>
      </c>
      <c r="D8" s="68">
        <v>4152.54</v>
      </c>
      <c r="E8" s="68">
        <v>11713.68</v>
      </c>
      <c r="F8" s="69">
        <f t="shared" ref="F8:F23" si="2">(C8+D8)/(B8+C8+D8)*E8</f>
        <v>8247.37559572954</v>
      </c>
      <c r="G8" s="68">
        <v>8247.37559572954</v>
      </c>
      <c r="H8" s="70">
        <f t="shared" si="1"/>
        <v>8247.37559572954</v>
      </c>
    </row>
    <row r="9" spans="1:8">
      <c r="A9" s="56" t="s">
        <v>41</v>
      </c>
      <c r="B9" s="68">
        <v>3727.36</v>
      </c>
      <c r="C9" s="68">
        <v>3991.54</v>
      </c>
      <c r="D9" s="68">
        <v>3987.06</v>
      </c>
      <c r="E9" s="68">
        <v>11616.88</v>
      </c>
      <c r="F9" s="69">
        <f t="shared" si="2"/>
        <v>7917.88445954027</v>
      </c>
      <c r="G9" s="68">
        <v>7917.88445954027</v>
      </c>
      <c r="H9" s="70">
        <f t="shared" si="1"/>
        <v>7917.88445954027</v>
      </c>
    </row>
    <row r="10" spans="1:8">
      <c r="A10" s="56" t="s">
        <v>42</v>
      </c>
      <c r="B10" s="68">
        <v>3687.04</v>
      </c>
      <c r="C10" s="68">
        <v>3943.24</v>
      </c>
      <c r="D10" s="68">
        <v>3938.76</v>
      </c>
      <c r="E10" s="68">
        <v>11480.48</v>
      </c>
      <c r="F10" s="69">
        <f t="shared" si="2"/>
        <v>7821.66397211869</v>
      </c>
      <c r="G10" s="68">
        <v>7821.66397211869</v>
      </c>
      <c r="H10" s="70">
        <f t="shared" si="1"/>
        <v>7821.66397211869</v>
      </c>
    </row>
    <row r="11" spans="1:8">
      <c r="A11" s="56" t="s">
        <v>43</v>
      </c>
      <c r="B11" s="68">
        <v>2138.36</v>
      </c>
      <c r="C11" s="68">
        <v>3316.88</v>
      </c>
      <c r="D11" s="68">
        <v>3311</v>
      </c>
      <c r="E11" s="68">
        <v>8696.16</v>
      </c>
      <c r="F11" s="69">
        <f t="shared" si="2"/>
        <v>6574.89470295132</v>
      </c>
      <c r="G11" s="68">
        <v>6574.89470295132</v>
      </c>
      <c r="H11" s="70">
        <f t="shared" si="1"/>
        <v>6574.89470295132</v>
      </c>
    </row>
    <row r="12" spans="1:8">
      <c r="A12" s="56" t="s">
        <v>44</v>
      </c>
      <c r="B12" s="68">
        <v>1653.68</v>
      </c>
      <c r="C12" s="68">
        <v>3706.08</v>
      </c>
      <c r="D12" s="68">
        <v>3701.6</v>
      </c>
      <c r="E12" s="68">
        <v>8994.48</v>
      </c>
      <c r="F12" s="69">
        <f t="shared" si="2"/>
        <v>7353.00546566961</v>
      </c>
      <c r="G12" s="68">
        <v>7353.00546566961</v>
      </c>
      <c r="H12" s="70">
        <f t="shared" si="1"/>
        <v>7353.00546566961</v>
      </c>
    </row>
    <row r="13" spans="1:8">
      <c r="A13" s="56" t="s">
        <v>45</v>
      </c>
      <c r="B13" s="68">
        <v>1747.2</v>
      </c>
      <c r="C13" s="68">
        <v>2672.88</v>
      </c>
      <c r="D13" s="68">
        <v>2671.2</v>
      </c>
      <c r="E13" s="68">
        <v>7029.44</v>
      </c>
      <c r="F13" s="69">
        <f t="shared" si="2"/>
        <v>5297.47657900971</v>
      </c>
      <c r="G13" s="68">
        <v>5297.47657900971</v>
      </c>
      <c r="H13" s="70">
        <f t="shared" si="1"/>
        <v>5297.47657900971</v>
      </c>
    </row>
    <row r="14" spans="1:8">
      <c r="A14" s="56" t="s">
        <v>46</v>
      </c>
      <c r="B14" s="68">
        <v>2558.08</v>
      </c>
      <c r="C14" s="68">
        <v>3691.52</v>
      </c>
      <c r="D14" s="68">
        <v>3684.52</v>
      </c>
      <c r="E14" s="68">
        <v>9841.04</v>
      </c>
      <c r="F14" s="69">
        <f t="shared" si="2"/>
        <v>7306.92851320499</v>
      </c>
      <c r="G14" s="68">
        <v>7306.92851320499</v>
      </c>
      <c r="H14" s="70">
        <f t="shared" si="1"/>
        <v>7306.92851320499</v>
      </c>
    </row>
    <row r="15" spans="1:8">
      <c r="A15" s="56" t="s">
        <v>47</v>
      </c>
      <c r="B15" s="68">
        <v>3032.4</v>
      </c>
      <c r="C15" s="68">
        <v>3704.54</v>
      </c>
      <c r="D15" s="68">
        <v>3702.02</v>
      </c>
      <c r="E15" s="68">
        <v>10359.36</v>
      </c>
      <c r="F15" s="69">
        <f t="shared" si="2"/>
        <v>7350.08290113191</v>
      </c>
      <c r="G15" s="68">
        <v>7350.08290113191</v>
      </c>
      <c r="H15" s="70">
        <f t="shared" si="1"/>
        <v>7350.08290113191</v>
      </c>
    </row>
    <row r="16" spans="1:8">
      <c r="A16" s="56" t="s">
        <v>48</v>
      </c>
      <c r="B16" s="68">
        <v>3933.44</v>
      </c>
      <c r="C16" s="68">
        <v>5423.32</v>
      </c>
      <c r="D16" s="68">
        <v>5412.4</v>
      </c>
      <c r="E16" s="68">
        <v>14678.4</v>
      </c>
      <c r="F16" s="69">
        <f t="shared" si="2"/>
        <v>10769.1319240905</v>
      </c>
      <c r="G16" s="68">
        <v>10769.1319240905</v>
      </c>
      <c r="H16" s="70">
        <f t="shared" si="1"/>
        <v>10769.1319240905</v>
      </c>
    </row>
    <row r="17" spans="1:8">
      <c r="A17" s="56" t="s">
        <v>49</v>
      </c>
      <c r="B17" s="68">
        <v>3338.72</v>
      </c>
      <c r="C17" s="68">
        <v>4548.6</v>
      </c>
      <c r="D17" s="68">
        <v>4544.12</v>
      </c>
      <c r="E17" s="68">
        <v>12340.24</v>
      </c>
      <c r="F17" s="69">
        <f t="shared" si="2"/>
        <v>9026.01364385783</v>
      </c>
      <c r="G17" s="68">
        <v>9026.01364385783</v>
      </c>
      <c r="H17" s="70">
        <f t="shared" si="1"/>
        <v>9026.01364385783</v>
      </c>
    </row>
    <row r="18" spans="1:8">
      <c r="A18" s="59" t="s">
        <v>50</v>
      </c>
      <c r="B18" s="18"/>
      <c r="C18" s="18"/>
      <c r="D18" s="18"/>
      <c r="E18" s="18"/>
      <c r="F18" s="18"/>
      <c r="G18" s="18"/>
      <c r="H18" s="71">
        <f>SUM(H6:H17)</f>
        <v>90344.5364664223</v>
      </c>
    </row>
    <row r="19" spans="1:8">
      <c r="A19" s="56" t="s">
        <v>51</v>
      </c>
      <c r="B19" s="68">
        <v>1684.48</v>
      </c>
      <c r="C19" s="68">
        <v>2046.1</v>
      </c>
      <c r="D19" s="68">
        <v>2043.58</v>
      </c>
      <c r="E19" s="68">
        <v>5729.68</v>
      </c>
      <c r="F19" s="69">
        <f t="shared" si="2"/>
        <v>4058.17602948308</v>
      </c>
      <c r="G19" s="68">
        <v>4058.17602948308</v>
      </c>
      <c r="H19" s="70">
        <f t="shared" si="1"/>
        <v>4058.17602948308</v>
      </c>
    </row>
    <row r="20" spans="1:8">
      <c r="A20" s="56" t="s">
        <v>52</v>
      </c>
      <c r="B20" s="68">
        <v>4588.36</v>
      </c>
      <c r="C20" s="68">
        <v>4803.12</v>
      </c>
      <c r="D20" s="68">
        <v>4796.68</v>
      </c>
      <c r="E20" s="68">
        <v>14097.6</v>
      </c>
      <c r="F20" s="69">
        <f t="shared" si="2"/>
        <v>9538.52652352384</v>
      </c>
      <c r="G20" s="68">
        <v>9538.52652352384</v>
      </c>
      <c r="H20" s="70">
        <f t="shared" si="1"/>
        <v>9538.52652352384</v>
      </c>
    </row>
    <row r="21" spans="1:8">
      <c r="A21" s="56" t="s">
        <v>53</v>
      </c>
      <c r="B21" s="68">
        <v>3363.36</v>
      </c>
      <c r="C21" s="68">
        <v>4600.68</v>
      </c>
      <c r="D21" s="68">
        <v>4596.2</v>
      </c>
      <c r="E21" s="68">
        <v>12468.72</v>
      </c>
      <c r="F21" s="69">
        <f t="shared" si="2"/>
        <v>9129.86707209416</v>
      </c>
      <c r="G21" s="68">
        <v>9129.86707209416</v>
      </c>
      <c r="H21" s="70">
        <f t="shared" ref="H21:H56" si="3">MIN(F21,G21)</f>
        <v>9129.86707209416</v>
      </c>
    </row>
    <row r="22" spans="1:8">
      <c r="A22" s="56" t="s">
        <v>54</v>
      </c>
      <c r="B22" s="68">
        <v>3463.04</v>
      </c>
      <c r="C22" s="68">
        <v>4546.36</v>
      </c>
      <c r="D22" s="68">
        <v>4541.88</v>
      </c>
      <c r="E22" s="68">
        <v>12459.92</v>
      </c>
      <c r="F22" s="69">
        <f t="shared" si="2"/>
        <v>9022.08725650292</v>
      </c>
      <c r="G22" s="68">
        <v>9022.08725650292</v>
      </c>
      <c r="H22" s="70">
        <f t="shared" si="3"/>
        <v>9022.08725650292</v>
      </c>
    </row>
    <row r="23" spans="1:8">
      <c r="A23" s="56" t="s">
        <v>55</v>
      </c>
      <c r="B23" s="68">
        <v>3297.28</v>
      </c>
      <c r="C23" s="68">
        <v>4809.56</v>
      </c>
      <c r="D23" s="68">
        <v>4805.08</v>
      </c>
      <c r="E23" s="68">
        <v>12825.12</v>
      </c>
      <c r="F23" s="69">
        <f t="shared" si="2"/>
        <v>9550.00586719868</v>
      </c>
      <c r="G23" s="68">
        <v>9550.00586719868</v>
      </c>
      <c r="H23" s="70">
        <f t="shared" si="3"/>
        <v>9550.00586719868</v>
      </c>
    </row>
    <row r="24" spans="1:8">
      <c r="A24" s="56" t="s">
        <v>56</v>
      </c>
      <c r="B24" s="68">
        <v>2850.4</v>
      </c>
      <c r="C24" s="68">
        <v>4539.5</v>
      </c>
      <c r="D24" s="68">
        <v>4535.02</v>
      </c>
      <c r="E24" s="68">
        <v>11837.76</v>
      </c>
      <c r="F24" s="69">
        <f t="shared" ref="F24:F39" si="4">(C24+D24)/(B24+C24+D24)*E24</f>
        <v>9008.193755195</v>
      </c>
      <c r="G24" s="68">
        <v>9008.193755195</v>
      </c>
      <c r="H24" s="70">
        <f t="shared" si="3"/>
        <v>9008.193755195</v>
      </c>
    </row>
    <row r="25" spans="1:8">
      <c r="A25" s="56" t="s">
        <v>57</v>
      </c>
      <c r="B25" s="68">
        <v>1883.56</v>
      </c>
      <c r="C25" s="68">
        <v>3371.48</v>
      </c>
      <c r="D25" s="68">
        <v>3370.64</v>
      </c>
      <c r="E25" s="68">
        <v>8550.08</v>
      </c>
      <c r="F25" s="69">
        <f t="shared" si="4"/>
        <v>6683.02851132896</v>
      </c>
      <c r="G25" s="68">
        <v>6683.02851132896</v>
      </c>
      <c r="H25" s="70">
        <f t="shared" si="3"/>
        <v>6683.02851132896</v>
      </c>
    </row>
    <row r="26" spans="1:8">
      <c r="A26" s="56" t="s">
        <v>58</v>
      </c>
      <c r="B26" s="68">
        <v>1490.16</v>
      </c>
      <c r="C26" s="68">
        <v>2274.16</v>
      </c>
      <c r="D26" s="68">
        <v>2268.56</v>
      </c>
      <c r="E26" s="68">
        <v>5980.48</v>
      </c>
      <c r="F26" s="69">
        <f t="shared" si="4"/>
        <v>4503.26313561682</v>
      </c>
      <c r="G26" s="68">
        <v>4503.26313561682</v>
      </c>
      <c r="H26" s="70">
        <f t="shared" si="3"/>
        <v>4503.26313561682</v>
      </c>
    </row>
    <row r="27" spans="1:8">
      <c r="A27" s="56" t="s">
        <v>59</v>
      </c>
      <c r="B27" s="68">
        <v>1198.12</v>
      </c>
      <c r="C27" s="68">
        <v>1999.48</v>
      </c>
      <c r="D27" s="68">
        <v>1996.68</v>
      </c>
      <c r="E27" s="68">
        <v>5155.04</v>
      </c>
      <c r="F27" s="69">
        <f t="shared" si="4"/>
        <v>3965.97115411568</v>
      </c>
      <c r="G27" s="68">
        <v>3965.97115411568</v>
      </c>
      <c r="H27" s="70">
        <f t="shared" si="3"/>
        <v>3965.97115411568</v>
      </c>
    </row>
    <row r="28" spans="1:8">
      <c r="A28" s="56" t="s">
        <v>60</v>
      </c>
      <c r="B28" s="68">
        <v>2152.36</v>
      </c>
      <c r="C28" s="68">
        <v>2695</v>
      </c>
      <c r="D28" s="68">
        <v>2696.12</v>
      </c>
      <c r="E28" s="68">
        <v>7482.64</v>
      </c>
      <c r="F28" s="69">
        <f t="shared" si="4"/>
        <v>5347.63930663301</v>
      </c>
      <c r="G28" s="68">
        <v>5347.63930663301</v>
      </c>
      <c r="H28" s="70">
        <f t="shared" si="3"/>
        <v>5347.63930663301</v>
      </c>
    </row>
    <row r="29" spans="1:8">
      <c r="A29" s="56" t="s">
        <v>61</v>
      </c>
      <c r="B29" s="68">
        <v>3951.92</v>
      </c>
      <c r="C29" s="68">
        <v>4977.84</v>
      </c>
      <c r="D29" s="68">
        <v>4973.36</v>
      </c>
      <c r="E29" s="68">
        <v>13815.12</v>
      </c>
      <c r="F29" s="69">
        <f t="shared" si="4"/>
        <v>9888.21373504652</v>
      </c>
      <c r="G29" s="68">
        <v>9888.21373504652</v>
      </c>
      <c r="H29" s="70">
        <f t="shared" si="3"/>
        <v>9888.21373504652</v>
      </c>
    </row>
    <row r="30" spans="1:8">
      <c r="A30" s="56" t="s">
        <v>62</v>
      </c>
      <c r="B30" s="68">
        <v>3644.48</v>
      </c>
      <c r="C30" s="68">
        <v>4963.14</v>
      </c>
      <c r="D30" s="68">
        <v>4960.62</v>
      </c>
      <c r="E30" s="68">
        <v>13464.88</v>
      </c>
      <c r="F30" s="69">
        <f t="shared" si="4"/>
        <v>9848.16288249618</v>
      </c>
      <c r="G30" s="68">
        <v>9848.16288249618</v>
      </c>
      <c r="H30" s="70">
        <f t="shared" si="3"/>
        <v>9848.16288249618</v>
      </c>
    </row>
    <row r="31" spans="1:8">
      <c r="A31" s="59" t="s">
        <v>63</v>
      </c>
      <c r="B31" s="18"/>
      <c r="C31" s="18"/>
      <c r="D31" s="18"/>
      <c r="E31" s="18"/>
      <c r="F31" s="18"/>
      <c r="G31" s="18"/>
      <c r="H31" s="71">
        <f>SUM(H19:H30)</f>
        <v>90543.1352292348</v>
      </c>
    </row>
    <row r="32" spans="1:8">
      <c r="A32" s="56" t="s">
        <v>64</v>
      </c>
      <c r="B32" s="68">
        <v>2838.92</v>
      </c>
      <c r="C32" s="68">
        <v>4123.42</v>
      </c>
      <c r="D32" s="68">
        <v>4123.42</v>
      </c>
      <c r="E32" s="68">
        <v>11017.6</v>
      </c>
      <c r="F32" s="69">
        <f t="shared" si="4"/>
        <v>8196.13489593857</v>
      </c>
      <c r="G32" s="68">
        <v>8196.13489593857</v>
      </c>
      <c r="H32" s="70">
        <f t="shared" si="3"/>
        <v>8196.13489593857</v>
      </c>
    </row>
    <row r="33" spans="1:8">
      <c r="A33" s="56" t="s">
        <v>65</v>
      </c>
      <c r="B33" s="68">
        <v>2896.04</v>
      </c>
      <c r="C33" s="68">
        <v>3393.6</v>
      </c>
      <c r="D33" s="68">
        <v>3391.08</v>
      </c>
      <c r="E33" s="68">
        <v>9597.28</v>
      </c>
      <c r="F33" s="69">
        <f t="shared" si="4"/>
        <v>6726.20152947302</v>
      </c>
      <c r="G33" s="68">
        <v>6726.20152947302</v>
      </c>
      <c r="H33" s="70">
        <f t="shared" si="3"/>
        <v>6726.20152947302</v>
      </c>
    </row>
    <row r="34" spans="1:8">
      <c r="A34" s="56" t="s">
        <v>66</v>
      </c>
      <c r="B34" s="68">
        <v>3731.56</v>
      </c>
      <c r="C34" s="68">
        <v>5767.16</v>
      </c>
      <c r="D34" s="68">
        <v>5762.68</v>
      </c>
      <c r="E34" s="68">
        <v>15173.84</v>
      </c>
      <c r="F34" s="69">
        <f t="shared" si="4"/>
        <v>11463.6892674067</v>
      </c>
      <c r="G34" s="68">
        <v>11463.6892674067</v>
      </c>
      <c r="H34" s="70">
        <f t="shared" si="3"/>
        <v>11463.6892674067</v>
      </c>
    </row>
    <row r="35" spans="1:8">
      <c r="A35" s="56" t="s">
        <v>67</v>
      </c>
      <c r="B35" s="68">
        <v>3439.52</v>
      </c>
      <c r="C35" s="68">
        <v>5922.98</v>
      </c>
      <c r="D35" s="68">
        <v>5918.5</v>
      </c>
      <c r="E35" s="68">
        <v>15195.84</v>
      </c>
      <c r="F35" s="69">
        <f t="shared" si="4"/>
        <v>11775.4882169492</v>
      </c>
      <c r="G35" s="68">
        <v>11775.4882169492</v>
      </c>
      <c r="H35" s="70">
        <f t="shared" si="3"/>
        <v>11775.4882169492</v>
      </c>
    </row>
    <row r="36" spans="1:8">
      <c r="A36" s="56" t="s">
        <v>68</v>
      </c>
      <c r="B36" s="68">
        <v>3501.68</v>
      </c>
      <c r="C36" s="68">
        <v>4766.16</v>
      </c>
      <c r="D36" s="68">
        <v>4761.68</v>
      </c>
      <c r="E36" s="68">
        <v>12938.64</v>
      </c>
      <c r="F36" s="69">
        <f t="shared" si="4"/>
        <v>9461.38397558774</v>
      </c>
      <c r="G36" s="68">
        <v>9461.38397558774</v>
      </c>
      <c r="H36" s="70">
        <f t="shared" si="3"/>
        <v>9461.38397558774</v>
      </c>
    </row>
    <row r="37" spans="1:8">
      <c r="A37" s="56" t="s">
        <v>69</v>
      </c>
      <c r="B37" s="68">
        <v>1564.08</v>
      </c>
      <c r="C37" s="68">
        <v>3519.74</v>
      </c>
      <c r="D37" s="68">
        <v>3518.06</v>
      </c>
      <c r="E37" s="68">
        <v>8531.6</v>
      </c>
      <c r="F37" s="69">
        <f t="shared" si="4"/>
        <v>6980.29901370398</v>
      </c>
      <c r="G37" s="68">
        <v>6980.29901370398</v>
      </c>
      <c r="H37" s="70">
        <f t="shared" si="3"/>
        <v>6980.29901370398</v>
      </c>
    </row>
    <row r="38" spans="1:8">
      <c r="A38" s="56" t="s">
        <v>70</v>
      </c>
      <c r="B38" s="68">
        <v>1716.12</v>
      </c>
      <c r="C38" s="68">
        <v>3110.52</v>
      </c>
      <c r="D38" s="68">
        <v>3109.68</v>
      </c>
      <c r="E38" s="68">
        <v>7861.92</v>
      </c>
      <c r="F38" s="69">
        <f t="shared" si="4"/>
        <v>6161.88797629128</v>
      </c>
      <c r="G38" s="68">
        <v>6161.88797629128</v>
      </c>
      <c r="H38" s="70">
        <f t="shared" si="3"/>
        <v>6161.88797629128</v>
      </c>
    </row>
    <row r="39" spans="1:8">
      <c r="A39" s="56" t="s">
        <v>71</v>
      </c>
      <c r="B39" s="68">
        <v>2155.44</v>
      </c>
      <c r="C39" s="68">
        <v>2618.14</v>
      </c>
      <c r="D39" s="68">
        <v>2614.78</v>
      </c>
      <c r="E39" s="68">
        <v>7321.6</v>
      </c>
      <c r="F39" s="69">
        <f t="shared" si="4"/>
        <v>5185.63619964376</v>
      </c>
      <c r="G39" s="68">
        <v>5185.63619964376</v>
      </c>
      <c r="H39" s="70">
        <f t="shared" si="3"/>
        <v>5185.63619964376</v>
      </c>
    </row>
    <row r="40" spans="1:8">
      <c r="A40" s="56" t="s">
        <v>72</v>
      </c>
      <c r="B40" s="68">
        <v>928.48</v>
      </c>
      <c r="C40" s="68">
        <v>1200.78</v>
      </c>
      <c r="D40" s="68">
        <v>1199.1</v>
      </c>
      <c r="E40" s="68">
        <v>3294.72</v>
      </c>
      <c r="F40" s="69">
        <f t="shared" ref="F40:F55" si="5">(C40+D40)/(B40+C40+D40)*E40</f>
        <v>2375.62422141836</v>
      </c>
      <c r="G40" s="68">
        <v>2375.62422141836</v>
      </c>
      <c r="H40" s="70">
        <f t="shared" si="3"/>
        <v>2375.62422141836</v>
      </c>
    </row>
    <row r="41" spans="1:8">
      <c r="A41" s="56" t="s">
        <v>73</v>
      </c>
      <c r="B41" s="68">
        <v>2069.2</v>
      </c>
      <c r="C41" s="68">
        <v>2868.04</v>
      </c>
      <c r="D41" s="68">
        <v>2863.56</v>
      </c>
      <c r="E41" s="68">
        <v>7725.52</v>
      </c>
      <c r="F41" s="69">
        <f t="shared" si="5"/>
        <v>5676.28838478105</v>
      </c>
      <c r="G41" s="68">
        <v>5676.28838478105</v>
      </c>
      <c r="H41" s="70">
        <f t="shared" si="3"/>
        <v>5676.28838478105</v>
      </c>
    </row>
    <row r="42" spans="1:8">
      <c r="A42" s="56" t="s">
        <v>74</v>
      </c>
      <c r="B42" s="68">
        <v>2723.84</v>
      </c>
      <c r="C42" s="68">
        <v>3498.32</v>
      </c>
      <c r="D42" s="68">
        <v>3493.84</v>
      </c>
      <c r="E42" s="68">
        <v>9624.56</v>
      </c>
      <c r="F42" s="69">
        <f t="shared" si="5"/>
        <v>6926.35482190202</v>
      </c>
      <c r="G42" s="68">
        <v>6926.35482190202</v>
      </c>
      <c r="H42" s="70">
        <f t="shared" si="3"/>
        <v>6926.35482190202</v>
      </c>
    </row>
    <row r="43" spans="1:8">
      <c r="A43" s="56" t="s">
        <v>75</v>
      </c>
      <c r="B43" s="68">
        <v>2443</v>
      </c>
      <c r="C43" s="68">
        <v>3527.02</v>
      </c>
      <c r="D43" s="68">
        <v>3522.54</v>
      </c>
      <c r="E43" s="68">
        <v>9403.68</v>
      </c>
      <c r="F43" s="69">
        <f t="shared" si="5"/>
        <v>6983.55410772226</v>
      </c>
      <c r="G43" s="68">
        <v>6983.55410772226</v>
      </c>
      <c r="H43" s="70">
        <f t="shared" si="3"/>
        <v>6983.55410772226</v>
      </c>
    </row>
    <row r="44" spans="1:8">
      <c r="A44" s="59" t="s">
        <v>76</v>
      </c>
      <c r="B44" s="18"/>
      <c r="C44" s="18"/>
      <c r="D44" s="18"/>
      <c r="E44" s="18"/>
      <c r="F44" s="18"/>
      <c r="G44" s="18"/>
      <c r="H44" s="71">
        <f>SUM(H32:H43)</f>
        <v>87912.5426108178</v>
      </c>
    </row>
    <row r="45" spans="1:8">
      <c r="A45" s="56" t="s">
        <v>77</v>
      </c>
      <c r="B45" s="68">
        <v>2715.44</v>
      </c>
      <c r="C45" s="68">
        <v>3201.38</v>
      </c>
      <c r="D45" s="68">
        <v>3202.5</v>
      </c>
      <c r="E45" s="68">
        <v>9034.08</v>
      </c>
      <c r="F45" s="69">
        <f t="shared" si="5"/>
        <v>6344.02172863766</v>
      </c>
      <c r="G45" s="68">
        <v>6344.02172863766</v>
      </c>
      <c r="H45" s="70">
        <f t="shared" si="3"/>
        <v>6344.02172863766</v>
      </c>
    </row>
    <row r="46" spans="1:8">
      <c r="A46" s="56" t="s">
        <v>78</v>
      </c>
      <c r="B46" s="68">
        <v>2295.72</v>
      </c>
      <c r="C46" s="68">
        <v>3432.66</v>
      </c>
      <c r="D46" s="68">
        <v>3431.26</v>
      </c>
      <c r="E46" s="68">
        <v>9093.92</v>
      </c>
      <c r="F46" s="69">
        <f t="shared" si="5"/>
        <v>6814.6716864855</v>
      </c>
      <c r="G46" s="68">
        <v>6814.6716864855</v>
      </c>
      <c r="H46" s="70">
        <f t="shared" si="3"/>
        <v>6814.6716864855</v>
      </c>
    </row>
    <row r="47" spans="1:8">
      <c r="A47" s="56" t="s">
        <v>79</v>
      </c>
      <c r="B47" s="68">
        <v>3166.24</v>
      </c>
      <c r="C47" s="68">
        <v>4682.44</v>
      </c>
      <c r="D47" s="68">
        <v>4677.96</v>
      </c>
      <c r="E47" s="68">
        <v>12437.92</v>
      </c>
      <c r="F47" s="69">
        <f t="shared" si="5"/>
        <v>9294.10491304931</v>
      </c>
      <c r="G47" s="68">
        <v>9294.10491304931</v>
      </c>
      <c r="H47" s="70">
        <f t="shared" si="3"/>
        <v>9294.10491304931</v>
      </c>
    </row>
    <row r="48" spans="1:8">
      <c r="A48" s="56" t="s">
        <v>80</v>
      </c>
      <c r="B48" s="68">
        <v>3699.64</v>
      </c>
      <c r="C48" s="68">
        <v>5366.62</v>
      </c>
      <c r="D48" s="68">
        <v>5362.14</v>
      </c>
      <c r="E48" s="68">
        <v>14339.6</v>
      </c>
      <c r="F48" s="69">
        <f t="shared" si="5"/>
        <v>10662.7295400737</v>
      </c>
      <c r="G48" s="68">
        <v>10662.7295400737</v>
      </c>
      <c r="H48" s="70">
        <f t="shared" si="3"/>
        <v>10662.7295400737</v>
      </c>
    </row>
    <row r="49" spans="1:8">
      <c r="A49" s="56" t="s">
        <v>81</v>
      </c>
      <c r="B49" s="68">
        <v>3705.8</v>
      </c>
      <c r="C49" s="68">
        <v>4475.66</v>
      </c>
      <c r="D49" s="68">
        <v>4481.54</v>
      </c>
      <c r="E49" s="68">
        <v>12556.72</v>
      </c>
      <c r="F49" s="69">
        <f t="shared" si="5"/>
        <v>8882.02261580984</v>
      </c>
      <c r="G49" s="68">
        <v>8882.02261580984</v>
      </c>
      <c r="H49" s="70">
        <f t="shared" si="3"/>
        <v>8882.02261580984</v>
      </c>
    </row>
    <row r="50" spans="1:8">
      <c r="A50" s="56" t="s">
        <v>82</v>
      </c>
      <c r="B50" s="68">
        <v>2929.36</v>
      </c>
      <c r="C50" s="68">
        <v>4769.94</v>
      </c>
      <c r="D50" s="68">
        <v>4765.46</v>
      </c>
      <c r="E50" s="68">
        <v>12378.08</v>
      </c>
      <c r="F50" s="69">
        <f t="shared" si="5"/>
        <v>9469.09078329627</v>
      </c>
      <c r="G50" s="68">
        <v>9469.09078329627</v>
      </c>
      <c r="H50" s="70">
        <f t="shared" si="3"/>
        <v>9469.09078329627</v>
      </c>
    </row>
    <row r="51" spans="1:8">
      <c r="A51" s="56" t="s">
        <v>83</v>
      </c>
      <c r="B51" s="68">
        <v>1292.48</v>
      </c>
      <c r="C51" s="68">
        <v>2107.28</v>
      </c>
      <c r="D51" s="68">
        <v>2105.04</v>
      </c>
      <c r="E51" s="68">
        <v>5463.92</v>
      </c>
      <c r="F51" s="69">
        <f t="shared" si="5"/>
        <v>4181.03827466938</v>
      </c>
      <c r="G51" s="68">
        <v>4181.03827466938</v>
      </c>
      <c r="H51" s="70">
        <f t="shared" si="3"/>
        <v>4181.03827466938</v>
      </c>
    </row>
    <row r="52" spans="1:8">
      <c r="A52" s="56" t="s">
        <v>84</v>
      </c>
      <c r="B52" s="68">
        <v>1781.92</v>
      </c>
      <c r="C52" s="68">
        <v>2725.38</v>
      </c>
      <c r="D52" s="68">
        <v>2720.9</v>
      </c>
      <c r="E52" s="68">
        <v>7170.24</v>
      </c>
      <c r="F52" s="69">
        <f t="shared" si="5"/>
        <v>5402.60849273678</v>
      </c>
      <c r="G52" s="68">
        <v>5402.60849273678</v>
      </c>
      <c r="H52" s="70">
        <f t="shared" si="3"/>
        <v>5402.60849273678</v>
      </c>
    </row>
    <row r="53" spans="1:8">
      <c r="A53" s="56" t="s">
        <v>85</v>
      </c>
      <c r="B53" s="68">
        <v>965.72</v>
      </c>
      <c r="C53" s="68">
        <v>1969.66</v>
      </c>
      <c r="D53" s="68">
        <v>1965.18</v>
      </c>
      <c r="E53" s="68">
        <v>4853.2</v>
      </c>
      <c r="F53" s="69">
        <f t="shared" si="5"/>
        <v>3896.81291280996</v>
      </c>
      <c r="G53" s="68">
        <v>3896.81291280996</v>
      </c>
      <c r="H53" s="70">
        <f t="shared" si="3"/>
        <v>3896.81291280996</v>
      </c>
    </row>
    <row r="54" spans="1:8">
      <c r="A54" s="56" t="s">
        <v>86</v>
      </c>
      <c r="B54" s="68">
        <v>2490.32</v>
      </c>
      <c r="C54" s="68">
        <v>3035.06</v>
      </c>
      <c r="D54" s="68">
        <v>3036.18</v>
      </c>
      <c r="E54" s="68">
        <v>8476.16</v>
      </c>
      <c r="F54" s="69">
        <f t="shared" si="5"/>
        <v>6010.68048794846</v>
      </c>
      <c r="G54" s="68">
        <v>6010.68048794846</v>
      </c>
      <c r="H54" s="70">
        <f t="shared" si="3"/>
        <v>6010.68048794846</v>
      </c>
    </row>
    <row r="55" spans="1:8">
      <c r="A55" s="56" t="s">
        <v>87</v>
      </c>
      <c r="B55" s="68">
        <v>2915.64</v>
      </c>
      <c r="C55" s="68">
        <v>3976</v>
      </c>
      <c r="D55" s="68">
        <v>3972.08</v>
      </c>
      <c r="E55" s="68">
        <v>10772.08</v>
      </c>
      <c r="F55" s="69">
        <f t="shared" si="5"/>
        <v>7881.03463697518</v>
      </c>
      <c r="G55" s="68">
        <v>7881.03463697518</v>
      </c>
      <c r="H55" s="70">
        <f t="shared" si="3"/>
        <v>7881.03463697518</v>
      </c>
    </row>
    <row r="56" spans="1:8">
      <c r="A56" s="56" t="s">
        <v>88</v>
      </c>
      <c r="B56" s="68">
        <v>3375.12</v>
      </c>
      <c r="C56" s="68">
        <v>4857.16</v>
      </c>
      <c r="D56" s="68">
        <v>4852.68</v>
      </c>
      <c r="E56" s="68">
        <v>12996.72</v>
      </c>
      <c r="F56" s="69">
        <f t="shared" ref="F56:F61" si="6">(C56+D56)/(B56+C56+D56)*E56</f>
        <v>9644.36052726183</v>
      </c>
      <c r="G56" s="68">
        <v>9644.36052726183</v>
      </c>
      <c r="H56" s="70">
        <f t="shared" si="3"/>
        <v>9644.36052726183</v>
      </c>
    </row>
    <row r="57" spans="1:8">
      <c r="A57" s="59" t="s">
        <v>89</v>
      </c>
      <c r="B57" s="18"/>
      <c r="C57" s="18"/>
      <c r="D57" s="18"/>
      <c r="E57" s="18"/>
      <c r="F57" s="18"/>
      <c r="G57" s="18"/>
      <c r="H57" s="71">
        <f>SUM(H45:H56)</f>
        <v>88483.1765997539</v>
      </c>
    </row>
    <row r="58" spans="1:8">
      <c r="A58" s="56" t="s">
        <v>90</v>
      </c>
      <c r="B58" s="68">
        <v>2657.48</v>
      </c>
      <c r="C58" s="68">
        <v>3570.98</v>
      </c>
      <c r="D58" s="68">
        <v>3566.5</v>
      </c>
      <c r="E58" s="68">
        <v>9703.76</v>
      </c>
      <c r="F58" s="69">
        <f t="shared" si="6"/>
        <v>7071.02355954491</v>
      </c>
      <c r="G58" s="68">
        <v>7071.02355954491</v>
      </c>
      <c r="H58" s="70">
        <f t="shared" ref="H58:H61" si="7">MIN(F58,G58)</f>
        <v>7071.02355954491</v>
      </c>
    </row>
    <row r="59" spans="1:8">
      <c r="A59" s="56" t="s">
        <v>91</v>
      </c>
      <c r="B59" s="68">
        <v>2196.04</v>
      </c>
      <c r="C59" s="68">
        <v>2949.94</v>
      </c>
      <c r="D59" s="68">
        <v>2945.46</v>
      </c>
      <c r="E59" s="68">
        <v>8017.68</v>
      </c>
      <c r="F59" s="69">
        <f t="shared" si="6"/>
        <v>5841.65867534085</v>
      </c>
      <c r="G59" s="68">
        <v>5841.65867534085</v>
      </c>
      <c r="H59" s="70">
        <f t="shared" si="7"/>
        <v>5841.65867534085</v>
      </c>
    </row>
    <row r="60" spans="1:8">
      <c r="A60" s="56" t="s">
        <v>92</v>
      </c>
      <c r="B60" s="68">
        <v>3828.72</v>
      </c>
      <c r="C60" s="68">
        <v>5195.96</v>
      </c>
      <c r="D60" s="68">
        <v>5191.48</v>
      </c>
      <c r="E60" s="68">
        <v>14125.76</v>
      </c>
      <c r="F60" s="69">
        <f t="shared" si="6"/>
        <v>10321.386679272</v>
      </c>
      <c r="G60" s="68">
        <v>10321.386679272</v>
      </c>
      <c r="H60" s="70">
        <f t="shared" si="7"/>
        <v>10321.386679272</v>
      </c>
    </row>
    <row r="61" spans="1:8">
      <c r="A61" s="56" t="s">
        <v>93</v>
      </c>
      <c r="B61" s="68">
        <v>2814.28</v>
      </c>
      <c r="C61" s="68">
        <v>4053</v>
      </c>
      <c r="D61" s="68">
        <v>4048.52</v>
      </c>
      <c r="E61" s="68">
        <v>10826.64</v>
      </c>
      <c r="F61" s="69">
        <f t="shared" si="6"/>
        <v>8035.34697345133</v>
      </c>
      <c r="G61" s="68">
        <f>F61</f>
        <v>8035.34697345133</v>
      </c>
      <c r="H61" s="70">
        <f t="shared" si="7"/>
        <v>8035.34697345133</v>
      </c>
    </row>
    <row r="62" spans="1:8">
      <c r="A62" s="59" t="s">
        <v>94</v>
      </c>
      <c r="B62" s="18"/>
      <c r="C62" s="18"/>
      <c r="D62" s="18"/>
      <c r="E62" s="18"/>
      <c r="F62" s="18"/>
      <c r="G62" s="18"/>
      <c r="H62" s="71">
        <f>SUM(H58:H61)</f>
        <v>31269.4158876091</v>
      </c>
    </row>
    <row r="63" ht="13.5" spans="1:8">
      <c r="A63" s="59" t="s">
        <v>95</v>
      </c>
      <c r="B63" s="62"/>
      <c r="C63" s="62"/>
      <c r="D63" s="62"/>
      <c r="E63" s="62"/>
      <c r="F63" s="72"/>
      <c r="G63" s="62"/>
      <c r="H63" s="72">
        <f>H62+H57+H44+H31+H18</f>
        <v>388552.806793838</v>
      </c>
    </row>
  </sheetData>
  <mergeCells count="4">
    <mergeCell ref="A1:H1"/>
    <mergeCell ref="B3:H3"/>
    <mergeCell ref="F4:H4"/>
    <mergeCell ref="A3:A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63"/>
  <sheetViews>
    <sheetView workbookViewId="0">
      <selection activeCell="F13" sqref="F13"/>
    </sheetView>
  </sheetViews>
  <sheetFormatPr defaultColWidth="9" defaultRowHeight="12.75"/>
  <cols>
    <col min="1" max="1" width="23.6333333333333" style="1" customWidth="1"/>
    <col min="2" max="2" width="19" style="1" customWidth="1"/>
    <col min="3" max="3" width="20.1833333333333" style="1" customWidth="1"/>
    <col min="4" max="4" width="18.6333333333333" style="1" customWidth="1"/>
    <col min="5" max="5" width="21.6333333333333" style="1" customWidth="1"/>
    <col min="6" max="6" width="15.8166666666667" style="1" customWidth="1"/>
    <col min="7" max="7" width="13.1833333333333" style="1" customWidth="1"/>
    <col min="8" max="8" width="12.3666666666667" style="1" customWidth="1"/>
    <col min="9" max="9" width="16" style="1" customWidth="1"/>
    <col min="10" max="10" width="13" style="1" customWidth="1"/>
    <col min="11" max="11" width="9" style="1"/>
    <col min="12" max="12" width="13.3666666666667" style="1" customWidth="1"/>
    <col min="13" max="16384" width="9" style="1"/>
  </cols>
  <sheetData>
    <row r="1" ht="24" customHeight="1" spans="1:10">
      <c r="A1" s="46" t="s">
        <v>96</v>
      </c>
      <c r="B1" s="46"/>
      <c r="C1" s="46"/>
      <c r="D1" s="46"/>
      <c r="E1" s="47"/>
      <c r="F1" s="47"/>
      <c r="G1" s="47"/>
      <c r="H1" s="47"/>
      <c r="I1" s="47"/>
      <c r="J1" s="2"/>
    </row>
    <row r="2" ht="15" spans="1:7">
      <c r="A2" s="3"/>
      <c r="B2" s="2"/>
      <c r="C2" s="2" t="s">
        <v>22</v>
      </c>
      <c r="D2" s="2" t="s">
        <v>23</v>
      </c>
      <c r="E2" s="2"/>
      <c r="F2" s="2"/>
      <c r="G2" s="2"/>
    </row>
    <row r="3" spans="1:7">
      <c r="A3" s="48" t="s">
        <v>24</v>
      </c>
      <c r="B3" s="49" t="s">
        <v>97</v>
      </c>
      <c r="C3" s="49"/>
      <c r="D3" s="50"/>
      <c r="G3" s="51"/>
    </row>
    <row r="4" spans="1:4">
      <c r="A4" s="52"/>
      <c r="B4" s="4" t="s">
        <v>98</v>
      </c>
      <c r="C4" s="4" t="s">
        <v>99</v>
      </c>
      <c r="D4" s="53" t="s">
        <v>100</v>
      </c>
    </row>
    <row r="5" spans="1:4">
      <c r="A5" s="52"/>
      <c r="B5" s="54" t="s">
        <v>101</v>
      </c>
      <c r="C5" s="54" t="s">
        <v>102</v>
      </c>
      <c r="D5" s="55" t="s">
        <v>103</v>
      </c>
    </row>
    <row r="6" spans="1:4">
      <c r="A6" s="56" t="s">
        <v>38</v>
      </c>
      <c r="B6" s="57">
        <v>66.88</v>
      </c>
      <c r="C6" s="57">
        <v>66.88</v>
      </c>
      <c r="D6" s="58">
        <f t="shared" ref="D6:D20" si="0">MAX(B6,C6)</f>
        <v>66.88</v>
      </c>
    </row>
    <row r="7" spans="1:4">
      <c r="A7" s="56" t="s">
        <v>39</v>
      </c>
      <c r="B7" s="57">
        <v>72.16</v>
      </c>
      <c r="C7" s="57">
        <v>72.16</v>
      </c>
      <c r="D7" s="58">
        <f t="shared" si="0"/>
        <v>72.16</v>
      </c>
    </row>
    <row r="8" spans="1:4">
      <c r="A8" s="56" t="s">
        <v>40</v>
      </c>
      <c r="B8" s="57">
        <v>66</v>
      </c>
      <c r="C8" s="57">
        <v>66</v>
      </c>
      <c r="D8" s="58">
        <f t="shared" si="0"/>
        <v>66</v>
      </c>
    </row>
    <row r="9" spans="1:4">
      <c r="A9" s="56" t="s">
        <v>41</v>
      </c>
      <c r="B9" s="57">
        <v>87.12</v>
      </c>
      <c r="C9" s="57">
        <v>87.12</v>
      </c>
      <c r="D9" s="58">
        <f t="shared" si="0"/>
        <v>87.12</v>
      </c>
    </row>
    <row r="10" spans="1:4">
      <c r="A10" s="56" t="s">
        <v>42</v>
      </c>
      <c r="B10" s="57">
        <v>76.56</v>
      </c>
      <c r="C10" s="57">
        <v>76.56</v>
      </c>
      <c r="D10" s="58">
        <f t="shared" si="0"/>
        <v>76.56</v>
      </c>
    </row>
    <row r="11" spans="1:4">
      <c r="A11" s="56" t="s">
        <v>43</v>
      </c>
      <c r="B11" s="57">
        <v>73.04</v>
      </c>
      <c r="C11" s="57">
        <v>73.04</v>
      </c>
      <c r="D11" s="58">
        <f t="shared" si="0"/>
        <v>73.04</v>
      </c>
    </row>
    <row r="12" spans="1:4">
      <c r="A12" s="56" t="s">
        <v>44</v>
      </c>
      <c r="B12" s="57">
        <v>53.68</v>
      </c>
      <c r="C12" s="57">
        <v>53.68</v>
      </c>
      <c r="D12" s="58">
        <f t="shared" si="0"/>
        <v>53.68</v>
      </c>
    </row>
    <row r="13" spans="1:4">
      <c r="A13" s="56" t="s">
        <v>45</v>
      </c>
      <c r="B13" s="57">
        <v>68.64</v>
      </c>
      <c r="C13" s="57">
        <v>68.64</v>
      </c>
      <c r="D13" s="58">
        <f t="shared" si="0"/>
        <v>68.64</v>
      </c>
    </row>
    <row r="14" spans="1:4">
      <c r="A14" s="56" t="s">
        <v>46</v>
      </c>
      <c r="B14" s="57">
        <v>67.76</v>
      </c>
      <c r="C14" s="57">
        <v>67.76</v>
      </c>
      <c r="D14" s="58">
        <f t="shared" si="0"/>
        <v>67.76</v>
      </c>
    </row>
    <row r="15" spans="1:4">
      <c r="A15" s="56" t="s">
        <v>47</v>
      </c>
      <c r="B15" s="57">
        <v>71.28</v>
      </c>
      <c r="C15" s="57">
        <v>71.28</v>
      </c>
      <c r="D15" s="58">
        <f t="shared" si="0"/>
        <v>71.28</v>
      </c>
    </row>
    <row r="16" spans="1:4">
      <c r="A16" s="56" t="s">
        <v>48</v>
      </c>
      <c r="B16" s="57">
        <v>66.88</v>
      </c>
      <c r="C16" s="57">
        <v>66.88</v>
      </c>
      <c r="D16" s="58">
        <f t="shared" si="0"/>
        <v>66.88</v>
      </c>
    </row>
    <row r="17" spans="1:4">
      <c r="A17" s="56" t="s">
        <v>49</v>
      </c>
      <c r="B17" s="57">
        <v>73.04</v>
      </c>
      <c r="C17" s="57">
        <v>73.04</v>
      </c>
      <c r="D17" s="58">
        <f t="shared" si="0"/>
        <v>73.04</v>
      </c>
    </row>
    <row r="18" spans="1:4">
      <c r="A18" s="59" t="s">
        <v>50</v>
      </c>
      <c r="B18" s="18"/>
      <c r="C18" s="18"/>
      <c r="D18" s="60">
        <f>SUM(D6:D17)</f>
        <v>843.04</v>
      </c>
    </row>
    <row r="19" spans="1:4">
      <c r="A19" s="56" t="s">
        <v>51</v>
      </c>
      <c r="B19" s="57">
        <v>84.48</v>
      </c>
      <c r="C19" s="57">
        <v>84.48</v>
      </c>
      <c r="D19" s="58">
        <f t="shared" si="0"/>
        <v>84.48</v>
      </c>
    </row>
    <row r="20" spans="1:4">
      <c r="A20" s="56" t="s">
        <v>52</v>
      </c>
      <c r="B20" s="57">
        <v>72.16</v>
      </c>
      <c r="C20" s="57">
        <v>72.16</v>
      </c>
      <c r="D20" s="58">
        <f t="shared" si="0"/>
        <v>72.16</v>
      </c>
    </row>
    <row r="21" spans="1:4">
      <c r="A21" s="56" t="s">
        <v>53</v>
      </c>
      <c r="B21" s="57">
        <v>66</v>
      </c>
      <c r="C21" s="57">
        <v>66</v>
      </c>
      <c r="D21" s="58">
        <f t="shared" ref="D21:D61" si="1">MAX(B21,C21)</f>
        <v>66</v>
      </c>
    </row>
    <row r="22" spans="1:4">
      <c r="A22" s="56" t="s">
        <v>54</v>
      </c>
      <c r="B22" s="57">
        <v>87.12</v>
      </c>
      <c r="C22" s="57">
        <v>87.12</v>
      </c>
      <c r="D22" s="58">
        <f t="shared" si="1"/>
        <v>87.12</v>
      </c>
    </row>
    <row r="23" spans="1:4">
      <c r="A23" s="56" t="s">
        <v>55</v>
      </c>
      <c r="B23" s="57">
        <v>76.56</v>
      </c>
      <c r="C23" s="57">
        <v>76.56</v>
      </c>
      <c r="D23" s="58">
        <f t="shared" si="1"/>
        <v>76.56</v>
      </c>
    </row>
    <row r="24" spans="1:4">
      <c r="A24" s="56" t="s">
        <v>56</v>
      </c>
      <c r="B24" s="57">
        <v>74.8</v>
      </c>
      <c r="C24" s="57">
        <v>74.8</v>
      </c>
      <c r="D24" s="58">
        <f t="shared" si="1"/>
        <v>74.8</v>
      </c>
    </row>
    <row r="25" spans="1:4">
      <c r="A25" s="56" t="s">
        <v>57</v>
      </c>
      <c r="B25" s="57">
        <v>78.32</v>
      </c>
      <c r="C25" s="57">
        <v>78.32</v>
      </c>
      <c r="D25" s="58">
        <f t="shared" si="1"/>
        <v>78.32</v>
      </c>
    </row>
    <row r="26" spans="1:4">
      <c r="A26" s="56" t="s">
        <v>58</v>
      </c>
      <c r="B26" s="57">
        <v>68.64</v>
      </c>
      <c r="C26" s="57">
        <v>68.64</v>
      </c>
      <c r="D26" s="58">
        <f t="shared" si="1"/>
        <v>68.64</v>
      </c>
    </row>
    <row r="27" spans="1:4">
      <c r="A27" s="56" t="s">
        <v>59</v>
      </c>
      <c r="B27" s="57">
        <v>67.76</v>
      </c>
      <c r="C27" s="57">
        <v>67.76</v>
      </c>
      <c r="D27" s="58">
        <f t="shared" si="1"/>
        <v>67.76</v>
      </c>
    </row>
    <row r="28" spans="1:4">
      <c r="A28" s="56" t="s">
        <v>60</v>
      </c>
      <c r="B28" s="57">
        <v>71.28</v>
      </c>
      <c r="C28" s="57">
        <v>71.28</v>
      </c>
      <c r="D28" s="58">
        <f t="shared" si="1"/>
        <v>71.28</v>
      </c>
    </row>
    <row r="29" spans="1:4">
      <c r="A29" s="56" t="s">
        <v>61</v>
      </c>
      <c r="B29" s="57">
        <v>84.48</v>
      </c>
      <c r="C29" s="57">
        <v>84.48</v>
      </c>
      <c r="D29" s="58">
        <f t="shared" si="1"/>
        <v>84.48</v>
      </c>
    </row>
    <row r="30" spans="1:4">
      <c r="A30" s="56" t="s">
        <v>62</v>
      </c>
      <c r="B30" s="57">
        <v>78.32</v>
      </c>
      <c r="C30" s="57">
        <v>78.32</v>
      </c>
      <c r="D30" s="58">
        <f t="shared" si="1"/>
        <v>78.32</v>
      </c>
    </row>
    <row r="31" spans="1:4">
      <c r="A31" s="59" t="s">
        <v>63</v>
      </c>
      <c r="B31" s="18"/>
      <c r="C31" s="18"/>
      <c r="D31" s="60">
        <f>SUM(D19:D30)</f>
        <v>909.92</v>
      </c>
    </row>
    <row r="32" spans="1:4">
      <c r="A32" s="56" t="s">
        <v>64</v>
      </c>
      <c r="B32" s="57">
        <v>66.88</v>
      </c>
      <c r="C32" s="57">
        <v>66.88</v>
      </c>
      <c r="D32" s="58">
        <f t="shared" si="1"/>
        <v>66.88</v>
      </c>
    </row>
    <row r="33" spans="1:4">
      <c r="A33" s="56" t="s">
        <v>65</v>
      </c>
      <c r="B33" s="57">
        <v>54.56</v>
      </c>
      <c r="C33" s="57">
        <v>54.56</v>
      </c>
      <c r="D33" s="58">
        <f t="shared" si="1"/>
        <v>54.56</v>
      </c>
    </row>
    <row r="34" spans="1:4">
      <c r="A34" s="56" t="s">
        <v>66</v>
      </c>
      <c r="B34" s="57">
        <v>66</v>
      </c>
      <c r="C34" s="57">
        <v>66</v>
      </c>
      <c r="D34" s="58">
        <f t="shared" si="1"/>
        <v>66</v>
      </c>
    </row>
    <row r="35" spans="1:4">
      <c r="A35" s="56" t="s">
        <v>67</v>
      </c>
      <c r="B35" s="57">
        <v>58.96</v>
      </c>
      <c r="C35" s="57">
        <v>58.96</v>
      </c>
      <c r="D35" s="58">
        <f t="shared" si="1"/>
        <v>58.96</v>
      </c>
    </row>
    <row r="36" spans="1:4">
      <c r="A36" s="56" t="s">
        <v>68</v>
      </c>
      <c r="B36" s="57">
        <v>50.16</v>
      </c>
      <c r="C36" s="57">
        <v>50.16</v>
      </c>
      <c r="D36" s="58">
        <f t="shared" si="1"/>
        <v>50.16</v>
      </c>
    </row>
    <row r="37" spans="1:4">
      <c r="A37" s="56" t="s">
        <v>69</v>
      </c>
      <c r="B37" s="57">
        <v>48.4</v>
      </c>
      <c r="C37" s="57">
        <v>48.4</v>
      </c>
      <c r="D37" s="58">
        <f t="shared" si="1"/>
        <v>48.4</v>
      </c>
    </row>
    <row r="38" spans="1:4">
      <c r="A38" s="56" t="s">
        <v>70</v>
      </c>
      <c r="B38" s="57">
        <v>78.32</v>
      </c>
      <c r="C38" s="57">
        <v>78.32</v>
      </c>
      <c r="D38" s="58">
        <f t="shared" si="1"/>
        <v>78.32</v>
      </c>
    </row>
    <row r="39" spans="1:4">
      <c r="A39" s="56" t="s">
        <v>71</v>
      </c>
      <c r="B39" s="57">
        <v>68.64</v>
      </c>
      <c r="C39" s="57">
        <v>68.64</v>
      </c>
      <c r="D39" s="58">
        <f t="shared" si="1"/>
        <v>68.64</v>
      </c>
    </row>
    <row r="40" spans="1:4">
      <c r="A40" s="56" t="s">
        <v>72</v>
      </c>
      <c r="B40" s="57">
        <v>50.16</v>
      </c>
      <c r="C40" s="57">
        <v>50.16</v>
      </c>
      <c r="D40" s="58">
        <f t="shared" si="1"/>
        <v>50.16</v>
      </c>
    </row>
    <row r="41" spans="1:4">
      <c r="A41" s="56" t="s">
        <v>73</v>
      </c>
      <c r="B41" s="57">
        <v>71.28</v>
      </c>
      <c r="C41" s="57">
        <v>71.28</v>
      </c>
      <c r="D41" s="58">
        <f t="shared" si="1"/>
        <v>71.28</v>
      </c>
    </row>
    <row r="42" spans="1:4">
      <c r="A42" s="56" t="s">
        <v>74</v>
      </c>
      <c r="B42" s="57">
        <v>49.28</v>
      </c>
      <c r="C42" s="57">
        <v>49.28</v>
      </c>
      <c r="D42" s="58">
        <f t="shared" si="1"/>
        <v>49.28</v>
      </c>
    </row>
    <row r="43" spans="1:4">
      <c r="A43" s="56" t="s">
        <v>75</v>
      </c>
      <c r="B43" s="57">
        <v>60.72</v>
      </c>
      <c r="C43" s="57">
        <v>60.72</v>
      </c>
      <c r="D43" s="58">
        <f t="shared" si="1"/>
        <v>60.72</v>
      </c>
    </row>
    <row r="44" spans="1:4">
      <c r="A44" s="59" t="s">
        <v>76</v>
      </c>
      <c r="B44" s="18"/>
      <c r="C44" s="18"/>
      <c r="D44" s="60">
        <f>SUM(D32:D43)</f>
        <v>723.36</v>
      </c>
    </row>
    <row r="45" spans="1:4">
      <c r="A45" s="56" t="s">
        <v>77</v>
      </c>
      <c r="B45" s="57">
        <v>49.28</v>
      </c>
      <c r="C45" s="57">
        <v>49.28</v>
      </c>
      <c r="D45" s="58">
        <f t="shared" si="1"/>
        <v>49.28</v>
      </c>
    </row>
    <row r="46" spans="1:4">
      <c r="A46" s="56" t="s">
        <v>78</v>
      </c>
      <c r="B46" s="57">
        <v>54.56</v>
      </c>
      <c r="C46" s="57">
        <v>54.56</v>
      </c>
      <c r="D46" s="58">
        <f t="shared" si="1"/>
        <v>54.56</v>
      </c>
    </row>
    <row r="47" spans="1:4">
      <c r="A47" s="56" t="s">
        <v>79</v>
      </c>
      <c r="B47" s="57">
        <v>66</v>
      </c>
      <c r="C47" s="57">
        <v>66</v>
      </c>
      <c r="D47" s="58">
        <f t="shared" si="1"/>
        <v>66</v>
      </c>
    </row>
    <row r="48" spans="1:4">
      <c r="A48" s="56" t="s">
        <v>80</v>
      </c>
      <c r="B48" s="57">
        <v>41.36</v>
      </c>
      <c r="C48" s="57">
        <v>41.36</v>
      </c>
      <c r="D48" s="58">
        <f t="shared" si="1"/>
        <v>41.36</v>
      </c>
    </row>
    <row r="49" spans="1:4">
      <c r="A49" s="56" t="s">
        <v>81</v>
      </c>
      <c r="B49" s="57">
        <v>50.16</v>
      </c>
      <c r="C49" s="57">
        <v>50.16</v>
      </c>
      <c r="D49" s="58">
        <f t="shared" si="1"/>
        <v>50.16</v>
      </c>
    </row>
    <row r="50" spans="1:4">
      <c r="A50" s="56" t="s">
        <v>82</v>
      </c>
      <c r="B50" s="57">
        <v>49.28</v>
      </c>
      <c r="C50" s="57">
        <v>49.28</v>
      </c>
      <c r="D50" s="58">
        <f t="shared" si="1"/>
        <v>49.28</v>
      </c>
    </row>
    <row r="51" spans="1:4">
      <c r="A51" s="56" t="s">
        <v>83</v>
      </c>
      <c r="B51" s="57">
        <v>43.12</v>
      </c>
      <c r="C51" s="57">
        <v>43.12</v>
      </c>
      <c r="D51" s="58">
        <f t="shared" si="1"/>
        <v>43.12</v>
      </c>
    </row>
    <row r="52" spans="1:4">
      <c r="A52" s="56" t="s">
        <v>84</v>
      </c>
      <c r="B52" s="57">
        <v>33.44</v>
      </c>
      <c r="C52" s="57">
        <v>33.44</v>
      </c>
      <c r="D52" s="58">
        <f t="shared" si="1"/>
        <v>33.44</v>
      </c>
    </row>
    <row r="53" spans="1:4">
      <c r="A53" s="56" t="s">
        <v>85</v>
      </c>
      <c r="B53" s="57">
        <v>50.16</v>
      </c>
      <c r="C53" s="57">
        <v>50.16</v>
      </c>
      <c r="D53" s="58">
        <f t="shared" si="1"/>
        <v>50.16</v>
      </c>
    </row>
    <row r="54" spans="1:4">
      <c r="A54" s="56" t="s">
        <v>86</v>
      </c>
      <c r="B54" s="57">
        <v>58.96</v>
      </c>
      <c r="C54" s="57">
        <v>58.96</v>
      </c>
      <c r="D54" s="58">
        <f t="shared" si="1"/>
        <v>58.96</v>
      </c>
    </row>
    <row r="55" spans="1:4">
      <c r="A55" s="56" t="s">
        <v>87</v>
      </c>
      <c r="B55" s="57">
        <v>51.04</v>
      </c>
      <c r="C55" s="57">
        <v>51.04</v>
      </c>
      <c r="D55" s="58">
        <f t="shared" si="1"/>
        <v>51.04</v>
      </c>
    </row>
    <row r="56" spans="1:4">
      <c r="A56" s="56" t="s">
        <v>88</v>
      </c>
      <c r="B56" s="57">
        <v>45.76</v>
      </c>
      <c r="C56" s="57">
        <v>45.76</v>
      </c>
      <c r="D56" s="58">
        <f t="shared" si="1"/>
        <v>45.76</v>
      </c>
    </row>
    <row r="57" spans="1:4">
      <c r="A57" s="59" t="s">
        <v>89</v>
      </c>
      <c r="B57" s="18"/>
      <c r="C57" s="18"/>
      <c r="D57" s="60">
        <f>SUM(D45:D56)</f>
        <v>593.12</v>
      </c>
    </row>
    <row r="58" spans="1:4">
      <c r="A58" s="56" t="s">
        <v>90</v>
      </c>
      <c r="B58" s="57">
        <v>50.16</v>
      </c>
      <c r="C58" s="57">
        <v>50.16</v>
      </c>
      <c r="D58" s="58">
        <f t="shared" si="1"/>
        <v>50.16</v>
      </c>
    </row>
    <row r="59" spans="1:4">
      <c r="A59" s="56" t="s">
        <v>91</v>
      </c>
      <c r="B59" s="57">
        <v>54.56</v>
      </c>
      <c r="C59" s="57">
        <v>54.56</v>
      </c>
      <c r="D59" s="58">
        <f t="shared" si="1"/>
        <v>54.56</v>
      </c>
    </row>
    <row r="60" spans="1:4">
      <c r="A60" s="56" t="s">
        <v>92</v>
      </c>
      <c r="B60" s="57">
        <v>48.4</v>
      </c>
      <c r="C60" s="57">
        <v>48.4</v>
      </c>
      <c r="D60" s="58">
        <f t="shared" si="1"/>
        <v>48.4</v>
      </c>
    </row>
    <row r="61" spans="1:4">
      <c r="A61" s="56" t="s">
        <v>93</v>
      </c>
      <c r="B61" s="57">
        <v>44</v>
      </c>
      <c r="C61" s="57">
        <v>44</v>
      </c>
      <c r="D61" s="58">
        <f t="shared" si="1"/>
        <v>44</v>
      </c>
    </row>
    <row r="62" spans="1:4">
      <c r="A62" s="59" t="s">
        <v>94</v>
      </c>
      <c r="B62" s="18"/>
      <c r="C62" s="18"/>
      <c r="D62" s="60">
        <f>SUM(D58:D61)</f>
        <v>197.12</v>
      </c>
    </row>
    <row r="63" ht="13.5" spans="1:4">
      <c r="A63" s="61" t="s">
        <v>95</v>
      </c>
      <c r="B63" s="62"/>
      <c r="C63" s="62"/>
      <c r="D63" s="63">
        <f>D62+D57+D44+D31+D18</f>
        <v>3266.56</v>
      </c>
    </row>
  </sheetData>
  <mergeCells count="3">
    <mergeCell ref="A1:D1"/>
    <mergeCell ref="B3:D3"/>
    <mergeCell ref="A3:A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28"/>
  <sheetViews>
    <sheetView tabSelected="1" zoomScale="99" zoomScaleNormal="99" workbookViewId="0">
      <selection activeCell="G19" sqref="G19"/>
    </sheetView>
  </sheetViews>
  <sheetFormatPr defaultColWidth="9" defaultRowHeight="12.75"/>
  <cols>
    <col min="1" max="1" width="25.6333333333333" style="1" customWidth="1"/>
    <col min="2" max="2" width="19" style="1" customWidth="1"/>
    <col min="3" max="3" width="20.1833333333333" style="1" customWidth="1"/>
    <col min="4" max="4" width="18.6333333333333" style="1" customWidth="1"/>
    <col min="5" max="5" width="21.6333333333333" style="1" customWidth="1"/>
    <col min="6" max="6" width="15.8166666666667" style="1" customWidth="1"/>
    <col min="7" max="7" width="13.1833333333333" style="1" customWidth="1"/>
    <col min="8" max="8" width="12.3666666666667" style="1" customWidth="1"/>
    <col min="9" max="9" width="16" style="1" customWidth="1"/>
    <col min="10" max="10" width="13" style="1" customWidth="1"/>
    <col min="11" max="11" width="9" style="1"/>
    <col min="12" max="12" width="13.3666666666667" style="1" customWidth="1"/>
    <col min="13" max="16384" width="9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 t="s">
        <v>104</v>
      </c>
      <c r="B2" s="2"/>
      <c r="C2" s="2"/>
      <c r="D2" s="2"/>
      <c r="E2" s="2"/>
      <c r="F2" s="2"/>
      <c r="G2" s="2"/>
      <c r="H2" s="2"/>
      <c r="I2" s="2"/>
      <c r="J2" s="2"/>
    </row>
    <row r="3" ht="16.5" spans="1:9">
      <c r="A3" s="4" t="s">
        <v>24</v>
      </c>
      <c r="B3" s="5" t="s">
        <v>105</v>
      </c>
      <c r="C3" s="6" t="s">
        <v>97</v>
      </c>
      <c r="D3" s="5" t="s">
        <v>106</v>
      </c>
      <c r="E3" s="6" t="s">
        <v>107</v>
      </c>
      <c r="F3" s="6" t="s">
        <v>108</v>
      </c>
      <c r="G3" s="7"/>
      <c r="H3" s="8"/>
      <c r="I3" s="2"/>
    </row>
    <row r="4" spans="1:9">
      <c r="A4" s="4"/>
      <c r="B4" s="5" t="s">
        <v>109</v>
      </c>
      <c r="C4" s="5" t="s">
        <v>109</v>
      </c>
      <c r="D4" s="5" t="s">
        <v>109</v>
      </c>
      <c r="E4" s="6" t="s">
        <v>110</v>
      </c>
      <c r="F4" s="6" t="s">
        <v>111</v>
      </c>
      <c r="G4" s="7"/>
      <c r="H4" s="8"/>
      <c r="I4" s="2"/>
    </row>
    <row r="5" spans="1:9">
      <c r="A5" s="9" t="s">
        <v>112</v>
      </c>
      <c r="B5" s="10">
        <f>'EGexport,y'!H18</f>
        <v>90344.5364664223</v>
      </c>
      <c r="C5" s="11">
        <f>'EGimport,y'!D18</f>
        <v>843.04</v>
      </c>
      <c r="D5" s="10">
        <f t="shared" ref="D5:D9" si="0">B5-C5</f>
        <v>89501.4964664223</v>
      </c>
      <c r="E5" s="12">
        <v>0.9309</v>
      </c>
      <c r="F5" s="13">
        <f t="shared" ref="F5:F9" si="1">ROUNDDOWN(D5*E5,0)</f>
        <v>83316</v>
      </c>
      <c r="G5" s="14"/>
      <c r="H5" s="15"/>
      <c r="I5" s="2"/>
    </row>
    <row r="6" spans="1:9">
      <c r="A6" s="9" t="s">
        <v>113</v>
      </c>
      <c r="B6" s="10">
        <f>'EGexport,y'!H31</f>
        <v>90543.1352292348</v>
      </c>
      <c r="C6" s="11">
        <f>'EGimport,y'!D31</f>
        <v>909.92</v>
      </c>
      <c r="D6" s="10">
        <f t="shared" si="0"/>
        <v>89633.2152292348</v>
      </c>
      <c r="E6" s="12">
        <v>0.9309</v>
      </c>
      <c r="F6" s="13">
        <f t="shared" si="1"/>
        <v>83439</v>
      </c>
      <c r="G6" s="14"/>
      <c r="H6" s="15"/>
      <c r="I6" s="2"/>
    </row>
    <row r="7" spans="1:9">
      <c r="A7" s="9" t="s">
        <v>114</v>
      </c>
      <c r="B7" s="10">
        <f>'EGexport,y'!H44</f>
        <v>87912.5426108178</v>
      </c>
      <c r="C7" s="11">
        <f>'EGimport,y'!D44</f>
        <v>723.36</v>
      </c>
      <c r="D7" s="10">
        <f t="shared" si="0"/>
        <v>87189.1826108178</v>
      </c>
      <c r="E7" s="12">
        <v>0.9309</v>
      </c>
      <c r="F7" s="13">
        <f t="shared" si="1"/>
        <v>81164</v>
      </c>
      <c r="G7" s="14"/>
      <c r="H7" s="15"/>
      <c r="I7" s="2"/>
    </row>
    <row r="8" spans="1:9">
      <c r="A8" s="9" t="s">
        <v>115</v>
      </c>
      <c r="B8" s="10">
        <f>'EGexport,y'!H57</f>
        <v>88483.1765997539</v>
      </c>
      <c r="C8" s="11">
        <f>'EGimport,y'!D57</f>
        <v>593.12</v>
      </c>
      <c r="D8" s="10">
        <f t="shared" si="0"/>
        <v>87890.0565997539</v>
      </c>
      <c r="E8" s="12">
        <v>0.9309</v>
      </c>
      <c r="F8" s="13">
        <f t="shared" si="1"/>
        <v>81816</v>
      </c>
      <c r="G8" s="14"/>
      <c r="H8" s="15"/>
      <c r="I8" s="2"/>
    </row>
    <row r="9" spans="1:9">
      <c r="A9" s="9" t="s">
        <v>116</v>
      </c>
      <c r="B9" s="10">
        <f>'EGexport,y'!H62</f>
        <v>31269.4158876091</v>
      </c>
      <c r="C9" s="11">
        <f>'EGimport,y'!D62</f>
        <v>197.12</v>
      </c>
      <c r="D9" s="10">
        <f t="shared" si="0"/>
        <v>31072.2958876091</v>
      </c>
      <c r="E9" s="12">
        <v>0.9309</v>
      </c>
      <c r="F9" s="13">
        <f t="shared" si="1"/>
        <v>28925</v>
      </c>
      <c r="G9" s="14"/>
      <c r="H9" s="15"/>
      <c r="I9" s="2"/>
    </row>
    <row r="10" spans="1:6">
      <c r="A10" s="16" t="s">
        <v>95</v>
      </c>
      <c r="B10" s="17">
        <f>SUM(B5:B9)</f>
        <v>388552.806793838</v>
      </c>
      <c r="C10" s="17">
        <f>SUM(C5:C9)</f>
        <v>3266.56</v>
      </c>
      <c r="D10" s="17">
        <f>SUM(D5:D9)</f>
        <v>385286.246793838</v>
      </c>
      <c r="E10" s="18"/>
      <c r="F10" s="19">
        <f>SUM(F5:F9)</f>
        <v>358660</v>
      </c>
    </row>
    <row r="12" ht="14.25" spans="1:1">
      <c r="A12" s="3" t="s">
        <v>117</v>
      </c>
    </row>
    <row r="13" ht="16.5" spans="1:7">
      <c r="A13" s="5" t="s">
        <v>24</v>
      </c>
      <c r="B13" s="5" t="s">
        <v>108</v>
      </c>
      <c r="C13" s="5" t="s">
        <v>118</v>
      </c>
      <c r="D13" s="5" t="s">
        <v>119</v>
      </c>
      <c r="E13" s="5" t="s">
        <v>120</v>
      </c>
      <c r="F13" s="8"/>
      <c r="G13" s="8"/>
    </row>
    <row r="14" spans="1:7">
      <c r="A14" s="5"/>
      <c r="B14" s="5" t="s">
        <v>111</v>
      </c>
      <c r="C14" s="5" t="s">
        <v>111</v>
      </c>
      <c r="D14" s="5" t="s">
        <v>111</v>
      </c>
      <c r="E14" s="5" t="s">
        <v>111</v>
      </c>
      <c r="F14" s="8"/>
      <c r="G14" s="8"/>
    </row>
    <row r="15" spans="1:7">
      <c r="A15" s="9" t="s">
        <v>112</v>
      </c>
      <c r="B15" s="20">
        <f>F5</f>
        <v>83316</v>
      </c>
      <c r="C15" s="20">
        <v>0</v>
      </c>
      <c r="D15" s="20">
        <v>0</v>
      </c>
      <c r="E15" s="21">
        <f t="shared" ref="E15:E19" si="2">B15-C15-D15</f>
        <v>83316</v>
      </c>
      <c r="F15" s="22"/>
      <c r="G15" s="22"/>
    </row>
    <row r="16" spans="1:7">
      <c r="A16" s="9" t="s">
        <v>113</v>
      </c>
      <c r="B16" s="20">
        <f>F6</f>
        <v>83439</v>
      </c>
      <c r="C16" s="20">
        <v>0</v>
      </c>
      <c r="D16" s="20">
        <v>0</v>
      </c>
      <c r="E16" s="21">
        <f t="shared" si="2"/>
        <v>83439</v>
      </c>
      <c r="F16" s="22"/>
      <c r="G16" s="22"/>
    </row>
    <row r="17" spans="1:7">
      <c r="A17" s="9" t="s">
        <v>114</v>
      </c>
      <c r="B17" s="20">
        <f>F7</f>
        <v>81164</v>
      </c>
      <c r="C17" s="20">
        <v>0</v>
      </c>
      <c r="D17" s="20">
        <v>0</v>
      </c>
      <c r="E17" s="21">
        <f t="shared" si="2"/>
        <v>81164</v>
      </c>
      <c r="F17" s="22"/>
      <c r="G17" s="22"/>
    </row>
    <row r="18" spans="1:7">
      <c r="A18" s="9" t="s">
        <v>115</v>
      </c>
      <c r="B18" s="20">
        <f>F8</f>
        <v>81816</v>
      </c>
      <c r="C18" s="20">
        <v>0</v>
      </c>
      <c r="D18" s="20">
        <v>0</v>
      </c>
      <c r="E18" s="21">
        <f t="shared" si="2"/>
        <v>81816</v>
      </c>
      <c r="F18" s="22"/>
      <c r="G18" s="22"/>
    </row>
    <row r="19" spans="1:7">
      <c r="A19" s="9" t="s">
        <v>116</v>
      </c>
      <c r="B19" s="20">
        <f>F9</f>
        <v>28925</v>
      </c>
      <c r="C19" s="20">
        <v>0</v>
      </c>
      <c r="D19" s="20">
        <v>0</v>
      </c>
      <c r="E19" s="21">
        <f t="shared" si="2"/>
        <v>28925</v>
      </c>
      <c r="F19" s="22"/>
      <c r="G19" s="22"/>
    </row>
    <row r="20" spans="1:7">
      <c r="A20" s="16" t="s">
        <v>95</v>
      </c>
      <c r="B20" s="23">
        <f>SUM(B15:B19)</f>
        <v>358660</v>
      </c>
      <c r="C20" s="23">
        <v>0</v>
      </c>
      <c r="D20" s="23">
        <v>0</v>
      </c>
      <c r="E20" s="24">
        <f>SUM(E15:E19)</f>
        <v>358660</v>
      </c>
      <c r="F20" s="22"/>
      <c r="G20" s="22"/>
    </row>
    <row r="21" spans="1:7">
      <c r="A21" s="25"/>
      <c r="B21" s="25"/>
      <c r="C21" s="25"/>
      <c r="D21" s="25"/>
      <c r="E21" s="25"/>
      <c r="F21" s="25"/>
      <c r="G21" s="25"/>
    </row>
    <row r="22" ht="15" spans="1:9">
      <c r="A22" s="26" t="s">
        <v>121</v>
      </c>
      <c r="B22" s="26"/>
      <c r="C22" s="26"/>
      <c r="D22" s="26"/>
      <c r="E22" s="26"/>
      <c r="F22" s="3"/>
      <c r="G22" s="3"/>
      <c r="H22" s="3"/>
      <c r="I22" s="3"/>
    </row>
    <row r="23" ht="29.25" spans="1:9">
      <c r="A23" s="27" t="s">
        <v>122</v>
      </c>
      <c r="B23" s="28">
        <v>84740</v>
      </c>
      <c r="C23" s="29"/>
      <c r="D23" s="29"/>
      <c r="E23" s="29"/>
      <c r="F23" s="30"/>
      <c r="G23" s="30"/>
      <c r="H23" s="31"/>
      <c r="I23" s="31"/>
    </row>
    <row r="24" spans="1:9">
      <c r="A24" s="32" t="s">
        <v>123</v>
      </c>
      <c r="B24" s="33">
        <v>42370</v>
      </c>
      <c r="C24" s="30"/>
      <c r="D24" s="30"/>
      <c r="E24" s="30"/>
      <c r="F24" s="30"/>
      <c r="G24" s="30"/>
      <c r="H24" s="31"/>
      <c r="I24" s="31"/>
    </row>
    <row r="25" spans="1:9">
      <c r="A25" s="32" t="s">
        <v>124</v>
      </c>
      <c r="B25" s="33">
        <v>43947</v>
      </c>
      <c r="C25" s="30"/>
      <c r="D25" s="30"/>
      <c r="E25" s="30"/>
      <c r="F25" s="30"/>
      <c r="G25" s="30"/>
      <c r="H25" s="31"/>
      <c r="I25" s="31"/>
    </row>
    <row r="26" ht="13.5" spans="1:7">
      <c r="A26" s="34" t="s">
        <v>125</v>
      </c>
      <c r="B26" s="35">
        <f>B25-B24+1</f>
        <v>1578</v>
      </c>
      <c r="C26" s="36"/>
      <c r="D26" s="36"/>
      <c r="E26" s="36"/>
      <c r="F26" s="31"/>
      <c r="G26" s="31"/>
    </row>
    <row r="27" ht="14.25" spans="1:7">
      <c r="A27" s="37" t="s">
        <v>126</v>
      </c>
      <c r="B27" s="38" t="s">
        <v>127</v>
      </c>
      <c r="C27" s="39"/>
      <c r="D27" s="38" t="s">
        <v>128</v>
      </c>
      <c r="E27" s="40"/>
      <c r="F27" s="41"/>
      <c r="G27" s="41"/>
    </row>
    <row r="28" ht="33" spans="1:7">
      <c r="A28" s="42" t="s">
        <v>129</v>
      </c>
      <c r="B28" s="43">
        <f>B23*B26/365</f>
        <v>366355.397260274</v>
      </c>
      <c r="C28" s="44"/>
      <c r="D28" s="43">
        <f>E20</f>
        <v>358660</v>
      </c>
      <c r="E28" s="45"/>
      <c r="F28" s="41"/>
      <c r="G28" s="41"/>
    </row>
  </sheetData>
  <mergeCells count="6">
    <mergeCell ref="A22:E22"/>
    <mergeCell ref="B27:C27"/>
    <mergeCell ref="D27:E27"/>
    <mergeCell ref="B28:C28"/>
    <mergeCell ref="D28:E28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EGexport,y</vt:lpstr>
      <vt:lpstr>EGimport,y</vt:lpstr>
      <vt:lpstr>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JHY</cp:lastModifiedBy>
  <dcterms:created xsi:type="dcterms:W3CDTF">2006-09-13T11:21:00Z</dcterms:created>
  <dcterms:modified xsi:type="dcterms:W3CDTF">2021-05-25T06:18:20Z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B709E67ED1EB4228B89C5459DE15DF49</vt:lpwstr>
  </property>
  <property fmtid="{D5CDD505-2E9C-101B-9397-08002B2CF9AE}" pid="3" name="KSOProductBuildVer">
    <vt:lpwstr>2052-11.8.2.10321</vt:lpwstr>
  </property>
</Properties>
</file>