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 activeTab="3"/>
  </bookViews>
  <sheets>
    <sheet name="Content" sheetId="8" r:id="rId1"/>
    <sheet name="EGexport&amp;import" sheetId="1" r:id="rId2"/>
    <sheet name="EGim-spare" sheetId="9" r:id="rId3"/>
    <sheet name="ER Calculation" sheetId="10" r:id="rId4"/>
  </sheets>
  <calcPr calcId="144525"/>
</workbook>
</file>

<file path=xl/sharedStrings.xml><?xml version="1.0" encoding="utf-8"?>
<sst xmlns="http://schemas.openxmlformats.org/spreadsheetml/2006/main" count="352" uniqueCount="195">
  <si>
    <t>Content of the ER calculation spreadsheet</t>
  </si>
  <si>
    <t>Project Title:</t>
  </si>
  <si>
    <r>
      <rPr>
        <b/>
        <u/>
        <sz val="11"/>
        <color indexed="12"/>
        <rFont val="Times New Roman"/>
        <charset val="134"/>
      </rPr>
      <t>Shandong Wendeng Zhangjiachan Wind Farm Project</t>
    </r>
    <r>
      <rPr>
        <b/>
        <u/>
        <sz val="11"/>
        <color indexed="12"/>
        <rFont val="宋体"/>
        <charset val="134"/>
      </rPr>
      <t>（</t>
    </r>
    <r>
      <rPr>
        <b/>
        <u/>
        <sz val="11"/>
        <color indexed="12"/>
        <rFont val="Times New Roman"/>
        <charset val="134"/>
      </rPr>
      <t>VCS1188</t>
    </r>
    <r>
      <rPr>
        <b/>
        <u/>
        <sz val="11"/>
        <color indexed="12"/>
        <rFont val="宋体"/>
        <charset val="134"/>
      </rPr>
      <t>）</t>
    </r>
  </si>
  <si>
    <t>Monitoring Period:</t>
  </si>
  <si>
    <t>01/01/2016-25/02/2021</t>
  </si>
  <si>
    <t>Version:</t>
  </si>
  <si>
    <t>1</t>
  </si>
  <si>
    <t>Date:</t>
  </si>
  <si>
    <t>26/02/2021</t>
  </si>
  <si>
    <t>Table 1-1:  Electricity exchange with the grid via the main power line</t>
  </si>
  <si>
    <t>Period</t>
  </si>
  <si>
    <t>Electricity supplied to the grid by the project activity (MWh)</t>
  </si>
  <si>
    <t>Electricity delivered to the project activity by the grid via the main power line (MWh)</t>
  </si>
  <si>
    <t>Metered by M1</t>
  </si>
  <si>
    <t>Evidenced by ETNs</t>
  </si>
  <si>
    <r>
      <rPr>
        <b/>
        <sz val="10"/>
        <rFont val="Times New Roman"/>
        <charset val="134"/>
      </rPr>
      <t>Conservative values (EG</t>
    </r>
    <r>
      <rPr>
        <b/>
        <vertAlign val="subscript"/>
        <sz val="10"/>
        <rFont val="Times New Roman"/>
        <charset val="134"/>
      </rPr>
      <t>output,y</t>
    </r>
    <r>
      <rPr>
        <b/>
        <sz val="10"/>
        <rFont val="Times New Roman"/>
        <charset val="134"/>
      </rPr>
      <t>)</t>
    </r>
  </si>
  <si>
    <r>
      <rPr>
        <b/>
        <sz val="10"/>
        <rFont val="Times New Roman"/>
        <charset val="134"/>
      </rPr>
      <t>Conservative values (EG</t>
    </r>
    <r>
      <rPr>
        <b/>
        <vertAlign val="subscript"/>
        <sz val="10"/>
        <rFont val="Times New Roman"/>
        <charset val="134"/>
      </rPr>
      <t>import,y</t>
    </r>
    <r>
      <rPr>
        <b/>
        <sz val="10"/>
        <rFont val="Times New Roman"/>
        <charset val="134"/>
      </rPr>
      <t>)</t>
    </r>
  </si>
  <si>
    <t>A</t>
  </si>
  <si>
    <t>B</t>
  </si>
  <si>
    <t>C=MIN(A, B)</t>
  </si>
  <si>
    <t>D</t>
  </si>
  <si>
    <t>E</t>
  </si>
  <si>
    <t>F=MAX(D, E)</t>
  </si>
  <si>
    <t>01/01/2016</t>
  </si>
  <si>
    <t>31/01/2016</t>
  </si>
  <si>
    <t>01/02/2016</t>
  </si>
  <si>
    <t>29/02/2016</t>
  </si>
  <si>
    <t>01/03/2016</t>
  </si>
  <si>
    <t>31/03/2016</t>
  </si>
  <si>
    <t>01/04/2016</t>
  </si>
  <si>
    <t>30/04/2016</t>
  </si>
  <si>
    <t>01/05/2016</t>
  </si>
  <si>
    <t>31/05/2016</t>
  </si>
  <si>
    <t>01/06/2016</t>
  </si>
  <si>
    <t>30/06/2016</t>
  </si>
  <si>
    <t>01/07/2016</t>
  </si>
  <si>
    <t>31/07/2016</t>
  </si>
  <si>
    <t>01/08/2016</t>
  </si>
  <si>
    <t>31/08/2016</t>
  </si>
  <si>
    <t>01/09/2016</t>
  </si>
  <si>
    <t>30/09/2016</t>
  </si>
  <si>
    <t>01/10/2016</t>
  </si>
  <si>
    <t>31/10/2016</t>
  </si>
  <si>
    <t>01/11/2016</t>
  </si>
  <si>
    <t>30/11/2016</t>
  </si>
  <si>
    <t>01/12/2016</t>
  </si>
  <si>
    <t>31/12/2016</t>
  </si>
  <si>
    <t>2016 subtotal</t>
  </si>
  <si>
    <t>01/01/2017</t>
  </si>
  <si>
    <t>31/01/2017</t>
  </si>
  <si>
    <t>01/02/2017</t>
  </si>
  <si>
    <t>28/02/2017</t>
  </si>
  <si>
    <t>01/03/2017</t>
  </si>
  <si>
    <t>31/03/2017</t>
  </si>
  <si>
    <t>01/04/2017</t>
  </si>
  <si>
    <t>30/04/2017</t>
  </si>
  <si>
    <t>01/05/2017</t>
  </si>
  <si>
    <t>31/05/2017</t>
  </si>
  <si>
    <t>01/06/2017</t>
  </si>
  <si>
    <t>30/06/2017</t>
  </si>
  <si>
    <t>01/07/2017</t>
  </si>
  <si>
    <t>31/07/2017</t>
  </si>
  <si>
    <t>01/08/2017</t>
  </si>
  <si>
    <t>31/08/2017</t>
  </si>
  <si>
    <t>01/09/2017</t>
  </si>
  <si>
    <t>30/09/2017</t>
  </si>
  <si>
    <t>01/10/2017</t>
  </si>
  <si>
    <t>31/10/2017</t>
  </si>
  <si>
    <t>01/11/2017</t>
  </si>
  <si>
    <t>30/11/2017</t>
  </si>
  <si>
    <t>01/12/2017</t>
  </si>
  <si>
    <t>31/12/2017</t>
  </si>
  <si>
    <t>2017 subtotal</t>
  </si>
  <si>
    <t>01/01/2018</t>
  </si>
  <si>
    <t>31/01/2018</t>
  </si>
  <si>
    <t>01/02/2018</t>
  </si>
  <si>
    <t>28/02/2018</t>
  </si>
  <si>
    <t>01/03/2018</t>
  </si>
  <si>
    <t>31/03/2018</t>
  </si>
  <si>
    <t>01/04/2018</t>
  </si>
  <si>
    <t>30/04/2018</t>
  </si>
  <si>
    <t>01/05/2018</t>
  </si>
  <si>
    <t>31/05/2018</t>
  </si>
  <si>
    <t>01/06/2018</t>
  </si>
  <si>
    <t>30/06/2018</t>
  </si>
  <si>
    <t>01/07/2018</t>
  </si>
  <si>
    <t>31/07/2018</t>
  </si>
  <si>
    <t>01/08/2018</t>
  </si>
  <si>
    <t>31/08/2018</t>
  </si>
  <si>
    <t>01/09/2018</t>
  </si>
  <si>
    <t>30/09/2018</t>
  </si>
  <si>
    <t>01/10/2018</t>
  </si>
  <si>
    <t>31/10/2018</t>
  </si>
  <si>
    <t>01/11/2018</t>
  </si>
  <si>
    <t>30/11/2018</t>
  </si>
  <si>
    <t>01/12/2018</t>
  </si>
  <si>
    <t>31/12/2018</t>
  </si>
  <si>
    <t>2018 subtotal</t>
  </si>
  <si>
    <t>01/01/2019</t>
  </si>
  <si>
    <t>31/01/2019</t>
  </si>
  <si>
    <t>01/02/2019</t>
  </si>
  <si>
    <t>28/02/2019</t>
  </si>
  <si>
    <t>01/03/2019</t>
  </si>
  <si>
    <t>31/03/2019</t>
  </si>
  <si>
    <t>01/04/2019</t>
  </si>
  <si>
    <t>30/04/2019</t>
  </si>
  <si>
    <t>01/05/2019</t>
  </si>
  <si>
    <t>31/05/2019</t>
  </si>
  <si>
    <t>01/06/2019</t>
  </si>
  <si>
    <t>30/06/2019</t>
  </si>
  <si>
    <t>01/07/2019</t>
  </si>
  <si>
    <t>31/07/2019</t>
  </si>
  <si>
    <t>01/08/2019</t>
  </si>
  <si>
    <t>31/08/2019</t>
  </si>
  <si>
    <t>01/09/2019</t>
  </si>
  <si>
    <t>30/09/2019</t>
  </si>
  <si>
    <t>01/10/2019</t>
  </si>
  <si>
    <t>31/10/2019</t>
  </si>
  <si>
    <t>01/11/2019</t>
  </si>
  <si>
    <t>30/11/2019</t>
  </si>
  <si>
    <t>01/12/2019</t>
  </si>
  <si>
    <t>31/12/2019</t>
  </si>
  <si>
    <t>2019 subtotal</t>
  </si>
  <si>
    <t>01/01/2020</t>
  </si>
  <si>
    <t>31/01/2020</t>
  </si>
  <si>
    <t>01/02/2020</t>
  </si>
  <si>
    <t>29/02/2020</t>
  </si>
  <si>
    <t>01/03/2020</t>
  </si>
  <si>
    <t>31/03/2020</t>
  </si>
  <si>
    <t>01/04/2020</t>
  </si>
  <si>
    <t>30/04/2020</t>
  </si>
  <si>
    <t>01/05/2020</t>
  </si>
  <si>
    <t>31/05/2020</t>
  </si>
  <si>
    <t>01/06/2020</t>
  </si>
  <si>
    <t>30/06/2020</t>
  </si>
  <si>
    <t>01/07/2020</t>
  </si>
  <si>
    <t>31/07/2020</t>
  </si>
  <si>
    <t>01/08/2020</t>
  </si>
  <si>
    <t>31/08/2020</t>
  </si>
  <si>
    <t>01/09/2020</t>
  </si>
  <si>
    <t>30/09/2020</t>
  </si>
  <si>
    <t>01/10/2020</t>
  </si>
  <si>
    <t>31/10/2020</t>
  </si>
  <si>
    <t>01/11/2020</t>
  </si>
  <si>
    <t>30/11/2020</t>
  </si>
  <si>
    <t>01/12/2020</t>
  </si>
  <si>
    <t>31/12/2020</t>
  </si>
  <si>
    <t>2020 subtotal</t>
  </si>
  <si>
    <t>01/01/2021</t>
  </si>
  <si>
    <t>31/01/2021</t>
  </si>
  <si>
    <t>01/02/2021</t>
  </si>
  <si>
    <t>25/02/2021</t>
  </si>
  <si>
    <t>2021 subtotal</t>
  </si>
  <si>
    <t>Total</t>
  </si>
  <si>
    <t>-</t>
  </si>
  <si>
    <t>Table 1-2:  Electricity delivered to the project activity by the grid via the backup power line</t>
  </si>
  <si>
    <t>Period*</t>
  </si>
  <si>
    <t>Electricity delivered to the project activity by the grid via the backup power line (MWh)</t>
  </si>
  <si>
    <t xml:space="preserve">Metered by M3 </t>
  </si>
  <si>
    <r>
      <rPr>
        <b/>
        <sz val="12"/>
        <rFont val="Times New Roman"/>
        <charset val="134"/>
      </rPr>
      <t>Conservative values (EG</t>
    </r>
    <r>
      <rPr>
        <b/>
        <vertAlign val="subscript"/>
        <sz val="12"/>
        <rFont val="Times New Roman"/>
        <charset val="134"/>
      </rPr>
      <t>im-spare,y</t>
    </r>
    <r>
      <rPr>
        <b/>
        <sz val="12"/>
        <rFont val="Times New Roman"/>
        <charset val="134"/>
      </rPr>
      <t>)</t>
    </r>
  </si>
  <si>
    <t>G</t>
  </si>
  <si>
    <t>H</t>
  </si>
  <si>
    <t>I=MAX(G, H)</t>
  </si>
  <si>
    <t>Table 2: Calculation of net electricity supplied to the grid</t>
  </si>
  <si>
    <t>Conservative values of the electricity supplied to the grid (MWh)</t>
  </si>
  <si>
    <t>Conservative values of electricity delivered to the project by the grid via main power line (MWh)</t>
  </si>
  <si>
    <t>Conservative values of electricity delivered to the project by the grid via backup power line (MWh)</t>
  </si>
  <si>
    <t>Net electricity supplied to the grid by the project (MWh)</t>
  </si>
  <si>
    <r>
      <rPr>
        <b/>
        <sz val="9"/>
        <rFont val="Times New Roman"/>
        <charset val="134"/>
      </rPr>
      <t>EG</t>
    </r>
    <r>
      <rPr>
        <b/>
        <vertAlign val="subscript"/>
        <sz val="9"/>
        <rFont val="Times New Roman"/>
        <charset val="134"/>
      </rPr>
      <t>output,y</t>
    </r>
  </si>
  <si>
    <r>
      <rPr>
        <b/>
        <sz val="9"/>
        <rFont val="Times New Roman"/>
        <charset val="134"/>
      </rPr>
      <t>EG</t>
    </r>
    <r>
      <rPr>
        <b/>
        <vertAlign val="subscript"/>
        <sz val="9"/>
        <rFont val="Times New Roman"/>
        <charset val="134"/>
      </rPr>
      <t>import,y</t>
    </r>
  </si>
  <si>
    <r>
      <rPr>
        <b/>
        <sz val="9"/>
        <rFont val="Times New Roman"/>
        <charset val="134"/>
      </rPr>
      <t>EG</t>
    </r>
    <r>
      <rPr>
        <b/>
        <vertAlign val="subscript"/>
        <sz val="9"/>
        <rFont val="Times New Roman"/>
        <charset val="134"/>
      </rPr>
      <t>im-spare,y</t>
    </r>
  </si>
  <si>
    <r>
      <rPr>
        <b/>
        <sz val="9"/>
        <rFont val="Times New Roman"/>
        <charset val="134"/>
      </rPr>
      <t>EG</t>
    </r>
    <r>
      <rPr>
        <b/>
        <vertAlign val="subscript"/>
        <sz val="9"/>
        <rFont val="Times New Roman"/>
        <charset val="134"/>
      </rPr>
      <t>facility,y</t>
    </r>
    <r>
      <rPr>
        <b/>
        <sz val="9"/>
        <rFont val="Times New Roman"/>
        <charset val="134"/>
      </rPr>
      <t>=
EG</t>
    </r>
    <r>
      <rPr>
        <b/>
        <vertAlign val="subscript"/>
        <sz val="9"/>
        <rFont val="Times New Roman"/>
        <charset val="134"/>
      </rPr>
      <t>output,y</t>
    </r>
    <r>
      <rPr>
        <b/>
        <sz val="9"/>
        <rFont val="Times New Roman"/>
        <charset val="134"/>
      </rPr>
      <t>-EG</t>
    </r>
    <r>
      <rPr>
        <b/>
        <vertAlign val="subscript"/>
        <sz val="9"/>
        <rFont val="Times New Roman"/>
        <charset val="134"/>
      </rPr>
      <t>import,y</t>
    </r>
    <r>
      <rPr>
        <b/>
        <sz val="9"/>
        <rFont val="Times New Roman"/>
        <charset val="134"/>
      </rPr>
      <t>-EG</t>
    </r>
    <r>
      <rPr>
        <b/>
        <vertAlign val="subscript"/>
        <sz val="9"/>
        <rFont val="Times New Roman"/>
        <charset val="134"/>
      </rPr>
      <t>im-spare,y</t>
    </r>
  </si>
  <si>
    <t>01/01/2016-31/12/2016</t>
  </si>
  <si>
    <t>01/01/2017-31/12/2017</t>
  </si>
  <si>
    <t>01/01/2018-31/12/2018</t>
  </si>
  <si>
    <t>01/01/2019-31/12/2019</t>
  </si>
  <si>
    <t>01/01/2020-31/12/2020</t>
  </si>
  <si>
    <t>01/01/2021-25/02/2021</t>
  </si>
  <si>
    <t>Table 3: Calculation of baseline emission reductions</t>
  </si>
  <si>
    <r>
      <rPr>
        <b/>
        <sz val="10"/>
        <rFont val="Times New Roman"/>
        <charset val="134"/>
      </rPr>
      <t>Net electricity supplied to the grid by the project  (MWh) (EG</t>
    </r>
    <r>
      <rPr>
        <b/>
        <vertAlign val="subscript"/>
        <sz val="10"/>
        <rFont val="Times New Roman"/>
        <charset val="134"/>
      </rPr>
      <t>facility, y</t>
    </r>
    <r>
      <rPr>
        <b/>
        <sz val="10"/>
        <rFont val="Times New Roman"/>
        <charset val="134"/>
      </rPr>
      <t>)</t>
    </r>
  </si>
  <si>
    <r>
      <rPr>
        <b/>
        <sz val="10"/>
        <rFont val="Times New Roman"/>
        <charset val="134"/>
      </rPr>
      <t>EF</t>
    </r>
    <r>
      <rPr>
        <b/>
        <vertAlign val="subscript"/>
        <sz val="10"/>
        <rFont val="Times New Roman"/>
        <charset val="134"/>
      </rPr>
      <t xml:space="preserve">grid, CM, y
</t>
    </r>
    <r>
      <rPr>
        <b/>
        <sz val="10"/>
        <rFont val="Times New Roman"/>
        <charset val="134"/>
      </rPr>
      <t>(tCO</t>
    </r>
    <r>
      <rPr>
        <b/>
        <vertAlign val="subscript"/>
        <sz val="10"/>
        <rFont val="Times New Roman"/>
        <charset val="134"/>
      </rPr>
      <t>2</t>
    </r>
    <r>
      <rPr>
        <b/>
        <sz val="10"/>
        <rFont val="Times New Roman"/>
        <charset val="134"/>
      </rPr>
      <t>e/MWh)</t>
    </r>
  </si>
  <si>
    <r>
      <rPr>
        <b/>
        <sz val="10"/>
        <rFont val="Times New Roman"/>
        <charset val="134"/>
      </rPr>
      <t>Baseline emissions (tCO</t>
    </r>
    <r>
      <rPr>
        <b/>
        <vertAlign val="subscript"/>
        <sz val="10"/>
        <rFont val="Times New Roman"/>
        <charset val="134"/>
      </rPr>
      <t>2</t>
    </r>
    <r>
      <rPr>
        <b/>
        <sz val="10"/>
        <rFont val="Times New Roman"/>
        <charset val="134"/>
      </rPr>
      <t>e/MWh) (BE</t>
    </r>
    <r>
      <rPr>
        <b/>
        <vertAlign val="subscript"/>
        <sz val="10"/>
        <rFont val="Times New Roman"/>
        <charset val="134"/>
      </rPr>
      <t>y</t>
    </r>
    <r>
      <rPr>
        <b/>
        <sz val="10"/>
        <rFont val="Times New Roman"/>
        <charset val="134"/>
      </rPr>
      <t>)</t>
    </r>
  </si>
  <si>
    <t>Table 4: Calculation of Emission reducions</t>
  </si>
  <si>
    <r>
      <rPr>
        <b/>
        <sz val="10"/>
        <rFont val="Times New Roman"/>
        <charset val="134"/>
      </rPr>
      <t>BE</t>
    </r>
    <r>
      <rPr>
        <b/>
        <vertAlign val="subscript"/>
        <sz val="10"/>
        <rFont val="Times New Roman"/>
        <charset val="134"/>
      </rPr>
      <t xml:space="preserve">y
</t>
    </r>
    <r>
      <rPr>
        <b/>
        <sz val="10"/>
        <rFont val="Times New Roman"/>
        <charset val="134"/>
      </rPr>
      <t>(tCO</t>
    </r>
    <r>
      <rPr>
        <b/>
        <vertAlign val="subscript"/>
        <sz val="10"/>
        <rFont val="Times New Roman"/>
        <charset val="134"/>
      </rPr>
      <t>2</t>
    </r>
    <r>
      <rPr>
        <b/>
        <sz val="10"/>
        <rFont val="Times New Roman"/>
        <charset val="134"/>
      </rPr>
      <t>e)</t>
    </r>
  </si>
  <si>
    <r>
      <rPr>
        <b/>
        <sz val="10"/>
        <rFont val="Times New Roman"/>
        <charset val="134"/>
      </rPr>
      <t>PE</t>
    </r>
    <r>
      <rPr>
        <b/>
        <vertAlign val="subscript"/>
        <sz val="10"/>
        <rFont val="Times New Roman"/>
        <charset val="134"/>
      </rPr>
      <t xml:space="preserve">y
</t>
    </r>
    <r>
      <rPr>
        <b/>
        <sz val="10"/>
        <rFont val="Times New Roman"/>
        <charset val="134"/>
      </rPr>
      <t>(tCO</t>
    </r>
    <r>
      <rPr>
        <b/>
        <vertAlign val="subscript"/>
        <sz val="10"/>
        <rFont val="Times New Roman"/>
        <charset val="134"/>
      </rPr>
      <t>2</t>
    </r>
    <r>
      <rPr>
        <b/>
        <sz val="10"/>
        <rFont val="Times New Roman"/>
        <charset val="134"/>
      </rPr>
      <t>e)</t>
    </r>
  </si>
  <si>
    <r>
      <rPr>
        <b/>
        <sz val="10"/>
        <rFont val="Times New Roman"/>
        <charset val="134"/>
      </rPr>
      <t>ER</t>
    </r>
    <r>
      <rPr>
        <b/>
        <vertAlign val="subscript"/>
        <sz val="10"/>
        <rFont val="Times New Roman"/>
        <charset val="134"/>
      </rPr>
      <t>y</t>
    </r>
    <r>
      <rPr>
        <b/>
        <sz val="10"/>
        <rFont val="Times New Roman"/>
        <charset val="134"/>
      </rPr>
      <t>=BE</t>
    </r>
    <r>
      <rPr>
        <b/>
        <vertAlign val="subscript"/>
        <sz val="10"/>
        <rFont val="Times New Roman"/>
        <charset val="134"/>
      </rPr>
      <t>y</t>
    </r>
    <r>
      <rPr>
        <b/>
        <sz val="10"/>
        <rFont val="Times New Roman"/>
        <charset val="134"/>
      </rPr>
      <t>-PE</t>
    </r>
    <r>
      <rPr>
        <b/>
        <vertAlign val="subscript"/>
        <sz val="10"/>
        <rFont val="Times New Roman"/>
        <charset val="134"/>
      </rPr>
      <t>y</t>
    </r>
    <r>
      <rPr>
        <b/>
        <sz val="10"/>
        <rFont val="Times New Roman"/>
        <charset val="134"/>
      </rPr>
      <t>-L</t>
    </r>
    <r>
      <rPr>
        <b/>
        <vertAlign val="subscript"/>
        <sz val="10"/>
        <rFont val="Times New Roman"/>
        <charset val="134"/>
      </rPr>
      <t xml:space="preserve">y
</t>
    </r>
    <r>
      <rPr>
        <b/>
        <sz val="10"/>
        <rFont val="Times New Roman"/>
        <charset val="134"/>
      </rPr>
      <t>(tCO</t>
    </r>
    <r>
      <rPr>
        <b/>
        <vertAlign val="subscript"/>
        <sz val="10"/>
        <rFont val="Times New Roman"/>
        <charset val="134"/>
      </rPr>
      <t>2</t>
    </r>
    <r>
      <rPr>
        <b/>
        <sz val="10"/>
        <rFont val="Times New Roman"/>
        <charset val="134"/>
      </rPr>
      <t>e)</t>
    </r>
  </si>
  <si>
    <t>Table5 Comparison of actual emission reductions with estimates in the PD</t>
  </si>
  <si>
    <r>
      <rPr>
        <sz val="10"/>
        <color theme="1"/>
        <rFont val="Arial"/>
        <charset val="134"/>
      </rPr>
      <t>Ex-ante estimated annual ER in the PD (tCO</t>
    </r>
    <r>
      <rPr>
        <vertAlign val="subscript"/>
        <sz val="10"/>
        <color theme="1"/>
        <rFont val="Arial"/>
        <charset val="134"/>
      </rPr>
      <t>2</t>
    </r>
    <r>
      <rPr>
        <sz val="10"/>
        <color theme="1"/>
        <rFont val="Arial"/>
        <charset val="134"/>
      </rPr>
      <t>e)</t>
    </r>
  </si>
  <si>
    <t>Start of this monitoring period</t>
  </si>
  <si>
    <t>End of this monitoring period</t>
  </si>
  <si>
    <t>Days monitored</t>
  </si>
  <si>
    <t>Item</t>
  </si>
  <si>
    <t>Values applied in ex-ante calculation of the registered CDM-PDD</t>
  </si>
  <si>
    <t>Actual values reached during the monitoring period</t>
  </si>
  <si>
    <r>
      <rPr>
        <b/>
        <sz val="11"/>
        <color theme="1"/>
        <rFont val="Times New Roman"/>
        <charset val="134"/>
      </rPr>
      <t>Emission reductions (tCO</t>
    </r>
    <r>
      <rPr>
        <b/>
        <vertAlign val="subscript"/>
        <sz val="11"/>
        <color indexed="8"/>
        <rFont val="Times New Roman"/>
        <charset val="134"/>
      </rPr>
      <t>2</t>
    </r>
    <r>
      <rPr>
        <b/>
        <sz val="11"/>
        <color indexed="8"/>
        <rFont val="Times New Roman"/>
        <charset val="134"/>
      </rPr>
      <t>e)
(01/01/2016-25/02/2021)</t>
    </r>
  </si>
</sst>
</file>

<file path=xl/styles.xml><?xml version="1.0" encoding="utf-8"?>
<styleSheet xmlns="http://schemas.openxmlformats.org/spreadsheetml/2006/main">
  <numFmts count="15">
    <numFmt numFmtId="176" formatCode="#,##0.000_ ;[Red]\-#,##0.000\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_-* #,##0_-;\-* #,##0_-;_-* &quot;-&quot;_-;_-@_-"/>
    <numFmt numFmtId="178" formatCode="#,##0.000"/>
    <numFmt numFmtId="43" formatCode="_ * #,##0.00_ ;_ * \-#,##0.00_ ;_ * &quot;-&quot;??_ ;_ @_ "/>
    <numFmt numFmtId="179" formatCode="_-* #,##0.00_-;\-* #,##0.00_-;_-* &quot;-&quot;??_-;_-@_-"/>
    <numFmt numFmtId="180" formatCode="#,##0.000_ "/>
    <numFmt numFmtId="181" formatCode="0_);[Red]\(0\)"/>
    <numFmt numFmtId="182" formatCode="#,##0.0000_ "/>
    <numFmt numFmtId="183" formatCode="#,##0_ "/>
    <numFmt numFmtId="184" formatCode="_ * #,##0.000_ ;_ * \-#,##0.000_ ;_ * &quot;-&quot;???_ ;_ @_ "/>
    <numFmt numFmtId="185" formatCode="dd/mm/yyyy;@"/>
    <numFmt numFmtId="186" formatCode="_ * #,##0_ ;_ * \-#,##0_ ;_ * &quot;-&quot;??_ ;_ @_ "/>
  </numFmts>
  <fonts count="50">
    <font>
      <sz val="12"/>
      <name val="宋体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b/>
      <sz val="9"/>
      <name val="Times New Roman"/>
      <charset val="134"/>
    </font>
    <font>
      <sz val="10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Arial"/>
      <charset val="134"/>
    </font>
    <font>
      <b/>
      <sz val="11"/>
      <color rgb="FFFF0000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sz val="12"/>
      <color rgb="FFFF0000"/>
      <name val="Times New Roman"/>
      <charset val="134"/>
    </font>
    <font>
      <sz val="10"/>
      <name val="宋体"/>
      <charset val="134"/>
    </font>
    <font>
      <b/>
      <sz val="10"/>
      <color rgb="FFFF0000"/>
      <name val="Times New Roman"/>
      <charset val="134"/>
    </font>
    <font>
      <u/>
      <sz val="12"/>
      <color indexed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1"/>
      <color indexed="12"/>
      <name val="Times New Roman"/>
      <charset val="134"/>
    </font>
    <font>
      <b/>
      <u/>
      <sz val="11"/>
      <color indexed="12"/>
      <name val="Times New Roman"/>
      <charset val="134"/>
    </font>
    <font>
      <b/>
      <u/>
      <sz val="12"/>
      <color indexed="12"/>
      <name val="Times New Roman"/>
      <charset val="134"/>
    </font>
    <font>
      <b/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theme="10"/>
      <name val="Calibri"/>
      <charset val="134"/>
    </font>
    <font>
      <b/>
      <vertAlign val="subscript"/>
      <sz val="9"/>
      <name val="Times New Roman"/>
      <charset val="134"/>
    </font>
    <font>
      <b/>
      <vertAlign val="subscript"/>
      <sz val="10"/>
      <name val="Times New Roman"/>
      <charset val="134"/>
    </font>
    <font>
      <vertAlign val="subscript"/>
      <sz val="10"/>
      <color theme="1"/>
      <name val="Arial"/>
      <charset val="134"/>
    </font>
    <font>
      <b/>
      <vertAlign val="subscript"/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vertAlign val="subscript"/>
      <sz val="12"/>
      <name val="Times New Roman"/>
      <charset val="134"/>
    </font>
    <font>
      <b/>
      <u/>
      <sz val="11"/>
      <color indexed="12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2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9" borderId="25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9" fillId="26" borderId="29" applyNumberFormat="0" applyAlignment="0" applyProtection="0">
      <alignment vertical="center"/>
    </xf>
    <xf numFmtId="0" fontId="40" fillId="26" borderId="23" applyNumberFormat="0" applyAlignment="0" applyProtection="0">
      <alignment vertical="center"/>
    </xf>
    <xf numFmtId="0" fontId="41" fillId="32" borderId="30" applyNumberForma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>
      <alignment vertical="center"/>
    </xf>
    <xf numFmtId="180" fontId="1" fillId="0" borderId="0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81" fontId="3" fillId="2" borderId="5" xfId="0" applyNumberFormat="1" applyFont="1" applyFill="1" applyBorder="1" applyAlignment="1">
      <alignment horizontal="center" vertical="center" wrapText="1"/>
    </xf>
    <xf numFmtId="181" fontId="3" fillId="2" borderId="6" xfId="0" applyNumberFormat="1" applyFont="1" applyFill="1" applyBorder="1" applyAlignment="1">
      <alignment horizontal="center" vertical="center" wrapText="1"/>
    </xf>
    <xf numFmtId="180" fontId="2" fillId="0" borderId="4" xfId="0" applyNumberFormat="1" applyFont="1" applyFill="1" applyBorder="1" applyAlignment="1">
      <alignment horizontal="center" vertical="center" wrapText="1"/>
    </xf>
    <xf numFmtId="180" fontId="1" fillId="0" borderId="5" xfId="0" applyNumberFormat="1" applyFont="1" applyBorder="1" applyAlignment="1">
      <alignment vertical="center" wrapText="1"/>
    </xf>
    <xf numFmtId="180" fontId="1" fillId="0" borderId="6" xfId="0" applyNumberFormat="1" applyFont="1" applyBorder="1" applyAlignment="1">
      <alignment vertical="center" wrapText="1"/>
    </xf>
    <xf numFmtId="180" fontId="1" fillId="0" borderId="7" xfId="0" applyNumberFormat="1" applyFont="1" applyBorder="1" applyAlignment="1">
      <alignment vertical="center" wrapText="1"/>
    </xf>
    <xf numFmtId="180" fontId="2" fillId="0" borderId="8" xfId="0" applyNumberFormat="1" applyFont="1" applyFill="1" applyBorder="1" applyAlignment="1">
      <alignment horizontal="center" vertical="center" wrapText="1"/>
    </xf>
    <xf numFmtId="180" fontId="1" fillId="0" borderId="9" xfId="0" applyNumberFormat="1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80" fontId="2" fillId="0" borderId="5" xfId="0" applyNumberFormat="1" applyFont="1" applyFill="1" applyBorder="1" applyAlignment="1">
      <alignment horizontal="center" vertical="center"/>
    </xf>
    <xf numFmtId="182" fontId="2" fillId="0" borderId="5" xfId="0" applyNumberFormat="1" applyFont="1" applyFill="1" applyBorder="1" applyAlignment="1">
      <alignment horizontal="center" vertical="center"/>
    </xf>
    <xf numFmtId="183" fontId="2" fillId="0" borderId="6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180" fontId="2" fillId="0" borderId="10" xfId="0" applyNumberFormat="1" applyFont="1" applyFill="1" applyBorder="1" applyAlignment="1">
      <alignment horizontal="center" vertical="center" wrapText="1"/>
    </xf>
    <xf numFmtId="180" fontId="2" fillId="0" borderId="7" xfId="0" applyNumberFormat="1" applyFont="1" applyFill="1" applyBorder="1" applyAlignment="1">
      <alignment horizontal="center" vertical="center"/>
    </xf>
    <xf numFmtId="180" fontId="4" fillId="0" borderId="9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183" fontId="2" fillId="0" borderId="1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3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83" fontId="2" fillId="0" borderId="0" xfId="0" applyNumberFormat="1" applyFont="1" applyFill="1" applyBorder="1" applyAlignment="1">
      <alignment horizontal="center" vertical="center"/>
    </xf>
    <xf numFmtId="183" fontId="2" fillId="0" borderId="7" xfId="0" applyNumberFormat="1" applyFont="1" applyFill="1" applyBorder="1" applyAlignment="1">
      <alignment horizontal="center" vertical="center"/>
    </xf>
    <xf numFmtId="183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14" xfId="0" applyNumberFormat="1" applyFont="1" applyBorder="1" applyAlignment="1">
      <alignment vertical="center" wrapText="1"/>
    </xf>
    <xf numFmtId="3" fontId="6" fillId="0" borderId="15" xfId="0" applyNumberFormat="1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85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vertical="center" wrapText="1"/>
    </xf>
    <xf numFmtId="3" fontId="6" fillId="0" borderId="17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186" fontId="6" fillId="0" borderId="12" xfId="8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5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80" fontId="9" fillId="0" borderId="0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184" fontId="10" fillId="0" borderId="4" xfId="8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78" fontId="10" fillId="0" borderId="5" xfId="8" applyNumberFormat="1" applyFont="1" applyFill="1" applyBorder="1" applyAlignment="1">
      <alignment horizontal="center" vertical="center" wrapText="1"/>
    </xf>
    <xf numFmtId="178" fontId="10" fillId="6" borderId="6" xfId="8" applyNumberFormat="1" applyFont="1" applyFill="1" applyBorder="1" applyAlignment="1">
      <alignment horizontal="center" vertical="center" wrapText="1"/>
    </xf>
    <xf numFmtId="14" fontId="11" fillId="0" borderId="4" xfId="8" applyNumberFormat="1" applyFont="1" applyFill="1" applyBorder="1" applyAlignment="1">
      <alignment horizontal="center" vertical="center"/>
    </xf>
    <xf numFmtId="14" fontId="11" fillId="0" borderId="5" xfId="8" applyNumberFormat="1" applyFont="1" applyFill="1" applyBorder="1" applyAlignment="1">
      <alignment horizontal="center" vertical="center"/>
    </xf>
    <xf numFmtId="178" fontId="11" fillId="6" borderId="6" xfId="8" applyNumberFormat="1" applyFont="1" applyFill="1" applyBorder="1" applyAlignment="1">
      <alignment horizontal="center" vertical="center" wrapText="1"/>
    </xf>
    <xf numFmtId="14" fontId="11" fillId="5" borderId="4" xfId="8" applyNumberFormat="1" applyFont="1" applyFill="1" applyBorder="1" applyAlignment="1">
      <alignment horizontal="center" vertical="center"/>
    </xf>
    <xf numFmtId="14" fontId="11" fillId="5" borderId="5" xfId="8" applyNumberFormat="1" applyFont="1" applyFill="1" applyBorder="1" applyAlignment="1">
      <alignment horizontal="center" vertical="center"/>
    </xf>
    <xf numFmtId="178" fontId="10" fillId="5" borderId="7" xfId="8" applyNumberFormat="1" applyFont="1" applyFill="1" applyBorder="1" applyAlignment="1">
      <alignment horizontal="center" vertical="center" wrapText="1"/>
    </xf>
    <xf numFmtId="178" fontId="10" fillId="5" borderId="22" xfId="8" applyNumberFormat="1" applyFont="1" applyFill="1" applyBorder="1" applyAlignment="1">
      <alignment horizontal="center" vertical="center" wrapText="1"/>
    </xf>
    <xf numFmtId="176" fontId="11" fillId="0" borderId="8" xfId="0" applyNumberFormat="1" applyFont="1" applyFill="1" applyBorder="1" applyAlignment="1">
      <alignment horizontal="center" vertical="center" wrapText="1"/>
    </xf>
    <xf numFmtId="176" fontId="11" fillId="0" borderId="9" xfId="0" applyNumberFormat="1" applyFont="1" applyFill="1" applyBorder="1" applyAlignment="1">
      <alignment horizontal="center" vertical="center" wrapText="1"/>
    </xf>
    <xf numFmtId="176" fontId="9" fillId="0" borderId="9" xfId="0" applyNumberFormat="1" applyFont="1" applyFill="1" applyBorder="1" applyAlignment="1">
      <alignment horizontal="center" vertical="center" wrapText="1"/>
    </xf>
    <xf numFmtId="176" fontId="11" fillId="6" borderId="1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180" fontId="4" fillId="0" borderId="0" xfId="0" applyNumberFormat="1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5" borderId="0" xfId="0" applyFont="1" applyFill="1">
      <alignment vertical="center"/>
    </xf>
    <xf numFmtId="0" fontId="9" fillId="0" borderId="0" xfId="0" applyFont="1" applyFill="1" applyAlignment="1">
      <alignment vertical="center"/>
    </xf>
    <xf numFmtId="180" fontId="1" fillId="0" borderId="12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84" fontId="4" fillId="0" borderId="4" xfId="8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184" fontId="13" fillId="0" borderId="4" xfId="8" applyNumberFormat="1" applyFont="1" applyFill="1" applyBorder="1" applyAlignment="1">
      <alignment horizontal="center" vertical="center"/>
    </xf>
    <xf numFmtId="184" fontId="13" fillId="0" borderId="5" xfId="8" applyNumberFormat="1" applyFont="1" applyFill="1" applyBorder="1" applyAlignment="1">
      <alignment horizontal="center" vertical="center"/>
    </xf>
    <xf numFmtId="2" fontId="13" fillId="0" borderId="5" xfId="0" applyNumberFormat="1" applyFont="1" applyFill="1" applyBorder="1" applyAlignment="1">
      <alignment horizontal="center" vertical="center" wrapText="1"/>
    </xf>
    <xf numFmtId="180" fontId="4" fillId="0" borderId="0" xfId="0" applyNumberFormat="1" applyFont="1" applyFill="1" applyBorder="1" applyAlignment="1">
      <alignment horizontal="center" vertical="center" wrapText="1"/>
    </xf>
    <xf numFmtId="180" fontId="4" fillId="0" borderId="0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right" vertical="center"/>
    </xf>
    <xf numFmtId="184" fontId="13" fillId="5" borderId="4" xfId="8" applyNumberFormat="1" applyFont="1" applyFill="1" applyBorder="1" applyAlignment="1">
      <alignment horizontal="center" vertical="center"/>
    </xf>
    <xf numFmtId="184" fontId="13" fillId="5" borderId="5" xfId="8" applyNumberFormat="1" applyFont="1" applyFill="1" applyBorder="1" applyAlignment="1">
      <alignment horizontal="center" vertical="center"/>
    </xf>
    <xf numFmtId="2" fontId="4" fillId="5" borderId="7" xfId="0" applyNumberFormat="1" applyFont="1" applyFill="1" applyBorder="1" applyAlignment="1">
      <alignment horizontal="center" vertical="center" wrapText="1"/>
    </xf>
    <xf numFmtId="2" fontId="13" fillId="5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80" fontId="13" fillId="0" borderId="8" xfId="0" applyNumberFormat="1" applyFont="1" applyFill="1" applyBorder="1" applyAlignment="1">
      <alignment horizontal="center" vertical="center" wrapText="1"/>
    </xf>
    <xf numFmtId="180" fontId="13" fillId="0" borderId="9" xfId="0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wrapText="1"/>
    </xf>
    <xf numFmtId="176" fontId="2" fillId="6" borderId="9" xfId="0" applyNumberFormat="1" applyFont="1" applyFill="1" applyBorder="1" applyAlignment="1">
      <alignment horizontal="center" vertical="center" wrapText="1"/>
    </xf>
    <xf numFmtId="180" fontId="4" fillId="0" borderId="0" xfId="0" applyNumberFormat="1" applyFont="1" applyAlignment="1">
      <alignment vertical="center" wrapText="1"/>
    </xf>
    <xf numFmtId="180" fontId="4" fillId="0" borderId="0" xfId="0" applyNumberFormat="1" applyFont="1" applyFill="1" applyBorder="1" applyAlignment="1">
      <alignment vertical="center"/>
    </xf>
    <xf numFmtId="0" fontId="14" fillId="0" borderId="0" xfId="53" applyFont="1" applyAlignment="1">
      <alignment vertical="center"/>
    </xf>
    <xf numFmtId="0" fontId="10" fillId="0" borderId="0" xfId="53" applyFont="1" applyAlignment="1">
      <alignment vertical="center"/>
    </xf>
    <xf numFmtId="0" fontId="15" fillId="0" borderId="0" xfId="53" applyFont="1">
      <alignment vertical="center"/>
    </xf>
    <xf numFmtId="0" fontId="16" fillId="0" borderId="0" xfId="53" applyFont="1">
      <alignment vertical="center"/>
    </xf>
    <xf numFmtId="0" fontId="17" fillId="0" borderId="0" xfId="53" applyFont="1">
      <alignment vertical="center"/>
    </xf>
    <xf numFmtId="0" fontId="18" fillId="0" borderId="0" xfId="53" applyFont="1" applyAlignment="1">
      <alignment vertical="center"/>
    </xf>
    <xf numFmtId="0" fontId="19" fillId="0" borderId="0" xfId="53" applyFont="1" applyAlignment="1">
      <alignment vertical="center"/>
    </xf>
    <xf numFmtId="0" fontId="20" fillId="0" borderId="0" xfId="53" applyFont="1" applyAlignment="1">
      <alignment vertical="center"/>
    </xf>
    <xf numFmtId="0" fontId="18" fillId="0" borderId="0" xfId="53" applyFont="1" applyBorder="1" applyAlignment="1">
      <alignment vertical="center"/>
    </xf>
    <xf numFmtId="0" fontId="19" fillId="0" borderId="0" xfId="53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19" fillId="0" borderId="0" xfId="53" applyNumberFormat="1" applyFont="1" applyBorder="1" applyAlignment="1">
      <alignment vertical="center"/>
    </xf>
    <xf numFmtId="0" fontId="1" fillId="0" borderId="0" xfId="53" applyFont="1" applyBorder="1" applyAlignment="1">
      <alignment vertical="center"/>
    </xf>
    <xf numFmtId="0" fontId="9" fillId="0" borderId="0" xfId="53" applyFont="1" applyBorder="1" applyAlignment="1">
      <alignment vertical="center"/>
    </xf>
    <xf numFmtId="49" fontId="19" fillId="0" borderId="0" xfId="53" applyNumberFormat="1" applyFont="1" applyBorder="1" applyAlignment="1">
      <alignment horizontal="left" vertical="center"/>
    </xf>
    <xf numFmtId="0" fontId="21" fillId="0" borderId="0" xfId="53" applyFont="1">
      <alignment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千位分隔[0] 2" xfId="40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千位分隔 2" xfId="55"/>
    <cellStyle name="超链接 2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3:J10"/>
  <sheetViews>
    <sheetView workbookViewId="0">
      <selection activeCell="C14" sqref="C14"/>
    </sheetView>
  </sheetViews>
  <sheetFormatPr defaultColWidth="9" defaultRowHeight="15"/>
  <cols>
    <col min="1" max="1" width="18.25" style="127" customWidth="1"/>
    <col min="2" max="2" width="10.0833333333333" style="127" customWidth="1"/>
    <col min="3" max="16384" width="9" style="127"/>
  </cols>
  <sheetData>
    <row r="3" ht="25.5" spans="1:1">
      <c r="A3" s="128" t="s">
        <v>0</v>
      </c>
    </row>
    <row r="4" ht="25.5" spans="1:1">
      <c r="A4" s="128"/>
    </row>
    <row r="5" s="124" customFormat="1" ht="15.75" spans="1:10">
      <c r="A5" s="129" t="s">
        <v>1</v>
      </c>
      <c r="B5" s="130" t="s">
        <v>2</v>
      </c>
      <c r="C5" s="130"/>
      <c r="D5" s="131"/>
      <c r="E5" s="131"/>
      <c r="F5" s="131"/>
      <c r="G5" s="131"/>
      <c r="H5" s="131"/>
      <c r="I5" s="131"/>
      <c r="J5" s="131"/>
    </row>
    <row r="6" s="125" customFormat="1" ht="15.75" spans="1:5">
      <c r="A6" s="132" t="s">
        <v>3</v>
      </c>
      <c r="B6" s="133" t="s">
        <v>4</v>
      </c>
      <c r="C6" s="134"/>
      <c r="D6" s="134"/>
      <c r="E6" s="134"/>
    </row>
    <row r="7" s="125" customFormat="1" ht="15.75" spans="1:5">
      <c r="A7" s="132" t="s">
        <v>5</v>
      </c>
      <c r="B7" s="135" t="s">
        <v>6</v>
      </c>
      <c r="C7" s="136"/>
      <c r="D7" s="137"/>
      <c r="E7" s="137"/>
    </row>
    <row r="8" s="125" customFormat="1" ht="15.75" spans="1:5">
      <c r="A8" s="132" t="s">
        <v>7</v>
      </c>
      <c r="B8" s="138" t="s">
        <v>8</v>
      </c>
      <c r="C8" s="136"/>
      <c r="D8" s="137"/>
      <c r="E8" s="137"/>
    </row>
    <row r="9" s="126" customFormat="1" ht="15.75"/>
    <row r="10" s="126" customFormat="1" ht="15.75" spans="2:2">
      <c r="B10" s="139"/>
    </row>
  </sheetData>
  <mergeCells count="1">
    <mergeCell ref="B6:E6"/>
  </mergeCells>
  <printOptions horizontalCentered="1" verticalCentered="1"/>
  <pageMargins left="0.393700787401575" right="0.393700787401575" top="0.78740157480315" bottom="0.78740157480315" header="0.393700787401575" footer="0.3937007874015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0"/>
    <pageSetUpPr fitToPage="1"/>
  </sheetPr>
  <dimension ref="A1:M75"/>
  <sheetViews>
    <sheetView zoomScale="130" zoomScaleNormal="130" topLeftCell="B64" workbookViewId="0">
      <selection activeCell="L8" sqref="L8"/>
    </sheetView>
  </sheetViews>
  <sheetFormatPr defaultColWidth="9" defaultRowHeight="12.75"/>
  <cols>
    <col min="1" max="1" width="2.83333333333333" style="18" customWidth="1"/>
    <col min="2" max="2" width="13.3333333333333" style="18" customWidth="1"/>
    <col min="3" max="3" width="12.25" style="18" customWidth="1"/>
    <col min="4" max="4" width="15" style="18" customWidth="1"/>
    <col min="5" max="5" width="14.5833333333333" style="18" customWidth="1"/>
    <col min="6" max="6" width="15.0833333333333" style="18" customWidth="1"/>
    <col min="7" max="8" width="13.5833333333333" style="18" customWidth="1"/>
    <col min="9" max="9" width="15.0833333333333" style="18" customWidth="1"/>
    <col min="10" max="10" width="18.5833333333333" style="18" customWidth="1"/>
    <col min="11" max="11" width="15.5833333333333" style="18" customWidth="1"/>
    <col min="12" max="12" width="16.3333333333333" style="18" customWidth="1"/>
    <col min="13" max="13" width="9" style="18"/>
    <col min="14" max="18" width="13.0833333333333" style="18" customWidth="1"/>
    <col min="19" max="16384" width="9" style="18"/>
  </cols>
  <sheetData>
    <row r="1" s="85" customFormat="1" ht="15.75" spans="1:2">
      <c r="A1" s="90"/>
      <c r="B1" s="90"/>
    </row>
    <row r="2" s="86" customFormat="1" ht="19.5" customHeight="1" spans="2:13">
      <c r="B2" s="91" t="s">
        <v>9</v>
      </c>
      <c r="C2" s="91"/>
      <c r="D2" s="91"/>
      <c r="E2" s="91"/>
      <c r="F2" s="91"/>
      <c r="G2" s="91"/>
      <c r="H2" s="91"/>
      <c r="I2" s="91"/>
      <c r="J2" s="105"/>
      <c r="K2" s="106"/>
      <c r="L2" s="106"/>
      <c r="M2" s="106"/>
    </row>
    <row r="3" s="87" customFormat="1" ht="29.25" customHeight="1" spans="2:9">
      <c r="B3" s="15" t="s">
        <v>10</v>
      </c>
      <c r="C3" s="16"/>
      <c r="D3" s="16" t="s">
        <v>11</v>
      </c>
      <c r="E3" s="92"/>
      <c r="F3" s="92"/>
      <c r="G3" s="16" t="s">
        <v>12</v>
      </c>
      <c r="H3" s="92"/>
      <c r="I3" s="107"/>
    </row>
    <row r="4" s="87" customFormat="1" ht="41.25" customHeight="1" spans="2:9">
      <c r="B4" s="93"/>
      <c r="C4" s="94"/>
      <c r="D4" s="94" t="s">
        <v>13</v>
      </c>
      <c r="E4" s="94" t="s">
        <v>14</v>
      </c>
      <c r="F4" s="95" t="s">
        <v>15</v>
      </c>
      <c r="G4" s="94" t="s">
        <v>13</v>
      </c>
      <c r="H4" s="94" t="s">
        <v>14</v>
      </c>
      <c r="I4" s="108" t="s">
        <v>16</v>
      </c>
    </row>
    <row r="5" s="87" customFormat="1" ht="15" customHeight="1" spans="1:9">
      <c r="A5" s="96"/>
      <c r="B5" s="93"/>
      <c r="C5" s="94"/>
      <c r="D5" s="94" t="s">
        <v>17</v>
      </c>
      <c r="E5" s="94" t="s">
        <v>18</v>
      </c>
      <c r="F5" s="95" t="s">
        <v>19</v>
      </c>
      <c r="G5" s="94" t="s">
        <v>20</v>
      </c>
      <c r="H5" s="94" t="s">
        <v>21</v>
      </c>
      <c r="I5" s="108" t="s">
        <v>22</v>
      </c>
    </row>
    <row r="6" s="88" customFormat="1" ht="15" customHeight="1" spans="1:9">
      <c r="A6" s="97"/>
      <c r="B6" s="98" t="s">
        <v>23</v>
      </c>
      <c r="C6" s="99" t="s">
        <v>24</v>
      </c>
      <c r="D6" s="100">
        <v>9573.30000000002</v>
      </c>
      <c r="E6" s="100">
        <v>9573.30000000002</v>
      </c>
      <c r="F6" s="101">
        <f t="shared" ref="F6:F25" si="0">MIN(D6,E6)</f>
        <v>9573.30000000002</v>
      </c>
      <c r="G6" s="100">
        <v>29.1500000000001</v>
      </c>
      <c r="H6" s="100">
        <v>29.1500000000001</v>
      </c>
      <c r="I6" s="109">
        <f t="shared" ref="I6:I25" si="1">MAX(G6,H6)</f>
        <v>29.1500000000001</v>
      </c>
    </row>
    <row r="7" s="88" customFormat="1" ht="15" customHeight="1" spans="1:9">
      <c r="A7" s="97"/>
      <c r="B7" s="98" t="s">
        <v>25</v>
      </c>
      <c r="C7" s="99" t="s">
        <v>26</v>
      </c>
      <c r="D7" s="100">
        <v>5552.24999999999</v>
      </c>
      <c r="E7" s="100">
        <v>5552.24999999999</v>
      </c>
      <c r="F7" s="101">
        <f t="shared" si="0"/>
        <v>5552.24999999999</v>
      </c>
      <c r="G7" s="100">
        <v>35.7499999999999</v>
      </c>
      <c r="H7" s="100">
        <v>35.7499999999999</v>
      </c>
      <c r="I7" s="109">
        <f t="shared" si="1"/>
        <v>35.7499999999999</v>
      </c>
    </row>
    <row r="8" s="88" customFormat="1" ht="15" customHeight="1" spans="1:9">
      <c r="A8" s="97"/>
      <c r="B8" s="98" t="s">
        <v>27</v>
      </c>
      <c r="C8" s="99" t="s">
        <v>28</v>
      </c>
      <c r="D8" s="100">
        <v>11549.45</v>
      </c>
      <c r="E8" s="100">
        <v>11549.45</v>
      </c>
      <c r="F8" s="101">
        <f t="shared" si="0"/>
        <v>11549.45</v>
      </c>
      <c r="G8" s="100">
        <v>30.2499999999998</v>
      </c>
      <c r="H8" s="100">
        <v>30.2499999999998</v>
      </c>
      <c r="I8" s="109">
        <f t="shared" si="1"/>
        <v>30.2499999999998</v>
      </c>
    </row>
    <row r="9" s="88" customFormat="1" ht="15" customHeight="1" spans="1:9">
      <c r="A9" s="97"/>
      <c r="B9" s="98" t="s">
        <v>29</v>
      </c>
      <c r="C9" s="99" t="s">
        <v>30</v>
      </c>
      <c r="D9" s="100">
        <v>9031.54999999995</v>
      </c>
      <c r="E9" s="100">
        <v>9031.54999999995</v>
      </c>
      <c r="F9" s="101">
        <f t="shared" si="0"/>
        <v>9031.54999999995</v>
      </c>
      <c r="G9" s="100">
        <v>27.5</v>
      </c>
      <c r="H9" s="100">
        <v>27.5</v>
      </c>
      <c r="I9" s="109">
        <f t="shared" si="1"/>
        <v>27.5</v>
      </c>
    </row>
    <row r="10" s="88" customFormat="1" ht="15" customHeight="1" spans="1:9">
      <c r="A10" s="97"/>
      <c r="B10" s="98" t="s">
        <v>31</v>
      </c>
      <c r="C10" s="99" t="s">
        <v>32</v>
      </c>
      <c r="D10" s="100">
        <v>7378.24999999998</v>
      </c>
      <c r="E10" s="100">
        <v>7378.24999999998</v>
      </c>
      <c r="F10" s="101">
        <f t="shared" si="0"/>
        <v>7378.24999999998</v>
      </c>
      <c r="G10" s="100">
        <v>30.2499999999998</v>
      </c>
      <c r="H10" s="100">
        <v>30.2499999999998</v>
      </c>
      <c r="I10" s="109">
        <f t="shared" si="1"/>
        <v>30.2499999999998</v>
      </c>
    </row>
    <row r="11" s="88" customFormat="1" ht="15" customHeight="1" spans="1:9">
      <c r="A11" s="97"/>
      <c r="B11" s="98" t="s">
        <v>33</v>
      </c>
      <c r="C11" s="99" t="s">
        <v>34</v>
      </c>
      <c r="D11" s="100">
        <v>6289.80000000003</v>
      </c>
      <c r="E11" s="100">
        <v>6289.80000000003</v>
      </c>
      <c r="F11" s="101">
        <f t="shared" si="0"/>
        <v>6289.80000000003</v>
      </c>
      <c r="G11" s="100">
        <v>37.4</v>
      </c>
      <c r="H11" s="100">
        <v>37.4</v>
      </c>
      <c r="I11" s="109">
        <f t="shared" si="1"/>
        <v>37.4</v>
      </c>
    </row>
    <row r="12" s="88" customFormat="1" ht="15" customHeight="1" spans="1:9">
      <c r="A12" s="97"/>
      <c r="B12" s="98" t="s">
        <v>35</v>
      </c>
      <c r="C12" s="99" t="s">
        <v>36</v>
      </c>
      <c r="D12" s="100">
        <v>4574.35</v>
      </c>
      <c r="E12" s="100">
        <v>4574.35</v>
      </c>
      <c r="F12" s="101">
        <f t="shared" si="0"/>
        <v>4574.35</v>
      </c>
      <c r="G12" s="100">
        <v>44.5500000000001</v>
      </c>
      <c r="H12" s="100">
        <v>44.5500000000001</v>
      </c>
      <c r="I12" s="109">
        <f t="shared" si="1"/>
        <v>44.5500000000001</v>
      </c>
    </row>
    <row r="13" s="88" customFormat="1" ht="15" customHeight="1" spans="1:9">
      <c r="A13" s="97"/>
      <c r="B13" s="98" t="s">
        <v>37</v>
      </c>
      <c r="C13" s="99" t="s">
        <v>38</v>
      </c>
      <c r="D13" s="100">
        <v>5024.80000000003</v>
      </c>
      <c r="E13" s="100">
        <v>5024.80000000003</v>
      </c>
      <c r="F13" s="101">
        <f t="shared" si="0"/>
        <v>5024.80000000003</v>
      </c>
      <c r="G13" s="100">
        <v>60.5000000000001</v>
      </c>
      <c r="H13" s="100">
        <v>60.5000000000001</v>
      </c>
      <c r="I13" s="109">
        <f t="shared" si="1"/>
        <v>60.5000000000001</v>
      </c>
    </row>
    <row r="14" s="88" customFormat="1" ht="15" customHeight="1" spans="1:9">
      <c r="A14" s="97"/>
      <c r="B14" s="98" t="s">
        <v>39</v>
      </c>
      <c r="C14" s="99" t="s">
        <v>40</v>
      </c>
      <c r="D14" s="100">
        <v>3969.90000000002</v>
      </c>
      <c r="E14" s="100">
        <v>3969.90000000002</v>
      </c>
      <c r="F14" s="101">
        <f t="shared" si="0"/>
        <v>3969.90000000002</v>
      </c>
      <c r="G14" s="100">
        <v>59.9500000000002</v>
      </c>
      <c r="H14" s="100">
        <v>59.9500000000002</v>
      </c>
      <c r="I14" s="109">
        <f t="shared" si="1"/>
        <v>59.9500000000002</v>
      </c>
    </row>
    <row r="15" s="88" customFormat="1" ht="15" customHeight="1" spans="1:9">
      <c r="A15" s="97"/>
      <c r="B15" s="98" t="s">
        <v>41</v>
      </c>
      <c r="C15" s="99" t="s">
        <v>42</v>
      </c>
      <c r="D15" s="100">
        <v>5572.6</v>
      </c>
      <c r="E15" s="100">
        <v>5572.6</v>
      </c>
      <c r="F15" s="101">
        <f t="shared" si="0"/>
        <v>5572.6</v>
      </c>
      <c r="G15" s="100">
        <v>38.5000000000002</v>
      </c>
      <c r="H15" s="100">
        <v>38.5000000000002</v>
      </c>
      <c r="I15" s="109">
        <f t="shared" si="1"/>
        <v>38.5000000000002</v>
      </c>
    </row>
    <row r="16" s="88" customFormat="1" ht="15" customHeight="1" spans="1:9">
      <c r="A16" s="97"/>
      <c r="B16" s="98" t="s">
        <v>43</v>
      </c>
      <c r="C16" s="99" t="s">
        <v>44</v>
      </c>
      <c r="D16" s="100">
        <v>10023.2</v>
      </c>
      <c r="E16" s="100">
        <v>10023.2</v>
      </c>
      <c r="F16" s="101">
        <f t="shared" si="0"/>
        <v>10023.2</v>
      </c>
      <c r="G16" s="100">
        <v>19.2500000000001</v>
      </c>
      <c r="H16" s="100">
        <v>19.2500000000001</v>
      </c>
      <c r="I16" s="109">
        <f t="shared" si="1"/>
        <v>19.2500000000001</v>
      </c>
    </row>
    <row r="17" s="88" customFormat="1" ht="15" customHeight="1" spans="1:9">
      <c r="A17" s="97"/>
      <c r="B17" s="98" t="s">
        <v>45</v>
      </c>
      <c r="C17" s="99" t="s">
        <v>46</v>
      </c>
      <c r="D17" s="100">
        <v>9438.55000000003</v>
      </c>
      <c r="E17" s="100">
        <v>9438.55000000003</v>
      </c>
      <c r="F17" s="101">
        <f t="shared" si="0"/>
        <v>9438.55000000003</v>
      </c>
      <c r="G17" s="100">
        <v>16.4999999999998</v>
      </c>
      <c r="H17" s="100">
        <v>16.4999999999998</v>
      </c>
      <c r="I17" s="109">
        <f t="shared" si="1"/>
        <v>16.4999999999998</v>
      </c>
    </row>
    <row r="18" s="88" customFormat="1" ht="15" customHeight="1" spans="1:9">
      <c r="A18" s="97"/>
      <c r="B18" s="102" t="s">
        <v>47</v>
      </c>
      <c r="C18" s="103"/>
      <c r="D18" s="100"/>
      <c r="E18" s="100"/>
      <c r="F18" s="104">
        <f>SUM(F6:F17)</f>
        <v>87978.0000000001</v>
      </c>
      <c r="G18" s="100"/>
      <c r="H18" s="100"/>
      <c r="I18" s="110">
        <f>SUM(I6:I17)</f>
        <v>429.55</v>
      </c>
    </row>
    <row r="19" s="88" customFormat="1" ht="15" customHeight="1" spans="1:9">
      <c r="A19" s="97"/>
      <c r="B19" s="98" t="s">
        <v>48</v>
      </c>
      <c r="C19" s="99" t="s">
        <v>49</v>
      </c>
      <c r="D19" s="100">
        <v>4087.59999999998</v>
      </c>
      <c r="E19" s="100">
        <v>4087.59999999998</v>
      </c>
      <c r="F19" s="101">
        <f t="shared" si="0"/>
        <v>4087.59999999998</v>
      </c>
      <c r="G19" s="100">
        <v>25.8499999999999</v>
      </c>
      <c r="H19" s="100">
        <v>25.8499999999999</v>
      </c>
      <c r="I19" s="109">
        <f t="shared" si="1"/>
        <v>25.8499999999999</v>
      </c>
    </row>
    <row r="20" s="88" customFormat="1" ht="15" customHeight="1" spans="1:9">
      <c r="A20" s="97"/>
      <c r="B20" s="98" t="s">
        <v>50</v>
      </c>
      <c r="C20" s="99" t="s">
        <v>51</v>
      </c>
      <c r="D20" s="100">
        <v>13398</v>
      </c>
      <c r="E20" s="100">
        <v>13398</v>
      </c>
      <c r="F20" s="101">
        <f t="shared" si="0"/>
        <v>13398</v>
      </c>
      <c r="G20" s="100">
        <v>35.2</v>
      </c>
      <c r="H20" s="100">
        <v>35.2</v>
      </c>
      <c r="I20" s="109">
        <f t="shared" si="1"/>
        <v>35.2</v>
      </c>
    </row>
    <row r="21" s="88" customFormat="1" ht="15" customHeight="1" spans="1:9">
      <c r="A21" s="97"/>
      <c r="B21" s="98" t="s">
        <v>52</v>
      </c>
      <c r="C21" s="99" t="s">
        <v>53</v>
      </c>
      <c r="D21" s="100">
        <v>8995.24999999996</v>
      </c>
      <c r="E21" s="100">
        <v>8995.24999999996</v>
      </c>
      <c r="F21" s="101">
        <f t="shared" si="0"/>
        <v>8995.24999999996</v>
      </c>
      <c r="G21" s="100">
        <v>21.45</v>
      </c>
      <c r="H21" s="100">
        <v>21.45</v>
      </c>
      <c r="I21" s="109">
        <f t="shared" si="1"/>
        <v>21.45</v>
      </c>
    </row>
    <row r="22" s="88" customFormat="1" ht="15" customHeight="1" spans="1:9">
      <c r="A22" s="97"/>
      <c r="B22" s="98" t="s">
        <v>54</v>
      </c>
      <c r="C22" s="99" t="s">
        <v>55</v>
      </c>
      <c r="D22" s="100">
        <v>8756.54999999995</v>
      </c>
      <c r="E22" s="100">
        <v>8756.54999999995</v>
      </c>
      <c r="F22" s="101">
        <f t="shared" si="0"/>
        <v>8756.54999999995</v>
      </c>
      <c r="G22" s="100">
        <v>34.6500000000001</v>
      </c>
      <c r="H22" s="100">
        <v>34.6500000000001</v>
      </c>
      <c r="I22" s="109">
        <f t="shared" si="1"/>
        <v>34.6500000000001</v>
      </c>
    </row>
    <row r="23" s="88" customFormat="1" ht="15" customHeight="1" spans="1:9">
      <c r="A23" s="97"/>
      <c r="B23" s="98" t="s">
        <v>56</v>
      </c>
      <c r="C23" s="99" t="s">
        <v>57</v>
      </c>
      <c r="D23" s="100">
        <v>8299.49999999998</v>
      </c>
      <c r="E23" s="100">
        <v>8299.49999999998</v>
      </c>
      <c r="F23" s="101">
        <f t="shared" si="0"/>
        <v>8299.49999999998</v>
      </c>
      <c r="G23" s="100">
        <v>8.79999999999981</v>
      </c>
      <c r="H23" s="100">
        <v>8.79999999999981</v>
      </c>
      <c r="I23" s="109">
        <f t="shared" si="1"/>
        <v>8.79999999999981</v>
      </c>
    </row>
    <row r="24" s="88" customFormat="1" ht="15" customHeight="1" spans="1:9">
      <c r="A24" s="97"/>
      <c r="B24" s="98" t="s">
        <v>58</v>
      </c>
      <c r="C24" s="99" t="s">
        <v>59</v>
      </c>
      <c r="D24" s="100">
        <v>6019.75000000004</v>
      </c>
      <c r="E24" s="100">
        <v>6019.75000000004</v>
      </c>
      <c r="F24" s="101">
        <f t="shared" si="0"/>
        <v>6019.75000000004</v>
      </c>
      <c r="G24" s="100">
        <v>13.75</v>
      </c>
      <c r="H24" s="100">
        <v>13.75</v>
      </c>
      <c r="I24" s="109">
        <f t="shared" si="1"/>
        <v>13.75</v>
      </c>
    </row>
    <row r="25" s="88" customFormat="1" ht="15" customHeight="1" spans="1:9">
      <c r="A25" s="97"/>
      <c r="B25" s="98" t="s">
        <v>60</v>
      </c>
      <c r="C25" s="99" t="s">
        <v>61</v>
      </c>
      <c r="D25" s="100">
        <v>4553.45000000005</v>
      </c>
      <c r="E25" s="100">
        <v>4553.45000000005</v>
      </c>
      <c r="F25" s="101">
        <f t="shared" si="0"/>
        <v>4553.45000000005</v>
      </c>
      <c r="G25" s="100">
        <v>35.7499999999999</v>
      </c>
      <c r="H25" s="100">
        <v>35.7499999999999</v>
      </c>
      <c r="I25" s="109">
        <f t="shared" si="1"/>
        <v>35.7499999999999</v>
      </c>
    </row>
    <row r="26" s="88" customFormat="1" ht="15" customHeight="1" spans="1:9">
      <c r="A26" s="97"/>
      <c r="B26" s="98" t="s">
        <v>62</v>
      </c>
      <c r="C26" s="99" t="s">
        <v>63</v>
      </c>
      <c r="D26" s="100">
        <v>5140.84999999996</v>
      </c>
      <c r="E26" s="100">
        <v>5140.84999999996</v>
      </c>
      <c r="F26" s="101">
        <f t="shared" ref="F26:F72" si="2">MIN(D26,E26)</f>
        <v>5140.84999999996</v>
      </c>
      <c r="G26" s="100">
        <v>52.2500000000002</v>
      </c>
      <c r="H26" s="100">
        <v>52.2500000000002</v>
      </c>
      <c r="I26" s="109">
        <f t="shared" ref="I26:I72" si="3">MAX(G26,H26)</f>
        <v>52.2500000000002</v>
      </c>
    </row>
    <row r="27" s="88" customFormat="1" ht="15" customHeight="1" spans="1:9">
      <c r="A27" s="97"/>
      <c r="B27" s="98" t="s">
        <v>64</v>
      </c>
      <c r="C27" s="99" t="s">
        <v>65</v>
      </c>
      <c r="D27" s="100">
        <v>2800.6</v>
      </c>
      <c r="E27" s="100">
        <v>2800.6</v>
      </c>
      <c r="F27" s="101">
        <f t="shared" si="2"/>
        <v>2800.6</v>
      </c>
      <c r="G27" s="100">
        <v>39.05</v>
      </c>
      <c r="H27" s="100">
        <v>39.05</v>
      </c>
      <c r="I27" s="109">
        <f t="shared" si="3"/>
        <v>39.05</v>
      </c>
    </row>
    <row r="28" s="88" customFormat="1" ht="15" customHeight="1" spans="1:9">
      <c r="A28" s="97"/>
      <c r="B28" s="98" t="s">
        <v>66</v>
      </c>
      <c r="C28" s="99" t="s">
        <v>67</v>
      </c>
      <c r="D28" s="100">
        <v>6643.99999999996</v>
      </c>
      <c r="E28" s="100">
        <v>6643.99999999996</v>
      </c>
      <c r="F28" s="101">
        <f t="shared" si="2"/>
        <v>6643.99999999996</v>
      </c>
      <c r="G28" s="100">
        <v>29.1500000000001</v>
      </c>
      <c r="H28" s="100">
        <v>29.1500000000001</v>
      </c>
      <c r="I28" s="109">
        <f t="shared" si="3"/>
        <v>29.1500000000001</v>
      </c>
    </row>
    <row r="29" s="88" customFormat="1" ht="15" customHeight="1" spans="1:9">
      <c r="A29" s="97"/>
      <c r="B29" s="98" t="s">
        <v>68</v>
      </c>
      <c r="C29" s="99" t="s">
        <v>69</v>
      </c>
      <c r="D29" s="100">
        <v>9860.95000000005</v>
      </c>
      <c r="E29" s="100">
        <v>9860.95000000005</v>
      </c>
      <c r="F29" s="101">
        <f t="shared" si="2"/>
        <v>9860.95000000005</v>
      </c>
      <c r="G29" s="100">
        <v>31.35</v>
      </c>
      <c r="H29" s="100">
        <v>31.35</v>
      </c>
      <c r="I29" s="109">
        <f t="shared" si="3"/>
        <v>31.35</v>
      </c>
    </row>
    <row r="30" s="88" customFormat="1" ht="15" customHeight="1" spans="1:9">
      <c r="A30" s="97"/>
      <c r="B30" s="98" t="s">
        <v>70</v>
      </c>
      <c r="C30" s="99" t="s">
        <v>71</v>
      </c>
      <c r="D30" s="100">
        <v>7385.40000000004</v>
      </c>
      <c r="E30" s="100">
        <v>7385.40000000004</v>
      </c>
      <c r="F30" s="101">
        <f t="shared" si="2"/>
        <v>7385.40000000004</v>
      </c>
      <c r="G30" s="100">
        <v>19.8</v>
      </c>
      <c r="H30" s="100">
        <v>19.8</v>
      </c>
      <c r="I30" s="109">
        <f t="shared" si="3"/>
        <v>19.8</v>
      </c>
    </row>
    <row r="31" s="88" customFormat="1" ht="15" customHeight="1" spans="1:9">
      <c r="A31" s="97"/>
      <c r="B31" s="102" t="s">
        <v>72</v>
      </c>
      <c r="C31" s="103"/>
      <c r="D31" s="100"/>
      <c r="E31" s="100"/>
      <c r="F31" s="104">
        <f>SUM(F19:F30)</f>
        <v>85941.9</v>
      </c>
      <c r="G31" s="100"/>
      <c r="H31" s="100"/>
      <c r="I31" s="110">
        <f>SUM(I19:I30)</f>
        <v>347.05</v>
      </c>
    </row>
    <row r="32" s="88" customFormat="1" ht="15" customHeight="1" spans="1:9">
      <c r="A32" s="97"/>
      <c r="B32" s="98" t="s">
        <v>73</v>
      </c>
      <c r="C32" s="99" t="s">
        <v>74</v>
      </c>
      <c r="D32" s="100">
        <v>7398.05000000001</v>
      </c>
      <c r="E32" s="100">
        <v>7398.05000000001</v>
      </c>
      <c r="F32" s="101">
        <f t="shared" si="2"/>
        <v>7398.05000000001</v>
      </c>
      <c r="G32" s="100">
        <v>29.1500000000001</v>
      </c>
      <c r="H32" s="100">
        <v>29.1500000000001</v>
      </c>
      <c r="I32" s="109">
        <f t="shared" si="3"/>
        <v>29.1500000000001</v>
      </c>
    </row>
    <row r="33" s="88" customFormat="1" ht="15" customHeight="1" spans="1:9">
      <c r="A33" s="97"/>
      <c r="B33" s="98" t="s">
        <v>75</v>
      </c>
      <c r="C33" s="99" t="s">
        <v>76</v>
      </c>
      <c r="D33" s="100">
        <v>6990.50000000002</v>
      </c>
      <c r="E33" s="100">
        <v>6990.50000000002</v>
      </c>
      <c r="F33" s="101">
        <f t="shared" si="2"/>
        <v>6990.50000000002</v>
      </c>
      <c r="G33" s="100">
        <v>29.1500000000001</v>
      </c>
      <c r="H33" s="100">
        <v>29.1500000000001</v>
      </c>
      <c r="I33" s="109">
        <f t="shared" si="3"/>
        <v>29.1500000000001</v>
      </c>
    </row>
    <row r="34" s="88" customFormat="1" ht="15" customHeight="1" spans="1:9">
      <c r="A34" s="97"/>
      <c r="B34" s="98" t="s">
        <v>77</v>
      </c>
      <c r="C34" s="99" t="s">
        <v>78</v>
      </c>
      <c r="D34" s="100">
        <v>11287.65</v>
      </c>
      <c r="E34" s="100">
        <v>11287.65</v>
      </c>
      <c r="F34" s="101">
        <f t="shared" si="2"/>
        <v>11287.65</v>
      </c>
      <c r="G34" s="100">
        <v>21.9999999999999</v>
      </c>
      <c r="H34" s="100">
        <v>21.9999999999999</v>
      </c>
      <c r="I34" s="109">
        <f t="shared" si="3"/>
        <v>21.9999999999999</v>
      </c>
    </row>
    <row r="35" s="88" customFormat="1" ht="15" customHeight="1" spans="1:9">
      <c r="A35" s="97"/>
      <c r="B35" s="98" t="s">
        <v>79</v>
      </c>
      <c r="C35" s="99" t="s">
        <v>80</v>
      </c>
      <c r="D35" s="100">
        <v>11052.8</v>
      </c>
      <c r="E35" s="100">
        <v>11052.8</v>
      </c>
      <c r="F35" s="101">
        <f t="shared" si="2"/>
        <v>11052.8</v>
      </c>
      <c r="G35" s="100">
        <v>12.0999999999999</v>
      </c>
      <c r="H35" s="100">
        <v>12.0999999999999</v>
      </c>
      <c r="I35" s="109">
        <f t="shared" si="3"/>
        <v>12.0999999999999</v>
      </c>
    </row>
    <row r="36" s="88" customFormat="1" ht="15" customHeight="1" spans="1:9">
      <c r="A36" s="97"/>
      <c r="B36" s="98" t="s">
        <v>81</v>
      </c>
      <c r="C36" s="99" t="s">
        <v>82</v>
      </c>
      <c r="D36" s="100">
        <v>8794.49999999998</v>
      </c>
      <c r="E36" s="100">
        <v>8794.49999999998</v>
      </c>
      <c r="F36" s="101">
        <f t="shared" si="2"/>
        <v>8794.49999999998</v>
      </c>
      <c r="G36" s="100">
        <v>10.4499999999999</v>
      </c>
      <c r="H36" s="100">
        <v>10.4499999999999</v>
      </c>
      <c r="I36" s="109">
        <f t="shared" si="3"/>
        <v>10.4499999999999</v>
      </c>
    </row>
    <row r="37" s="88" customFormat="1" ht="15" customHeight="1" spans="1:9">
      <c r="A37" s="97"/>
      <c r="B37" s="98" t="s">
        <v>83</v>
      </c>
      <c r="C37" s="99" t="s">
        <v>84</v>
      </c>
      <c r="D37" s="100">
        <v>5780.50000000002</v>
      </c>
      <c r="E37" s="100">
        <v>5780.50000000002</v>
      </c>
      <c r="F37" s="101">
        <f t="shared" si="2"/>
        <v>5780.50000000002</v>
      </c>
      <c r="G37" s="100">
        <v>30.2499999999998</v>
      </c>
      <c r="H37" s="100">
        <v>30.2499999999998</v>
      </c>
      <c r="I37" s="109">
        <f t="shared" si="3"/>
        <v>30.2499999999998</v>
      </c>
    </row>
    <row r="38" s="88" customFormat="1" ht="15" customHeight="1" spans="1:9">
      <c r="A38" s="97"/>
      <c r="B38" s="98" t="s">
        <v>85</v>
      </c>
      <c r="C38" s="99" t="s">
        <v>86</v>
      </c>
      <c r="D38" s="100">
        <v>8299.49999999998</v>
      </c>
      <c r="E38" s="100">
        <v>8299.49999999998</v>
      </c>
      <c r="F38" s="101">
        <f t="shared" si="2"/>
        <v>8299.49999999998</v>
      </c>
      <c r="G38" s="100">
        <v>23.1000000000001</v>
      </c>
      <c r="H38" s="100">
        <v>23.1000000000001</v>
      </c>
      <c r="I38" s="109">
        <f t="shared" si="3"/>
        <v>23.1000000000001</v>
      </c>
    </row>
    <row r="39" s="88" customFormat="1" ht="15" customHeight="1" spans="1:9">
      <c r="A39" s="97"/>
      <c r="B39" s="98" t="s">
        <v>87</v>
      </c>
      <c r="C39" s="99" t="s">
        <v>88</v>
      </c>
      <c r="D39" s="100">
        <v>5913.60000000002</v>
      </c>
      <c r="E39" s="100">
        <v>5913.60000000002</v>
      </c>
      <c r="F39" s="101">
        <f t="shared" si="2"/>
        <v>5913.60000000002</v>
      </c>
      <c r="G39" s="100">
        <v>29.1500000000001</v>
      </c>
      <c r="H39" s="100">
        <v>29.1500000000001</v>
      </c>
      <c r="I39" s="109">
        <f t="shared" si="3"/>
        <v>29.1500000000001</v>
      </c>
    </row>
    <row r="40" s="88" customFormat="1" ht="15" customHeight="1" spans="1:9">
      <c r="A40" s="97"/>
      <c r="B40" s="98" t="s">
        <v>89</v>
      </c>
      <c r="C40" s="99" t="s">
        <v>90</v>
      </c>
      <c r="D40" s="100">
        <v>2313.84999999998</v>
      </c>
      <c r="E40" s="100">
        <v>2313.84999999998</v>
      </c>
      <c r="F40" s="101">
        <f t="shared" si="2"/>
        <v>2313.84999999998</v>
      </c>
      <c r="G40" s="100">
        <v>30.2499999999998</v>
      </c>
      <c r="H40" s="100">
        <v>30.2499999999998</v>
      </c>
      <c r="I40" s="109">
        <f t="shared" si="3"/>
        <v>30.2499999999998</v>
      </c>
    </row>
    <row r="41" s="88" customFormat="1" ht="15" customHeight="1" spans="1:9">
      <c r="A41" s="97"/>
      <c r="B41" s="98" t="s">
        <v>91</v>
      </c>
      <c r="C41" s="99" t="s">
        <v>92</v>
      </c>
      <c r="D41" s="100">
        <v>5478.00000000002</v>
      </c>
      <c r="E41" s="100">
        <v>5478.00000000002</v>
      </c>
      <c r="F41" s="101">
        <f t="shared" si="2"/>
        <v>5478.00000000002</v>
      </c>
      <c r="G41" s="100">
        <v>39.5999999999999</v>
      </c>
      <c r="H41" s="100">
        <v>39.5999999999999</v>
      </c>
      <c r="I41" s="109">
        <f t="shared" si="3"/>
        <v>39.5999999999999</v>
      </c>
    </row>
    <row r="42" s="88" customFormat="1" ht="15" customHeight="1" spans="1:9">
      <c r="A42" s="97"/>
      <c r="B42" s="98" t="s">
        <v>93</v>
      </c>
      <c r="C42" s="99" t="s">
        <v>94</v>
      </c>
      <c r="D42" s="100">
        <v>5804.15000000004</v>
      </c>
      <c r="E42" s="100">
        <v>5804.15000000004</v>
      </c>
      <c r="F42" s="101">
        <f t="shared" si="2"/>
        <v>5804.15000000004</v>
      </c>
      <c r="G42" s="100">
        <v>37.9499999999999</v>
      </c>
      <c r="H42" s="100">
        <v>37.9499999999999</v>
      </c>
      <c r="I42" s="109">
        <f t="shared" si="3"/>
        <v>37.9499999999999</v>
      </c>
    </row>
    <row r="43" s="88" customFormat="1" ht="15" customHeight="1" spans="1:9">
      <c r="A43" s="97"/>
      <c r="B43" s="98" t="s">
        <v>95</v>
      </c>
      <c r="C43" s="99" t="s">
        <v>96</v>
      </c>
      <c r="D43" s="100">
        <v>6047.25000000004</v>
      </c>
      <c r="E43" s="100">
        <v>6047.25000000004</v>
      </c>
      <c r="F43" s="101">
        <f t="shared" si="2"/>
        <v>6047.25000000004</v>
      </c>
      <c r="G43" s="100">
        <v>29.1500000000001</v>
      </c>
      <c r="H43" s="100">
        <v>29.1500000000001</v>
      </c>
      <c r="I43" s="109">
        <f t="shared" si="3"/>
        <v>29.1500000000001</v>
      </c>
    </row>
    <row r="44" s="88" customFormat="1" ht="15" customHeight="1" spans="1:9">
      <c r="A44" s="97"/>
      <c r="B44" s="102" t="s">
        <v>97</v>
      </c>
      <c r="C44" s="103"/>
      <c r="D44" s="100"/>
      <c r="E44" s="100"/>
      <c r="F44" s="104">
        <f>SUM(F32:F43)</f>
        <v>85160.3500000001</v>
      </c>
      <c r="G44" s="100"/>
      <c r="H44" s="100"/>
      <c r="I44" s="110">
        <f>SUM(I32:I43)</f>
        <v>322.3</v>
      </c>
    </row>
    <row r="45" s="88" customFormat="1" ht="15" customHeight="1" spans="1:9">
      <c r="A45" s="97"/>
      <c r="B45" s="98" t="s">
        <v>98</v>
      </c>
      <c r="C45" s="99" t="s">
        <v>99</v>
      </c>
      <c r="D45" s="100">
        <v>6807.90000000004</v>
      </c>
      <c r="E45" s="100">
        <v>6807.90000000004</v>
      </c>
      <c r="F45" s="101">
        <f t="shared" si="2"/>
        <v>6807.90000000004</v>
      </c>
      <c r="G45" s="100">
        <v>40.1499999999998</v>
      </c>
      <c r="H45" s="100">
        <v>40.1499999999998</v>
      </c>
      <c r="I45" s="109">
        <f t="shared" si="3"/>
        <v>40.1499999999998</v>
      </c>
    </row>
    <row r="46" s="88" customFormat="1" ht="15" customHeight="1" spans="1:9">
      <c r="A46" s="97"/>
      <c r="B46" s="98" t="s">
        <v>100</v>
      </c>
      <c r="C46" s="99" t="s">
        <v>101</v>
      </c>
      <c r="D46" s="100">
        <v>8226.9</v>
      </c>
      <c r="E46" s="100">
        <v>8226.9</v>
      </c>
      <c r="F46" s="101">
        <f t="shared" si="2"/>
        <v>8226.9</v>
      </c>
      <c r="G46" s="100">
        <v>26.9500000000001</v>
      </c>
      <c r="H46" s="100">
        <v>26.9500000000001</v>
      </c>
      <c r="I46" s="109">
        <f t="shared" si="3"/>
        <v>26.9500000000001</v>
      </c>
    </row>
    <row r="47" s="88" customFormat="1" ht="15" customHeight="1" spans="1:9">
      <c r="A47" s="97"/>
      <c r="B47" s="98" t="s">
        <v>102</v>
      </c>
      <c r="C47" s="99" t="s">
        <v>103</v>
      </c>
      <c r="D47" s="100">
        <v>8924.85000000002</v>
      </c>
      <c r="E47" s="100">
        <v>8924.85000000002</v>
      </c>
      <c r="F47" s="101">
        <f t="shared" si="2"/>
        <v>8924.85000000002</v>
      </c>
      <c r="G47" s="100">
        <v>39.05</v>
      </c>
      <c r="H47" s="100">
        <v>39.05</v>
      </c>
      <c r="I47" s="109">
        <f t="shared" si="3"/>
        <v>39.05</v>
      </c>
    </row>
    <row r="48" s="88" customFormat="1" ht="15" customHeight="1" spans="1:9">
      <c r="A48" s="97"/>
      <c r="B48" s="98" t="s">
        <v>104</v>
      </c>
      <c r="C48" s="99" t="s">
        <v>105</v>
      </c>
      <c r="D48" s="100">
        <v>9647.54999999999</v>
      </c>
      <c r="E48" s="100">
        <v>9647.54999999999</v>
      </c>
      <c r="F48" s="101">
        <f t="shared" si="2"/>
        <v>9647.54999999999</v>
      </c>
      <c r="G48" s="100">
        <v>9.89999999999998</v>
      </c>
      <c r="H48" s="100">
        <v>9.89999999999998</v>
      </c>
      <c r="I48" s="109">
        <f t="shared" si="3"/>
        <v>9.89999999999998</v>
      </c>
    </row>
    <row r="49" s="88" customFormat="1" ht="15" customHeight="1" spans="1:9">
      <c r="A49" s="97"/>
      <c r="B49" s="98" t="s">
        <v>106</v>
      </c>
      <c r="C49" s="99" t="s">
        <v>107</v>
      </c>
      <c r="D49" s="100">
        <v>8281.9</v>
      </c>
      <c r="E49" s="100">
        <v>8281.9</v>
      </c>
      <c r="F49" s="101">
        <f t="shared" si="2"/>
        <v>8281.9</v>
      </c>
      <c r="G49" s="100">
        <v>19.2500000000001</v>
      </c>
      <c r="H49" s="100">
        <v>19.2500000000001</v>
      </c>
      <c r="I49" s="109">
        <f t="shared" si="3"/>
        <v>19.2500000000001</v>
      </c>
    </row>
    <row r="50" s="88" customFormat="1" ht="15" customHeight="1" spans="1:9">
      <c r="A50" s="97"/>
      <c r="B50" s="98" t="s">
        <v>108</v>
      </c>
      <c r="C50" s="99" t="s">
        <v>109</v>
      </c>
      <c r="D50" s="100">
        <v>8516.75000000002</v>
      </c>
      <c r="E50" s="100">
        <v>8516.75000000002</v>
      </c>
      <c r="F50" s="101">
        <f t="shared" si="2"/>
        <v>8516.75000000002</v>
      </c>
      <c r="G50" s="100">
        <v>16.4999999999998</v>
      </c>
      <c r="H50" s="100">
        <v>16.4999999999998</v>
      </c>
      <c r="I50" s="109">
        <f t="shared" si="3"/>
        <v>16.4999999999998</v>
      </c>
    </row>
    <row r="51" s="88" customFormat="1" ht="15" customHeight="1" spans="1:9">
      <c r="A51" s="97"/>
      <c r="B51" s="98" t="s">
        <v>110</v>
      </c>
      <c r="C51" s="99" t="s">
        <v>111</v>
      </c>
      <c r="D51" s="100">
        <v>2965.04999999999</v>
      </c>
      <c r="E51" s="100">
        <v>2965.04999999999</v>
      </c>
      <c r="F51" s="101">
        <f t="shared" si="2"/>
        <v>2965.04999999999</v>
      </c>
      <c r="G51" s="100">
        <v>40.1499999999998</v>
      </c>
      <c r="H51" s="100">
        <v>40.1499999999998</v>
      </c>
      <c r="I51" s="109">
        <f t="shared" si="3"/>
        <v>40.1499999999998</v>
      </c>
    </row>
    <row r="52" s="88" customFormat="1" ht="15" customHeight="1" spans="1:9">
      <c r="A52" s="97"/>
      <c r="B52" s="98" t="s">
        <v>112</v>
      </c>
      <c r="C52" s="99" t="s">
        <v>113</v>
      </c>
      <c r="D52" s="100">
        <v>4308.15</v>
      </c>
      <c r="E52" s="100">
        <v>4308.15</v>
      </c>
      <c r="F52" s="101">
        <f t="shared" si="2"/>
        <v>4308.15</v>
      </c>
      <c r="G52" s="100">
        <v>30.8000000000001</v>
      </c>
      <c r="H52" s="100">
        <v>30.8000000000001</v>
      </c>
      <c r="I52" s="109">
        <f t="shared" si="3"/>
        <v>30.8000000000001</v>
      </c>
    </row>
    <row r="53" s="88" customFormat="1" ht="15" customHeight="1" spans="1:9">
      <c r="A53" s="97"/>
      <c r="B53" s="98" t="s">
        <v>114</v>
      </c>
      <c r="C53" s="99" t="s">
        <v>115</v>
      </c>
      <c r="D53" s="100">
        <v>5478.00000000002</v>
      </c>
      <c r="E53" s="100">
        <v>5478.00000000002</v>
      </c>
      <c r="F53" s="101">
        <f t="shared" si="2"/>
        <v>5478.00000000002</v>
      </c>
      <c r="G53" s="100">
        <v>47.3</v>
      </c>
      <c r="H53" s="100">
        <v>47.3</v>
      </c>
      <c r="I53" s="109">
        <f t="shared" si="3"/>
        <v>47.3</v>
      </c>
    </row>
    <row r="54" s="88" customFormat="1" ht="15" customHeight="1" spans="1:9">
      <c r="A54" s="97"/>
      <c r="B54" s="98" t="s">
        <v>116</v>
      </c>
      <c r="C54" s="99" t="s">
        <v>117</v>
      </c>
      <c r="D54" s="100">
        <v>4947.25000000004</v>
      </c>
      <c r="E54" s="100">
        <v>4947.25000000004</v>
      </c>
      <c r="F54" s="101">
        <f t="shared" si="2"/>
        <v>4947.25000000004</v>
      </c>
      <c r="G54" s="100">
        <v>29.7</v>
      </c>
      <c r="H54" s="100">
        <v>29.7</v>
      </c>
      <c r="I54" s="109">
        <f t="shared" si="3"/>
        <v>29.7</v>
      </c>
    </row>
    <row r="55" s="88" customFormat="1" ht="15" customHeight="1" spans="1:9">
      <c r="A55" s="97"/>
      <c r="B55" s="98" t="s">
        <v>118</v>
      </c>
      <c r="C55" s="99" t="s">
        <v>119</v>
      </c>
      <c r="D55" s="100">
        <v>8996.34999999998</v>
      </c>
      <c r="E55" s="100">
        <v>8996.34999999998</v>
      </c>
      <c r="F55" s="101">
        <f t="shared" si="2"/>
        <v>8996.34999999998</v>
      </c>
      <c r="G55" s="100">
        <v>29.7</v>
      </c>
      <c r="H55" s="100">
        <v>29.7</v>
      </c>
      <c r="I55" s="109">
        <f t="shared" si="3"/>
        <v>29.7</v>
      </c>
    </row>
    <row r="56" s="88" customFormat="1" ht="15" customHeight="1" spans="1:9">
      <c r="A56" s="97"/>
      <c r="B56" s="98" t="s">
        <v>120</v>
      </c>
      <c r="C56" s="99" t="s">
        <v>121</v>
      </c>
      <c r="D56" s="100">
        <v>7323.79999999999</v>
      </c>
      <c r="E56" s="100">
        <v>7323.79999999999</v>
      </c>
      <c r="F56" s="101">
        <f t="shared" si="2"/>
        <v>7323.79999999999</v>
      </c>
      <c r="G56" s="100">
        <v>33.55</v>
      </c>
      <c r="H56" s="100">
        <v>33.55</v>
      </c>
      <c r="I56" s="109">
        <f t="shared" si="3"/>
        <v>33.55</v>
      </c>
    </row>
    <row r="57" s="88" customFormat="1" ht="15" customHeight="1" spans="1:9">
      <c r="A57" s="97"/>
      <c r="B57" s="102" t="s">
        <v>122</v>
      </c>
      <c r="C57" s="103"/>
      <c r="D57" s="100"/>
      <c r="E57" s="100"/>
      <c r="F57" s="104">
        <f>SUM(F45:F56)</f>
        <v>84424.4500000001</v>
      </c>
      <c r="G57" s="100"/>
      <c r="H57" s="100"/>
      <c r="I57" s="110">
        <f>SUM(I45:I56)</f>
        <v>363</v>
      </c>
    </row>
    <row r="58" s="88" customFormat="1" ht="15" customHeight="1" spans="1:9">
      <c r="A58" s="97"/>
      <c r="B58" s="98" t="s">
        <v>123</v>
      </c>
      <c r="C58" s="99" t="s">
        <v>124</v>
      </c>
      <c r="D58" s="100">
        <v>5234.90000000002</v>
      </c>
      <c r="E58" s="100">
        <v>5234.90000000002</v>
      </c>
      <c r="F58" s="101">
        <f t="shared" si="2"/>
        <v>5234.90000000002</v>
      </c>
      <c r="G58" s="100">
        <v>48.95</v>
      </c>
      <c r="H58" s="100">
        <v>48.95</v>
      </c>
      <c r="I58" s="109">
        <f t="shared" si="3"/>
        <v>48.95</v>
      </c>
    </row>
    <row r="59" s="88" customFormat="1" ht="15" customHeight="1" spans="1:9">
      <c r="A59" s="97"/>
      <c r="B59" s="98" t="s">
        <v>125</v>
      </c>
      <c r="C59" s="99" t="s">
        <v>126</v>
      </c>
      <c r="D59" s="100">
        <v>6925.6</v>
      </c>
      <c r="E59" s="100">
        <v>6925.6</v>
      </c>
      <c r="F59" s="101">
        <f t="shared" si="2"/>
        <v>6925.6</v>
      </c>
      <c r="G59" s="100">
        <v>39.05</v>
      </c>
      <c r="H59" s="100">
        <v>39.05</v>
      </c>
      <c r="I59" s="109">
        <f t="shared" si="3"/>
        <v>39.05</v>
      </c>
    </row>
    <row r="60" s="88" customFormat="1" ht="15" customHeight="1" spans="1:9">
      <c r="A60" s="97"/>
      <c r="B60" s="98" t="s">
        <v>127</v>
      </c>
      <c r="C60" s="99" t="s">
        <v>128</v>
      </c>
      <c r="D60" s="100">
        <v>9511.70000000003</v>
      </c>
      <c r="E60" s="100">
        <v>9511.70000000003</v>
      </c>
      <c r="F60" s="101">
        <f t="shared" si="2"/>
        <v>9511.70000000003</v>
      </c>
      <c r="G60" s="100">
        <v>35.7499999999999</v>
      </c>
      <c r="H60" s="100">
        <v>35.7499999999999</v>
      </c>
      <c r="I60" s="109">
        <f t="shared" si="3"/>
        <v>35.7499999999999</v>
      </c>
    </row>
    <row r="61" s="88" customFormat="1" ht="15" customHeight="1" spans="1:9">
      <c r="A61" s="97"/>
      <c r="B61" s="98" t="s">
        <v>129</v>
      </c>
      <c r="C61" s="99" t="s">
        <v>130</v>
      </c>
      <c r="D61" s="100">
        <v>9900</v>
      </c>
      <c r="E61" s="100">
        <v>9900</v>
      </c>
      <c r="F61" s="101">
        <f t="shared" si="2"/>
        <v>9900</v>
      </c>
      <c r="G61" s="100">
        <v>18.1499999999999</v>
      </c>
      <c r="H61" s="100">
        <v>18.1499999999999</v>
      </c>
      <c r="I61" s="109">
        <f t="shared" si="3"/>
        <v>18.1499999999999</v>
      </c>
    </row>
    <row r="62" s="88" customFormat="1" ht="15" customHeight="1" spans="1:9">
      <c r="A62" s="97"/>
      <c r="B62" s="98" t="s">
        <v>131</v>
      </c>
      <c r="C62" s="99" t="s">
        <v>132</v>
      </c>
      <c r="D62" s="100">
        <v>10876.8</v>
      </c>
      <c r="E62" s="100">
        <v>10876.8</v>
      </c>
      <c r="F62" s="101">
        <f t="shared" si="2"/>
        <v>10876.8</v>
      </c>
      <c r="G62" s="100">
        <v>25.3</v>
      </c>
      <c r="H62" s="100">
        <v>25.3</v>
      </c>
      <c r="I62" s="109">
        <f t="shared" si="3"/>
        <v>25.3</v>
      </c>
    </row>
    <row r="63" s="88" customFormat="1" ht="15" customHeight="1" spans="1:9">
      <c r="A63" s="97"/>
      <c r="B63" s="98" t="s">
        <v>133</v>
      </c>
      <c r="C63" s="99" t="s">
        <v>134</v>
      </c>
      <c r="D63" s="100">
        <v>4414.30000000001</v>
      </c>
      <c r="E63" s="100">
        <v>4414.30000000001</v>
      </c>
      <c r="F63" s="101">
        <f t="shared" si="2"/>
        <v>4414.30000000001</v>
      </c>
      <c r="G63" s="100">
        <v>33.5500000000004</v>
      </c>
      <c r="H63" s="100">
        <v>33.5500000000004</v>
      </c>
      <c r="I63" s="109">
        <f t="shared" si="3"/>
        <v>33.5500000000004</v>
      </c>
    </row>
    <row r="64" s="88" customFormat="1" ht="15" customHeight="1" spans="1:9">
      <c r="A64" s="97"/>
      <c r="B64" s="98" t="s">
        <v>135</v>
      </c>
      <c r="C64" s="99" t="s">
        <v>136</v>
      </c>
      <c r="D64" s="100">
        <v>4093.1</v>
      </c>
      <c r="E64" s="100">
        <v>4093.1</v>
      </c>
      <c r="F64" s="101">
        <f t="shared" si="2"/>
        <v>4093.1</v>
      </c>
      <c r="G64" s="100">
        <v>60.4999999999997</v>
      </c>
      <c r="H64" s="100">
        <v>60.4999999999997</v>
      </c>
      <c r="I64" s="109">
        <f t="shared" si="3"/>
        <v>60.4999999999997</v>
      </c>
    </row>
    <row r="65" s="88" customFormat="1" ht="15" customHeight="1" spans="1:9">
      <c r="A65" s="97"/>
      <c r="B65" s="98" t="s">
        <v>137</v>
      </c>
      <c r="C65" s="99" t="s">
        <v>138</v>
      </c>
      <c r="D65" s="100">
        <v>4202.54999999999</v>
      </c>
      <c r="E65" s="100">
        <v>4202.54999999999</v>
      </c>
      <c r="F65" s="101">
        <f t="shared" si="2"/>
        <v>4202.54999999999</v>
      </c>
      <c r="G65" s="100">
        <v>51.1500000000004</v>
      </c>
      <c r="H65" s="100">
        <v>51.1500000000004</v>
      </c>
      <c r="I65" s="109">
        <f t="shared" si="3"/>
        <v>51.1500000000004</v>
      </c>
    </row>
    <row r="66" s="88" customFormat="1" ht="15" customHeight="1" spans="1:9">
      <c r="A66" s="97"/>
      <c r="B66" s="98" t="s">
        <v>139</v>
      </c>
      <c r="C66" s="99" t="s">
        <v>140</v>
      </c>
      <c r="D66" s="100">
        <v>3786.20000000001</v>
      </c>
      <c r="E66" s="100">
        <v>3786.20000000001</v>
      </c>
      <c r="F66" s="101">
        <f t="shared" si="2"/>
        <v>3786.20000000001</v>
      </c>
      <c r="G66" s="100">
        <v>50.6000000000001</v>
      </c>
      <c r="H66" s="100">
        <v>50.6000000000001</v>
      </c>
      <c r="I66" s="109">
        <f t="shared" si="3"/>
        <v>50.6000000000001</v>
      </c>
    </row>
    <row r="67" s="88" customFormat="1" ht="15" customHeight="1" spans="1:9">
      <c r="A67" s="97"/>
      <c r="B67" s="98" t="s">
        <v>141</v>
      </c>
      <c r="C67" s="99" t="s">
        <v>142</v>
      </c>
      <c r="D67" s="100">
        <v>3953.39999999996</v>
      </c>
      <c r="E67" s="100">
        <v>3953.39999999996</v>
      </c>
      <c r="F67" s="101">
        <f t="shared" si="2"/>
        <v>3953.39999999996</v>
      </c>
      <c r="G67" s="100">
        <v>51.1500000000004</v>
      </c>
      <c r="H67" s="100">
        <v>51.1500000000004</v>
      </c>
      <c r="I67" s="109">
        <f t="shared" si="3"/>
        <v>51.1500000000004</v>
      </c>
    </row>
    <row r="68" s="88" customFormat="1" ht="15" customHeight="1" spans="1:9">
      <c r="A68" s="97"/>
      <c r="B68" s="98" t="s">
        <v>143</v>
      </c>
      <c r="C68" s="99" t="s">
        <v>144</v>
      </c>
      <c r="D68" s="100">
        <v>7163.19999999999</v>
      </c>
      <c r="E68" s="100">
        <v>7163.19999999999</v>
      </c>
      <c r="F68" s="101">
        <f t="shared" si="2"/>
        <v>7163.19999999999</v>
      </c>
      <c r="G68" s="100">
        <v>26.9499999999997</v>
      </c>
      <c r="H68" s="100">
        <v>26.9499999999997</v>
      </c>
      <c r="I68" s="109">
        <f t="shared" si="3"/>
        <v>26.9499999999997</v>
      </c>
    </row>
    <row r="69" s="88" customFormat="1" ht="15" customHeight="1" spans="1:9">
      <c r="A69" s="97"/>
      <c r="B69" s="98" t="s">
        <v>145</v>
      </c>
      <c r="C69" s="99" t="s">
        <v>146</v>
      </c>
      <c r="D69" s="100">
        <v>5782.14999999996</v>
      </c>
      <c r="E69" s="100">
        <v>5782.14999999996</v>
      </c>
      <c r="F69" s="101">
        <f t="shared" si="2"/>
        <v>5782.14999999996</v>
      </c>
      <c r="G69" s="100">
        <v>25.2999999999997</v>
      </c>
      <c r="H69" s="100">
        <v>25.2999999999997</v>
      </c>
      <c r="I69" s="109">
        <f t="shared" si="3"/>
        <v>25.2999999999997</v>
      </c>
    </row>
    <row r="70" s="88" customFormat="1" ht="15" customHeight="1" spans="1:9">
      <c r="A70" s="97"/>
      <c r="B70" s="102" t="s">
        <v>147</v>
      </c>
      <c r="C70" s="103"/>
      <c r="D70" s="100"/>
      <c r="E70" s="100"/>
      <c r="F70" s="104">
        <f>SUM(F58:F69)</f>
        <v>75843.9</v>
      </c>
      <c r="G70" s="100"/>
      <c r="H70" s="100"/>
      <c r="I70" s="110">
        <f>SUM(I58:I69)</f>
        <v>466.4</v>
      </c>
    </row>
    <row r="71" s="88" customFormat="1" ht="15" customHeight="1" spans="1:9">
      <c r="A71" s="97"/>
      <c r="B71" s="98" t="s">
        <v>148</v>
      </c>
      <c r="C71" s="99" t="s">
        <v>149</v>
      </c>
      <c r="D71" s="111">
        <v>8797.24999999999</v>
      </c>
      <c r="E71" s="111">
        <v>8797.24999999999</v>
      </c>
      <c r="F71" s="101">
        <f t="shared" si="2"/>
        <v>8797.24999999999</v>
      </c>
      <c r="G71" s="111">
        <v>23.65</v>
      </c>
      <c r="H71" s="111">
        <v>23.65</v>
      </c>
      <c r="I71" s="109">
        <f t="shared" si="3"/>
        <v>23.65</v>
      </c>
    </row>
    <row r="72" s="88" customFormat="1" ht="15" customHeight="1" spans="1:9">
      <c r="A72" s="97"/>
      <c r="B72" s="98" t="s">
        <v>150</v>
      </c>
      <c r="C72" s="99" t="s">
        <v>151</v>
      </c>
      <c r="D72" s="111">
        <v>7463.49999999999</v>
      </c>
      <c r="E72" s="111">
        <v>7463.49999999999</v>
      </c>
      <c r="F72" s="101">
        <f t="shared" si="2"/>
        <v>7463.49999999999</v>
      </c>
      <c r="G72" s="111">
        <v>30.7999999999999</v>
      </c>
      <c r="H72" s="111">
        <v>30.7999999999999</v>
      </c>
      <c r="I72" s="109">
        <f t="shared" si="3"/>
        <v>30.7999999999999</v>
      </c>
    </row>
    <row r="73" s="89" customFormat="1" ht="15" customHeight="1" spans="1:9">
      <c r="A73" s="112"/>
      <c r="B73" s="113" t="s">
        <v>152</v>
      </c>
      <c r="C73" s="114"/>
      <c r="D73" s="115"/>
      <c r="E73" s="115"/>
      <c r="F73" s="116">
        <f>SUM(F71:F72)</f>
        <v>16260.75</v>
      </c>
      <c r="G73" s="115"/>
      <c r="H73" s="115"/>
      <c r="I73" s="116">
        <f>SUM(I71:I72)</f>
        <v>54.4499999999999</v>
      </c>
    </row>
    <row r="74" s="87" customFormat="1" ht="34.5" customHeight="1" spans="1:9">
      <c r="A74" s="117"/>
      <c r="B74" s="118" t="s">
        <v>153</v>
      </c>
      <c r="C74" s="119"/>
      <c r="D74" s="120" t="s">
        <v>154</v>
      </c>
      <c r="E74" s="120" t="s">
        <v>154</v>
      </c>
      <c r="F74" s="121">
        <f>F70+F57+F44+F31+F18+F73</f>
        <v>435609.35</v>
      </c>
      <c r="G74" s="120" t="s">
        <v>154</v>
      </c>
      <c r="H74" s="120" t="s">
        <v>154</v>
      </c>
      <c r="I74" s="121">
        <f>I70+I57+I44+I31+I18+I73</f>
        <v>1982.75</v>
      </c>
    </row>
    <row r="75" s="86" customFormat="1" ht="19.5" customHeight="1" spans="3:10">
      <c r="C75" s="122"/>
      <c r="D75" s="122"/>
      <c r="E75" s="122"/>
      <c r="F75" s="122"/>
      <c r="G75" s="122"/>
      <c r="H75" s="122"/>
      <c r="I75" s="122"/>
      <c r="J75" s="123"/>
    </row>
  </sheetData>
  <mergeCells count="11">
    <mergeCell ref="B2:I2"/>
    <mergeCell ref="D3:F3"/>
    <mergeCell ref="G3:I3"/>
    <mergeCell ref="B18:C18"/>
    <mergeCell ref="B31:C31"/>
    <mergeCell ref="B44:C44"/>
    <mergeCell ref="B57:C57"/>
    <mergeCell ref="B70:C70"/>
    <mergeCell ref="B73:C73"/>
    <mergeCell ref="B74:C74"/>
    <mergeCell ref="B3:C5"/>
  </mergeCells>
  <printOptions horizontalCentered="1"/>
  <pageMargins left="0.393700787401575" right="0.393700787401575" top="0.393700787401575" bottom="0.393700787401575" header="0.196850393700787" footer="0.196850393700787"/>
  <pageSetup paperSize="9" scale="38" orientation="portrait" horizontalDpi="12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B2:F74"/>
  <sheetViews>
    <sheetView zoomScale="80" zoomScaleNormal="80" topLeftCell="A48" workbookViewId="0">
      <selection activeCell="F79" sqref="F79"/>
    </sheetView>
  </sheetViews>
  <sheetFormatPr defaultColWidth="9" defaultRowHeight="14.25" outlineLevelCol="5"/>
  <cols>
    <col min="1" max="1" width="9" style="60"/>
    <col min="2" max="2" width="16.5" style="61" customWidth="1"/>
    <col min="3" max="3" width="20.0833333333333" style="61" customWidth="1"/>
    <col min="4" max="4" width="21.5833333333333" style="61" customWidth="1"/>
    <col min="5" max="5" width="19.75" style="61" customWidth="1"/>
    <col min="6" max="6" width="22.0833333333333" style="61" customWidth="1"/>
    <col min="7" max="16384" width="9" style="60"/>
  </cols>
  <sheetData>
    <row r="2" ht="48" customHeight="1" spans="2:6">
      <c r="B2" s="62" t="s">
        <v>155</v>
      </c>
      <c r="C2" s="62"/>
      <c r="D2" s="62"/>
      <c r="E2" s="62"/>
      <c r="F2" s="62"/>
    </row>
    <row r="3" ht="45" customHeight="1" spans="2:6">
      <c r="B3" s="63" t="s">
        <v>156</v>
      </c>
      <c r="C3" s="64"/>
      <c r="D3" s="64" t="s">
        <v>157</v>
      </c>
      <c r="E3" s="65"/>
      <c r="F3" s="66"/>
    </row>
    <row r="4" ht="35.25" spans="2:6">
      <c r="B4" s="67"/>
      <c r="C4" s="68"/>
      <c r="D4" s="68" t="s">
        <v>158</v>
      </c>
      <c r="E4" s="68" t="s">
        <v>14</v>
      </c>
      <c r="F4" s="69" t="s">
        <v>159</v>
      </c>
    </row>
    <row r="5" ht="15.75" spans="2:6">
      <c r="B5" s="67"/>
      <c r="C5" s="68"/>
      <c r="D5" s="68" t="s">
        <v>160</v>
      </c>
      <c r="E5" s="68" t="s">
        <v>161</v>
      </c>
      <c r="F5" s="69" t="s">
        <v>162</v>
      </c>
    </row>
    <row r="6" ht="15.75" spans="2:6">
      <c r="B6" s="70" t="s">
        <v>23</v>
      </c>
      <c r="C6" s="71" t="s">
        <v>24</v>
      </c>
      <c r="D6" s="72">
        <v>0.816</v>
      </c>
      <c r="E6" s="72">
        <v>0.816</v>
      </c>
      <c r="F6" s="73">
        <f t="shared" ref="F6:F24" si="0">MAX(D6,E6)</f>
        <v>0.816</v>
      </c>
    </row>
    <row r="7" ht="15.75" spans="2:6">
      <c r="B7" s="70" t="s">
        <v>25</v>
      </c>
      <c r="C7" s="71" t="s">
        <v>26</v>
      </c>
      <c r="D7" s="72">
        <v>0.389</v>
      </c>
      <c r="E7" s="72">
        <v>0.389</v>
      </c>
      <c r="F7" s="73">
        <f t="shared" si="0"/>
        <v>0.389</v>
      </c>
    </row>
    <row r="8" ht="15.75" spans="2:6">
      <c r="B8" s="70" t="s">
        <v>27</v>
      </c>
      <c r="C8" s="71" t="s">
        <v>28</v>
      </c>
      <c r="D8" s="72">
        <v>0.452</v>
      </c>
      <c r="E8" s="72">
        <v>0.452</v>
      </c>
      <c r="F8" s="73">
        <f t="shared" si="0"/>
        <v>0.452</v>
      </c>
    </row>
    <row r="9" ht="15.75" spans="2:6">
      <c r="B9" s="70" t="s">
        <v>29</v>
      </c>
      <c r="C9" s="71" t="s">
        <v>30</v>
      </c>
      <c r="D9" s="72">
        <v>0.389</v>
      </c>
      <c r="E9" s="72">
        <v>0.389</v>
      </c>
      <c r="F9" s="73">
        <f t="shared" si="0"/>
        <v>0.389</v>
      </c>
    </row>
    <row r="10" ht="15.75" spans="2:6">
      <c r="B10" s="70" t="s">
        <v>31</v>
      </c>
      <c r="C10" s="71" t="s">
        <v>32</v>
      </c>
      <c r="D10" s="72">
        <v>0.389</v>
      </c>
      <c r="E10" s="72">
        <v>0.389</v>
      </c>
      <c r="F10" s="73">
        <f t="shared" si="0"/>
        <v>0.389</v>
      </c>
    </row>
    <row r="11" ht="15.75" spans="2:6">
      <c r="B11" s="70" t="s">
        <v>33</v>
      </c>
      <c r="C11" s="71" t="s">
        <v>34</v>
      </c>
      <c r="D11" s="72">
        <v>0.389</v>
      </c>
      <c r="E11" s="72">
        <v>0.389</v>
      </c>
      <c r="F11" s="73">
        <f t="shared" si="0"/>
        <v>0.389</v>
      </c>
    </row>
    <row r="12" ht="15.75" spans="2:6">
      <c r="B12" s="70" t="s">
        <v>35</v>
      </c>
      <c r="C12" s="71" t="s">
        <v>36</v>
      </c>
      <c r="D12" s="72">
        <v>0.389</v>
      </c>
      <c r="E12" s="72">
        <v>0.389</v>
      </c>
      <c r="F12" s="73">
        <f t="shared" si="0"/>
        <v>0.389</v>
      </c>
    </row>
    <row r="13" ht="15.75" spans="2:6">
      <c r="B13" s="70" t="s">
        <v>37</v>
      </c>
      <c r="C13" s="71" t="s">
        <v>38</v>
      </c>
      <c r="D13" s="72">
        <v>0.39</v>
      </c>
      <c r="E13" s="72">
        <v>0.39</v>
      </c>
      <c r="F13" s="73">
        <f t="shared" si="0"/>
        <v>0.39</v>
      </c>
    </row>
    <row r="14" ht="15.75" spans="2:6">
      <c r="B14" s="70" t="s">
        <v>39</v>
      </c>
      <c r="C14" s="71" t="s">
        <v>40</v>
      </c>
      <c r="D14" s="72">
        <v>0.711</v>
      </c>
      <c r="E14" s="72">
        <v>0.711</v>
      </c>
      <c r="F14" s="73">
        <f t="shared" si="0"/>
        <v>0.711</v>
      </c>
    </row>
    <row r="15" ht="15.75" spans="2:6">
      <c r="B15" s="70" t="s">
        <v>41</v>
      </c>
      <c r="C15" s="71" t="s">
        <v>42</v>
      </c>
      <c r="D15" s="72">
        <v>0.693</v>
      </c>
      <c r="E15" s="72">
        <v>0.693</v>
      </c>
      <c r="F15" s="73">
        <f t="shared" si="0"/>
        <v>0.693</v>
      </c>
    </row>
    <row r="16" ht="15.75" spans="2:6">
      <c r="B16" s="70" t="s">
        <v>43</v>
      </c>
      <c r="C16" s="71" t="s">
        <v>44</v>
      </c>
      <c r="D16" s="72">
        <v>0.399</v>
      </c>
      <c r="E16" s="72">
        <v>0.399</v>
      </c>
      <c r="F16" s="73">
        <f t="shared" si="0"/>
        <v>0.399</v>
      </c>
    </row>
    <row r="17" ht="15.75" spans="2:6">
      <c r="B17" s="70" t="s">
        <v>45</v>
      </c>
      <c r="C17" s="71" t="s">
        <v>46</v>
      </c>
      <c r="D17" s="72">
        <v>0.389</v>
      </c>
      <c r="E17" s="72">
        <v>0.389</v>
      </c>
      <c r="F17" s="73">
        <f t="shared" si="0"/>
        <v>0.389</v>
      </c>
    </row>
    <row r="18" ht="15.75" spans="2:6">
      <c r="B18" s="74" t="s">
        <v>47</v>
      </c>
      <c r="C18" s="75"/>
      <c r="D18" s="72"/>
      <c r="E18" s="72"/>
      <c r="F18" s="76">
        <f>SUM(F7:F17)</f>
        <v>4.979</v>
      </c>
    </row>
    <row r="19" ht="15.75" spans="2:6">
      <c r="B19" s="70" t="s">
        <v>48</v>
      </c>
      <c r="C19" s="71" t="s">
        <v>49</v>
      </c>
      <c r="D19" s="72">
        <v>0.389</v>
      </c>
      <c r="E19" s="72">
        <v>0.389</v>
      </c>
      <c r="F19" s="73">
        <f t="shared" si="0"/>
        <v>0.389</v>
      </c>
    </row>
    <row r="20" ht="15.75" spans="2:6">
      <c r="B20" s="70" t="s">
        <v>50</v>
      </c>
      <c r="C20" s="71" t="s">
        <v>51</v>
      </c>
      <c r="D20" s="72">
        <v>0.389</v>
      </c>
      <c r="E20" s="72">
        <v>0.389</v>
      </c>
      <c r="F20" s="73">
        <f t="shared" si="0"/>
        <v>0.389</v>
      </c>
    </row>
    <row r="21" ht="15.75" spans="2:6">
      <c r="B21" s="70" t="s">
        <v>52</v>
      </c>
      <c r="C21" s="71" t="s">
        <v>53</v>
      </c>
      <c r="D21" s="72">
        <v>0.389</v>
      </c>
      <c r="E21" s="72">
        <v>0.389</v>
      </c>
      <c r="F21" s="73">
        <f t="shared" si="0"/>
        <v>0.389</v>
      </c>
    </row>
    <row r="22" ht="15.75" spans="2:6">
      <c r="B22" s="70" t="s">
        <v>54</v>
      </c>
      <c r="C22" s="71" t="s">
        <v>55</v>
      </c>
      <c r="D22" s="72">
        <v>0.389</v>
      </c>
      <c r="E22" s="72">
        <v>0.389</v>
      </c>
      <c r="F22" s="73">
        <f t="shared" si="0"/>
        <v>0.389</v>
      </c>
    </row>
    <row r="23" ht="15.75" spans="2:6">
      <c r="B23" s="70" t="s">
        <v>56</v>
      </c>
      <c r="C23" s="71" t="s">
        <v>57</v>
      </c>
      <c r="D23" s="72">
        <v>0.389</v>
      </c>
      <c r="E23" s="72">
        <v>0.389</v>
      </c>
      <c r="F23" s="73">
        <f t="shared" si="0"/>
        <v>0.389</v>
      </c>
    </row>
    <row r="24" ht="15.75" spans="2:6">
      <c r="B24" s="70" t="s">
        <v>58</v>
      </c>
      <c r="C24" s="71" t="s">
        <v>59</v>
      </c>
      <c r="D24" s="72">
        <v>0.389</v>
      </c>
      <c r="E24" s="72">
        <v>0.389</v>
      </c>
      <c r="F24" s="73">
        <f t="shared" si="0"/>
        <v>0.389</v>
      </c>
    </row>
    <row r="25" ht="15.75" spans="2:6">
      <c r="B25" s="70" t="s">
        <v>60</v>
      </c>
      <c r="C25" s="71" t="s">
        <v>61</v>
      </c>
      <c r="D25" s="72">
        <v>0.39</v>
      </c>
      <c r="E25" s="72">
        <v>0.39</v>
      </c>
      <c r="F25" s="73">
        <f t="shared" ref="F25:F72" si="1">MAX(D25,E25)</f>
        <v>0.39</v>
      </c>
    </row>
    <row r="26" ht="15.75" spans="2:6">
      <c r="B26" s="70" t="s">
        <v>62</v>
      </c>
      <c r="C26" s="71" t="s">
        <v>63</v>
      </c>
      <c r="D26" s="72">
        <v>0.534</v>
      </c>
      <c r="E26" s="72">
        <v>0.534</v>
      </c>
      <c r="F26" s="73">
        <f t="shared" si="1"/>
        <v>0.534</v>
      </c>
    </row>
    <row r="27" ht="15.75" spans="2:6">
      <c r="B27" s="70" t="s">
        <v>64</v>
      </c>
      <c r="C27" s="71" t="s">
        <v>65</v>
      </c>
      <c r="D27" s="72">
        <v>0.389</v>
      </c>
      <c r="E27" s="72">
        <v>0.389</v>
      </c>
      <c r="F27" s="73">
        <f t="shared" si="1"/>
        <v>0.389</v>
      </c>
    </row>
    <row r="28" ht="15.75" spans="2:6">
      <c r="B28" s="70" t="s">
        <v>66</v>
      </c>
      <c r="C28" s="71" t="s">
        <v>67</v>
      </c>
      <c r="D28" s="72">
        <v>1.211</v>
      </c>
      <c r="E28" s="72">
        <v>1.211</v>
      </c>
      <c r="F28" s="73">
        <f t="shared" si="1"/>
        <v>1.211</v>
      </c>
    </row>
    <row r="29" ht="15.75" spans="2:6">
      <c r="B29" s="70" t="s">
        <v>68</v>
      </c>
      <c r="C29" s="71" t="s">
        <v>69</v>
      </c>
      <c r="D29" s="72">
        <v>0.962</v>
      </c>
      <c r="E29" s="72">
        <v>0.962</v>
      </c>
      <c r="F29" s="73">
        <f t="shared" si="1"/>
        <v>0.962</v>
      </c>
    </row>
    <row r="30" ht="15.75" spans="2:6">
      <c r="B30" s="70" t="s">
        <v>70</v>
      </c>
      <c r="C30" s="71" t="s">
        <v>71</v>
      </c>
      <c r="D30" s="72">
        <v>0.564</v>
      </c>
      <c r="E30" s="72">
        <v>0.564</v>
      </c>
      <c r="F30" s="73">
        <f t="shared" si="1"/>
        <v>0.564</v>
      </c>
    </row>
    <row r="31" ht="15.75" spans="2:6">
      <c r="B31" s="74" t="s">
        <v>72</v>
      </c>
      <c r="C31" s="75"/>
      <c r="D31" s="72"/>
      <c r="E31" s="72"/>
      <c r="F31" s="76">
        <f>SUM(F20:F30)</f>
        <v>5.995</v>
      </c>
    </row>
    <row r="32" ht="15.75" spans="2:6">
      <c r="B32" s="70" t="s">
        <v>73</v>
      </c>
      <c r="C32" s="71" t="s">
        <v>74</v>
      </c>
      <c r="D32" s="72">
        <v>0.389</v>
      </c>
      <c r="E32" s="72">
        <v>0.389</v>
      </c>
      <c r="F32" s="73">
        <f t="shared" si="1"/>
        <v>0.389</v>
      </c>
    </row>
    <row r="33" ht="15.75" spans="2:6">
      <c r="B33" s="70" t="s">
        <v>75</v>
      </c>
      <c r="C33" s="71" t="s">
        <v>76</v>
      </c>
      <c r="D33" s="72">
        <v>0.389</v>
      </c>
      <c r="E33" s="72">
        <v>0.389</v>
      </c>
      <c r="F33" s="73">
        <f t="shared" si="1"/>
        <v>0.389</v>
      </c>
    </row>
    <row r="34" ht="15.75" spans="2:6">
      <c r="B34" s="70" t="s">
        <v>77</v>
      </c>
      <c r="C34" s="71" t="s">
        <v>78</v>
      </c>
      <c r="D34" s="72">
        <v>0.389</v>
      </c>
      <c r="E34" s="72">
        <v>0.389</v>
      </c>
      <c r="F34" s="73">
        <f t="shared" si="1"/>
        <v>0.389</v>
      </c>
    </row>
    <row r="35" ht="15.75" spans="2:6">
      <c r="B35" s="70" t="s">
        <v>79</v>
      </c>
      <c r="C35" s="71" t="s">
        <v>80</v>
      </c>
      <c r="D35" s="72">
        <v>0.389</v>
      </c>
      <c r="E35" s="72">
        <v>0.389</v>
      </c>
      <c r="F35" s="73">
        <f t="shared" si="1"/>
        <v>0.389</v>
      </c>
    </row>
    <row r="36" ht="15.75" spans="2:6">
      <c r="B36" s="70" t="s">
        <v>81</v>
      </c>
      <c r="C36" s="71" t="s">
        <v>82</v>
      </c>
      <c r="D36" s="72">
        <v>0.389</v>
      </c>
      <c r="E36" s="72">
        <v>0.389</v>
      </c>
      <c r="F36" s="73">
        <f t="shared" si="1"/>
        <v>0.389</v>
      </c>
    </row>
    <row r="37" ht="15.75" spans="2:6">
      <c r="B37" s="70" t="s">
        <v>83</v>
      </c>
      <c r="C37" s="71" t="s">
        <v>84</v>
      </c>
      <c r="D37" s="72">
        <v>0.541</v>
      </c>
      <c r="E37" s="72">
        <v>0.541</v>
      </c>
      <c r="F37" s="73">
        <f t="shared" si="1"/>
        <v>0.541</v>
      </c>
    </row>
    <row r="38" ht="15.75" spans="2:6">
      <c r="B38" s="70" t="s">
        <v>85</v>
      </c>
      <c r="C38" s="71" t="s">
        <v>86</v>
      </c>
      <c r="D38" s="72">
        <v>0.389</v>
      </c>
      <c r="E38" s="72">
        <v>0.389</v>
      </c>
      <c r="F38" s="73">
        <f t="shared" si="1"/>
        <v>0.389</v>
      </c>
    </row>
    <row r="39" ht="15.75" spans="2:6">
      <c r="B39" s="70" t="s">
        <v>87</v>
      </c>
      <c r="C39" s="71" t="s">
        <v>88</v>
      </c>
      <c r="D39" s="72">
        <v>0.392</v>
      </c>
      <c r="E39" s="72">
        <v>0.392</v>
      </c>
      <c r="F39" s="73">
        <f t="shared" si="1"/>
        <v>0.392</v>
      </c>
    </row>
    <row r="40" ht="15.75" spans="2:6">
      <c r="B40" s="70" t="s">
        <v>89</v>
      </c>
      <c r="C40" s="71" t="s">
        <v>90</v>
      </c>
      <c r="D40" s="72">
        <v>2.176</v>
      </c>
      <c r="E40" s="72">
        <v>2.176</v>
      </c>
      <c r="F40" s="73">
        <f t="shared" si="1"/>
        <v>2.176</v>
      </c>
    </row>
    <row r="41" ht="15.75" spans="2:6">
      <c r="B41" s="70" t="s">
        <v>91</v>
      </c>
      <c r="C41" s="71" t="s">
        <v>92</v>
      </c>
      <c r="D41" s="72">
        <v>0.389</v>
      </c>
      <c r="E41" s="72">
        <v>0.389</v>
      </c>
      <c r="F41" s="73">
        <f t="shared" si="1"/>
        <v>0.389</v>
      </c>
    </row>
    <row r="42" ht="15.75" spans="2:6">
      <c r="B42" s="70" t="s">
        <v>93</v>
      </c>
      <c r="C42" s="71" t="s">
        <v>94</v>
      </c>
      <c r="D42" s="72">
        <v>0.389</v>
      </c>
      <c r="E42" s="72">
        <v>0.389</v>
      </c>
      <c r="F42" s="73">
        <f t="shared" si="1"/>
        <v>0.389</v>
      </c>
    </row>
    <row r="43" ht="15.75" spans="2:6">
      <c r="B43" s="70" t="s">
        <v>95</v>
      </c>
      <c r="C43" s="71" t="s">
        <v>96</v>
      </c>
      <c r="D43" s="72">
        <v>0.389</v>
      </c>
      <c r="E43" s="72">
        <v>0.389</v>
      </c>
      <c r="F43" s="73">
        <f t="shared" si="1"/>
        <v>0.389</v>
      </c>
    </row>
    <row r="44" ht="15.75" spans="2:6">
      <c r="B44" s="74" t="s">
        <v>97</v>
      </c>
      <c r="C44" s="75"/>
      <c r="D44" s="72"/>
      <c r="E44" s="72"/>
      <c r="F44" s="76">
        <f>SUM(F33:F43)</f>
        <v>6.221</v>
      </c>
    </row>
    <row r="45" ht="15.75" spans="2:6">
      <c r="B45" s="70" t="s">
        <v>98</v>
      </c>
      <c r="C45" s="71" t="s">
        <v>99</v>
      </c>
      <c r="D45" s="72">
        <v>0.389</v>
      </c>
      <c r="E45" s="72">
        <v>0.389</v>
      </c>
      <c r="F45" s="73">
        <f t="shared" si="1"/>
        <v>0.389</v>
      </c>
    </row>
    <row r="46" ht="15.75" spans="2:6">
      <c r="B46" s="70" t="s">
        <v>100</v>
      </c>
      <c r="C46" s="71" t="s">
        <v>101</v>
      </c>
      <c r="D46" s="72">
        <v>0.389</v>
      </c>
      <c r="E46" s="72">
        <v>0.389</v>
      </c>
      <c r="F46" s="73">
        <f t="shared" si="1"/>
        <v>0.389</v>
      </c>
    </row>
    <row r="47" ht="15.75" spans="2:6">
      <c r="B47" s="70" t="s">
        <v>102</v>
      </c>
      <c r="C47" s="71" t="s">
        <v>103</v>
      </c>
      <c r="D47" s="72">
        <v>0.389</v>
      </c>
      <c r="E47" s="72">
        <v>0.389</v>
      </c>
      <c r="F47" s="73">
        <f t="shared" si="1"/>
        <v>0.389</v>
      </c>
    </row>
    <row r="48" ht="15.75" spans="2:6">
      <c r="B48" s="70" t="s">
        <v>104</v>
      </c>
      <c r="C48" s="71" t="s">
        <v>105</v>
      </c>
      <c r="D48" s="72">
        <v>0.389</v>
      </c>
      <c r="E48" s="72">
        <v>0.389</v>
      </c>
      <c r="F48" s="73">
        <f t="shared" si="1"/>
        <v>0.389</v>
      </c>
    </row>
    <row r="49" ht="15.75" spans="2:6">
      <c r="B49" s="70" t="s">
        <v>106</v>
      </c>
      <c r="C49" s="71" t="s">
        <v>107</v>
      </c>
      <c r="D49" s="72">
        <v>0.389</v>
      </c>
      <c r="E49" s="72">
        <v>0.389</v>
      </c>
      <c r="F49" s="73">
        <f t="shared" si="1"/>
        <v>0.389</v>
      </c>
    </row>
    <row r="50" ht="15.75" spans="2:6">
      <c r="B50" s="70" t="s">
        <v>108</v>
      </c>
      <c r="C50" s="71" t="s">
        <v>109</v>
      </c>
      <c r="D50" s="72">
        <v>0.443</v>
      </c>
      <c r="E50" s="72">
        <v>0.443</v>
      </c>
      <c r="F50" s="73">
        <f t="shared" si="1"/>
        <v>0.443</v>
      </c>
    </row>
    <row r="51" ht="15.75" spans="2:6">
      <c r="B51" s="70" t="s">
        <v>110</v>
      </c>
      <c r="C51" s="71" t="s">
        <v>111</v>
      </c>
      <c r="D51" s="72">
        <v>0.389</v>
      </c>
      <c r="E51" s="72">
        <v>0.389</v>
      </c>
      <c r="F51" s="73">
        <f t="shared" si="1"/>
        <v>0.389</v>
      </c>
    </row>
    <row r="52" ht="15.75" spans="2:6">
      <c r="B52" s="70" t="s">
        <v>112</v>
      </c>
      <c r="C52" s="71" t="s">
        <v>113</v>
      </c>
      <c r="D52" s="72">
        <v>0.39</v>
      </c>
      <c r="E52" s="72">
        <v>0.39</v>
      </c>
      <c r="F52" s="73">
        <f t="shared" si="1"/>
        <v>0.39</v>
      </c>
    </row>
    <row r="53" ht="15.75" spans="2:6">
      <c r="B53" s="70" t="s">
        <v>114</v>
      </c>
      <c r="C53" s="71" t="s">
        <v>115</v>
      </c>
      <c r="D53" s="72">
        <v>0.432</v>
      </c>
      <c r="E53" s="72">
        <v>0.432</v>
      </c>
      <c r="F53" s="73">
        <f t="shared" si="1"/>
        <v>0.432</v>
      </c>
    </row>
    <row r="54" ht="15.75" spans="2:6">
      <c r="B54" s="70" t="s">
        <v>116</v>
      </c>
      <c r="C54" s="71" t="s">
        <v>117</v>
      </c>
      <c r="D54" s="72">
        <v>1.526</v>
      </c>
      <c r="E54" s="72">
        <v>1.526</v>
      </c>
      <c r="F54" s="73">
        <f t="shared" si="1"/>
        <v>1.526</v>
      </c>
    </row>
    <row r="55" ht="15.75" spans="2:6">
      <c r="B55" s="70" t="s">
        <v>118</v>
      </c>
      <c r="C55" s="71" t="s">
        <v>119</v>
      </c>
      <c r="D55" s="72">
        <v>0.433</v>
      </c>
      <c r="E55" s="72">
        <v>0.433</v>
      </c>
      <c r="F55" s="73">
        <f t="shared" si="1"/>
        <v>0.433</v>
      </c>
    </row>
    <row r="56" ht="15.75" spans="2:6">
      <c r="B56" s="70" t="s">
        <v>120</v>
      </c>
      <c r="C56" s="71" t="s">
        <v>121</v>
      </c>
      <c r="D56" s="72">
        <v>0.389</v>
      </c>
      <c r="E56" s="72">
        <v>0.389</v>
      </c>
      <c r="F56" s="73">
        <f t="shared" si="1"/>
        <v>0.389</v>
      </c>
    </row>
    <row r="57" ht="15.75" spans="2:6">
      <c r="B57" s="74" t="s">
        <v>122</v>
      </c>
      <c r="C57" s="75"/>
      <c r="D57" s="72"/>
      <c r="E57" s="72"/>
      <c r="F57" s="76">
        <f>SUM(F46:F56)</f>
        <v>5.558</v>
      </c>
    </row>
    <row r="58" ht="15.75" spans="2:6">
      <c r="B58" s="70" t="s">
        <v>123</v>
      </c>
      <c r="C58" s="71" t="s">
        <v>124</v>
      </c>
      <c r="D58" s="72">
        <v>0.52</v>
      </c>
      <c r="E58" s="72">
        <v>0.52</v>
      </c>
      <c r="F58" s="73">
        <f t="shared" si="1"/>
        <v>0.52</v>
      </c>
    </row>
    <row r="59" ht="15.75" spans="2:6">
      <c r="B59" s="70" t="s">
        <v>125</v>
      </c>
      <c r="C59" s="71" t="s">
        <v>126</v>
      </c>
      <c r="D59" s="72">
        <v>0.549</v>
      </c>
      <c r="E59" s="72">
        <v>0.549</v>
      </c>
      <c r="F59" s="73">
        <f t="shared" si="1"/>
        <v>0.549</v>
      </c>
    </row>
    <row r="60" ht="15.75" spans="2:6">
      <c r="B60" s="70" t="s">
        <v>127</v>
      </c>
      <c r="C60" s="71" t="s">
        <v>128</v>
      </c>
      <c r="D60" s="72">
        <v>0.389</v>
      </c>
      <c r="E60" s="72">
        <v>0.389</v>
      </c>
      <c r="F60" s="73">
        <f t="shared" si="1"/>
        <v>0.389</v>
      </c>
    </row>
    <row r="61" ht="15.75" spans="2:6">
      <c r="B61" s="70" t="s">
        <v>129</v>
      </c>
      <c r="C61" s="71" t="s">
        <v>130</v>
      </c>
      <c r="D61" s="72">
        <v>0.389</v>
      </c>
      <c r="E61" s="72">
        <v>0.389</v>
      </c>
      <c r="F61" s="73">
        <f t="shared" si="1"/>
        <v>0.389</v>
      </c>
    </row>
    <row r="62" ht="15.75" spans="2:6">
      <c r="B62" s="70" t="s">
        <v>131</v>
      </c>
      <c r="C62" s="71" t="s">
        <v>132</v>
      </c>
      <c r="D62" s="72">
        <v>0.389</v>
      </c>
      <c r="E62" s="72">
        <v>0.389</v>
      </c>
      <c r="F62" s="73">
        <f t="shared" si="1"/>
        <v>0.389</v>
      </c>
    </row>
    <row r="63" ht="15.75" spans="2:6">
      <c r="B63" s="70" t="s">
        <v>133</v>
      </c>
      <c r="C63" s="71" t="s">
        <v>134</v>
      </c>
      <c r="D63" s="72">
        <v>0.389</v>
      </c>
      <c r="E63" s="72">
        <v>0.389</v>
      </c>
      <c r="F63" s="73">
        <f t="shared" si="1"/>
        <v>0.389</v>
      </c>
    </row>
    <row r="64" ht="15.75" spans="2:6">
      <c r="B64" s="70" t="s">
        <v>135</v>
      </c>
      <c r="C64" s="71" t="s">
        <v>136</v>
      </c>
      <c r="D64" s="72">
        <v>0.389</v>
      </c>
      <c r="E64" s="72">
        <v>0.389</v>
      </c>
      <c r="F64" s="73">
        <f t="shared" si="1"/>
        <v>0.389</v>
      </c>
    </row>
    <row r="65" ht="15.75" spans="2:6">
      <c r="B65" s="70" t="s">
        <v>137</v>
      </c>
      <c r="C65" s="71" t="s">
        <v>138</v>
      </c>
      <c r="D65" s="72">
        <v>2.137</v>
      </c>
      <c r="E65" s="72">
        <v>2.137</v>
      </c>
      <c r="F65" s="73">
        <f t="shared" si="1"/>
        <v>2.137</v>
      </c>
    </row>
    <row r="66" ht="15.75" spans="2:6">
      <c r="B66" s="70" t="s">
        <v>139</v>
      </c>
      <c r="C66" s="71" t="s">
        <v>140</v>
      </c>
      <c r="D66" s="72">
        <v>0.392</v>
      </c>
      <c r="E66" s="72">
        <v>0.392</v>
      </c>
      <c r="F66" s="73">
        <f t="shared" si="1"/>
        <v>0.392</v>
      </c>
    </row>
    <row r="67" ht="15.75" spans="2:6">
      <c r="B67" s="70" t="s">
        <v>141</v>
      </c>
      <c r="C67" s="71" t="s">
        <v>142</v>
      </c>
      <c r="D67" s="72">
        <v>0.391</v>
      </c>
      <c r="E67" s="72">
        <v>0.391</v>
      </c>
      <c r="F67" s="73">
        <f t="shared" si="1"/>
        <v>0.391</v>
      </c>
    </row>
    <row r="68" ht="15.75" spans="2:6">
      <c r="B68" s="70" t="s">
        <v>143</v>
      </c>
      <c r="C68" s="71" t="s">
        <v>144</v>
      </c>
      <c r="D68" s="72">
        <v>0.963</v>
      </c>
      <c r="E68" s="72">
        <v>0.963</v>
      </c>
      <c r="F68" s="73">
        <f t="shared" si="1"/>
        <v>0.963</v>
      </c>
    </row>
    <row r="69" ht="15.75" spans="2:6">
      <c r="B69" s="70" t="s">
        <v>145</v>
      </c>
      <c r="C69" s="71" t="s">
        <v>146</v>
      </c>
      <c r="D69" s="72">
        <v>0.389</v>
      </c>
      <c r="E69" s="72">
        <v>0.389</v>
      </c>
      <c r="F69" s="73">
        <f t="shared" si="1"/>
        <v>0.389</v>
      </c>
    </row>
    <row r="70" ht="15.75" spans="2:6">
      <c r="B70" s="74" t="s">
        <v>147</v>
      </c>
      <c r="C70" s="75"/>
      <c r="D70" s="72"/>
      <c r="E70" s="72"/>
      <c r="F70" s="76">
        <f>SUM(F59:F69)</f>
        <v>6.766</v>
      </c>
    </row>
    <row r="71" ht="15.75" spans="2:6">
      <c r="B71" s="70" t="s">
        <v>148</v>
      </c>
      <c r="C71" s="71" t="s">
        <v>149</v>
      </c>
      <c r="D71" s="72">
        <v>0.389</v>
      </c>
      <c r="E71" s="72">
        <v>0.389</v>
      </c>
      <c r="F71" s="73">
        <f>MAX(D71,E71)</f>
        <v>0.389</v>
      </c>
    </row>
    <row r="72" ht="15.75" spans="2:6">
      <c r="B72" s="70" t="s">
        <v>150</v>
      </c>
      <c r="C72" s="71" t="s">
        <v>151</v>
      </c>
      <c r="D72" s="72">
        <v>0.389</v>
      </c>
      <c r="E72" s="72">
        <v>0.389</v>
      </c>
      <c r="F72" s="73">
        <f t="shared" si="1"/>
        <v>0.389</v>
      </c>
    </row>
    <row r="73" s="59" customFormat="1" ht="15.75" spans="2:6">
      <c r="B73" s="77" t="s">
        <v>152</v>
      </c>
      <c r="C73" s="78"/>
      <c r="D73" s="79"/>
      <c r="E73" s="79"/>
      <c r="F73" s="80">
        <f>SUM(F71:F72)</f>
        <v>0.778</v>
      </c>
    </row>
    <row r="74" ht="16.5" spans="2:6">
      <c r="B74" s="81" t="s">
        <v>153</v>
      </c>
      <c r="C74" s="82"/>
      <c r="D74" s="83" t="s">
        <v>154</v>
      </c>
      <c r="E74" s="83" t="s">
        <v>154</v>
      </c>
      <c r="F74" s="84">
        <f>F70+F57+F44+F31+F18+F73</f>
        <v>30.297</v>
      </c>
    </row>
  </sheetData>
  <mergeCells count="10">
    <mergeCell ref="B2:F2"/>
    <mergeCell ref="D3:F3"/>
    <mergeCell ref="B18:C18"/>
    <mergeCell ref="B31:C31"/>
    <mergeCell ref="B44:C44"/>
    <mergeCell ref="B57:C57"/>
    <mergeCell ref="B70:C70"/>
    <mergeCell ref="B73:C73"/>
    <mergeCell ref="B74:C74"/>
    <mergeCell ref="B3:C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38"/>
  <sheetViews>
    <sheetView tabSelected="1" zoomScale="130" zoomScaleNormal="130" topLeftCell="A26" workbookViewId="0">
      <selection activeCell="H37" sqref="H37"/>
    </sheetView>
  </sheetViews>
  <sheetFormatPr defaultColWidth="9" defaultRowHeight="14.25" outlineLevelCol="5"/>
  <cols>
    <col min="2" max="2" width="21.25" customWidth="1"/>
    <col min="3" max="3" width="20" customWidth="1"/>
    <col min="4" max="4" width="16.75" customWidth="1"/>
    <col min="5" max="5" width="17.5833333333333" customWidth="1"/>
    <col min="6" max="6" width="21.3333333333333" customWidth="1"/>
  </cols>
  <sheetData>
    <row r="2" ht="30" customHeight="1" spans="2:6">
      <c r="B2" s="1" t="s">
        <v>163</v>
      </c>
      <c r="C2" s="1"/>
      <c r="D2" s="1"/>
      <c r="E2" s="1"/>
      <c r="F2" s="1"/>
    </row>
    <row r="3" ht="63.75" spans="2:6">
      <c r="B3" s="2" t="s">
        <v>10</v>
      </c>
      <c r="C3" s="3" t="s">
        <v>164</v>
      </c>
      <c r="D3" s="3" t="s">
        <v>165</v>
      </c>
      <c r="E3" s="3" t="s">
        <v>166</v>
      </c>
      <c r="F3" s="4" t="s">
        <v>167</v>
      </c>
    </row>
    <row r="4" ht="31.5" spans="2:6">
      <c r="B4" s="5"/>
      <c r="C4" s="6" t="s">
        <v>168</v>
      </c>
      <c r="D4" s="6" t="s">
        <v>169</v>
      </c>
      <c r="E4" s="6" t="s">
        <v>170</v>
      </c>
      <c r="F4" s="7" t="s">
        <v>171</v>
      </c>
    </row>
    <row r="5" ht="27" customHeight="1" spans="2:6">
      <c r="B5" s="8" t="s">
        <v>172</v>
      </c>
      <c r="C5" s="9">
        <f>'EGexport&amp;import'!F18</f>
        <v>87978.0000000001</v>
      </c>
      <c r="D5" s="9">
        <f>'EGexport&amp;import'!I18</f>
        <v>429.55</v>
      </c>
      <c r="E5" s="9">
        <f>'EGim-spare'!F18</f>
        <v>4.979</v>
      </c>
      <c r="F5" s="10">
        <f t="shared" ref="F5:F10" si="0">C5-D5-E5</f>
        <v>87543.471</v>
      </c>
    </row>
    <row r="6" ht="27" customHeight="1" spans="2:6">
      <c r="B6" s="8" t="s">
        <v>173</v>
      </c>
      <c r="C6" s="9">
        <f>'EGexport&amp;import'!F31</f>
        <v>85941.9</v>
      </c>
      <c r="D6" s="9">
        <f>'EGexport&amp;import'!I31</f>
        <v>347.05</v>
      </c>
      <c r="E6" s="9">
        <f>'EGim-spare'!F31</f>
        <v>5.995</v>
      </c>
      <c r="F6" s="10">
        <f t="shared" si="0"/>
        <v>85588.855</v>
      </c>
    </row>
    <row r="7" ht="27" customHeight="1" spans="2:6">
      <c r="B7" s="8" t="s">
        <v>174</v>
      </c>
      <c r="C7" s="9">
        <f>'EGexport&amp;import'!F44</f>
        <v>85160.3500000001</v>
      </c>
      <c r="D7" s="9">
        <f>'EGexport&amp;import'!I44</f>
        <v>322.3</v>
      </c>
      <c r="E7" s="9">
        <f>'EGim-spare'!F44</f>
        <v>6.221</v>
      </c>
      <c r="F7" s="10">
        <f t="shared" si="0"/>
        <v>84831.8290000001</v>
      </c>
    </row>
    <row r="8" ht="27" customHeight="1" spans="2:6">
      <c r="B8" s="8" t="s">
        <v>175</v>
      </c>
      <c r="C8" s="9">
        <f>'EGexport&amp;import'!F57</f>
        <v>84424.4500000001</v>
      </c>
      <c r="D8" s="9">
        <f>'EGexport&amp;import'!I57</f>
        <v>363</v>
      </c>
      <c r="E8" s="9">
        <f>'EGim-spare'!F57</f>
        <v>5.558</v>
      </c>
      <c r="F8" s="10">
        <f t="shared" si="0"/>
        <v>84055.8920000001</v>
      </c>
    </row>
    <row r="9" ht="27" customHeight="1" spans="2:6">
      <c r="B9" s="8" t="s">
        <v>176</v>
      </c>
      <c r="C9" s="9">
        <f>'EGexport&amp;import'!F70</f>
        <v>75843.9</v>
      </c>
      <c r="D9" s="9">
        <f>'EGexport&amp;import'!I70</f>
        <v>466.4</v>
      </c>
      <c r="E9" s="9">
        <f>'EGim-spare'!F70</f>
        <v>6.766</v>
      </c>
      <c r="F9" s="10">
        <f t="shared" si="0"/>
        <v>75370.734</v>
      </c>
    </row>
    <row r="10" ht="27" customHeight="1" spans="2:6">
      <c r="B10" s="8" t="s">
        <v>177</v>
      </c>
      <c r="C10" s="11">
        <f>'EGexport&amp;import'!F71+'EGexport&amp;import'!F72</f>
        <v>16260.75</v>
      </c>
      <c r="D10" s="11">
        <f>'EGexport&amp;import'!I71+'EGexport&amp;import'!I72</f>
        <v>54.4499999999999</v>
      </c>
      <c r="E10" s="11">
        <f>'EGim-spare'!F71+'EGim-spare'!F72</f>
        <v>0.778</v>
      </c>
      <c r="F10" s="10">
        <f t="shared" si="0"/>
        <v>16205.522</v>
      </c>
    </row>
    <row r="11" ht="25.5" customHeight="1" spans="2:6">
      <c r="B11" s="12" t="s">
        <v>153</v>
      </c>
      <c r="C11" s="13">
        <f>SUM(C5:C10)</f>
        <v>435609.35</v>
      </c>
      <c r="D11" s="13">
        <f>SUM(D5:D10)</f>
        <v>1982.75</v>
      </c>
      <c r="E11" s="13">
        <f>SUM(E5:E10)</f>
        <v>30.297</v>
      </c>
      <c r="F11" s="13">
        <f>SUM(F5:F10)</f>
        <v>433596.303</v>
      </c>
    </row>
    <row r="13" ht="27.75" customHeight="1" spans="2:6">
      <c r="B13" s="14" t="s">
        <v>178</v>
      </c>
      <c r="C13" s="14"/>
      <c r="D13" s="14"/>
      <c r="E13" s="14"/>
      <c r="F13" s="14"/>
    </row>
    <row r="14" ht="42" spans="2:6">
      <c r="B14" s="15" t="s">
        <v>10</v>
      </c>
      <c r="C14" s="16" t="s">
        <v>179</v>
      </c>
      <c r="D14" s="16" t="s">
        <v>180</v>
      </c>
      <c r="E14" s="17" t="s">
        <v>181</v>
      </c>
      <c r="F14" s="18"/>
    </row>
    <row r="15" spans="2:6">
      <c r="B15" s="8" t="s">
        <v>172</v>
      </c>
      <c r="C15" s="19">
        <f t="shared" ref="C15:C20" si="1">F5</f>
        <v>87543.471</v>
      </c>
      <c r="D15" s="20">
        <v>0.9309</v>
      </c>
      <c r="E15" s="21">
        <f t="shared" ref="E15:E20" si="2">INT(C15*D15)</f>
        <v>81494</v>
      </c>
      <c r="F15" s="22"/>
    </row>
    <row r="16" spans="2:6">
      <c r="B16" s="8" t="s">
        <v>173</v>
      </c>
      <c r="C16" s="19">
        <f t="shared" si="1"/>
        <v>85588.855</v>
      </c>
      <c r="D16" s="20">
        <v>0.9309</v>
      </c>
      <c r="E16" s="21">
        <f t="shared" si="2"/>
        <v>79674</v>
      </c>
      <c r="F16" s="18"/>
    </row>
    <row r="17" spans="2:6">
      <c r="B17" s="8" t="s">
        <v>174</v>
      </c>
      <c r="C17" s="19">
        <f t="shared" si="1"/>
        <v>84831.8290000001</v>
      </c>
      <c r="D17" s="20">
        <v>0.9309</v>
      </c>
      <c r="E17" s="21">
        <f t="shared" si="2"/>
        <v>78969</v>
      </c>
      <c r="F17" s="18"/>
    </row>
    <row r="18" spans="2:6">
      <c r="B18" s="8" t="s">
        <v>175</v>
      </c>
      <c r="C18" s="19">
        <f t="shared" si="1"/>
        <v>84055.8920000001</v>
      </c>
      <c r="D18" s="20">
        <v>0.9309</v>
      </c>
      <c r="E18" s="21">
        <f t="shared" si="2"/>
        <v>78247</v>
      </c>
      <c r="F18" s="18"/>
    </row>
    <row r="19" spans="2:6">
      <c r="B19" s="8" t="s">
        <v>176</v>
      </c>
      <c r="C19" s="19">
        <f t="shared" si="1"/>
        <v>75370.734</v>
      </c>
      <c r="D19" s="20">
        <v>0.9309</v>
      </c>
      <c r="E19" s="21">
        <f t="shared" si="2"/>
        <v>70162</v>
      </c>
      <c r="F19" s="18"/>
    </row>
    <row r="20" spans="2:6">
      <c r="B20" s="23" t="s">
        <v>177</v>
      </c>
      <c r="C20" s="24">
        <f t="shared" si="1"/>
        <v>16205.522</v>
      </c>
      <c r="D20" s="20">
        <v>0.9309</v>
      </c>
      <c r="E20" s="21">
        <f t="shared" si="2"/>
        <v>15085</v>
      </c>
      <c r="F20" s="18"/>
    </row>
    <row r="21" ht="15" spans="2:6">
      <c r="B21" s="12" t="s">
        <v>153</v>
      </c>
      <c r="C21" s="25"/>
      <c r="D21" s="26"/>
      <c r="E21" s="27">
        <f>SUM(E15:E20)</f>
        <v>403631</v>
      </c>
      <c r="F21" s="18"/>
    </row>
    <row r="22" ht="30.75" customHeight="1" spans="2:6">
      <c r="B22" s="14" t="s">
        <v>182</v>
      </c>
      <c r="C22" s="14"/>
      <c r="D22" s="14"/>
      <c r="E22" s="14"/>
      <c r="F22" s="18"/>
    </row>
    <row r="23" ht="33" spans="2:6">
      <c r="B23" s="28" t="s">
        <v>10</v>
      </c>
      <c r="C23" s="16" t="s">
        <v>183</v>
      </c>
      <c r="D23" s="16" t="s">
        <v>184</v>
      </c>
      <c r="E23" s="17" t="s">
        <v>185</v>
      </c>
      <c r="F23" s="29"/>
    </row>
    <row r="24" spans="2:6">
      <c r="B24" s="8" t="s">
        <v>172</v>
      </c>
      <c r="C24" s="30">
        <f t="shared" ref="C24:C29" si="3">E15</f>
        <v>81494</v>
      </c>
      <c r="D24" s="31">
        <v>0</v>
      </c>
      <c r="E24" s="21">
        <f t="shared" ref="E24:E29" si="4">C24-D24</f>
        <v>81494</v>
      </c>
      <c r="F24" s="32"/>
    </row>
    <row r="25" spans="2:6">
      <c r="B25" s="8" t="s">
        <v>173</v>
      </c>
      <c r="C25" s="30">
        <f t="shared" si="3"/>
        <v>79674</v>
      </c>
      <c r="D25" s="31">
        <v>0</v>
      </c>
      <c r="E25" s="21">
        <f t="shared" si="4"/>
        <v>79674</v>
      </c>
      <c r="F25" s="32"/>
    </row>
    <row r="26" spans="2:6">
      <c r="B26" s="8" t="s">
        <v>174</v>
      </c>
      <c r="C26" s="30">
        <f t="shared" si="3"/>
        <v>78969</v>
      </c>
      <c r="D26" s="31">
        <v>0</v>
      </c>
      <c r="E26" s="21">
        <f t="shared" si="4"/>
        <v>78969</v>
      </c>
      <c r="F26" s="32"/>
    </row>
    <row r="27" spans="2:6">
      <c r="B27" s="8" t="s">
        <v>175</v>
      </c>
      <c r="C27" s="30">
        <f t="shared" si="3"/>
        <v>78247</v>
      </c>
      <c r="D27" s="31">
        <v>0</v>
      </c>
      <c r="E27" s="21">
        <f t="shared" si="4"/>
        <v>78247</v>
      </c>
      <c r="F27" s="32"/>
    </row>
    <row r="28" spans="2:6">
      <c r="B28" s="8" t="s">
        <v>176</v>
      </c>
      <c r="C28" s="30">
        <f t="shared" si="3"/>
        <v>70162</v>
      </c>
      <c r="D28" s="31">
        <v>0</v>
      </c>
      <c r="E28" s="21">
        <f t="shared" si="4"/>
        <v>70162</v>
      </c>
      <c r="F28" s="32"/>
    </row>
    <row r="29" spans="2:6">
      <c r="B29" s="23" t="s">
        <v>177</v>
      </c>
      <c r="C29" s="33">
        <f t="shared" si="3"/>
        <v>15085</v>
      </c>
      <c r="D29" s="31">
        <v>0</v>
      </c>
      <c r="E29" s="21">
        <f t="shared" si="4"/>
        <v>15085</v>
      </c>
      <c r="F29" s="32"/>
    </row>
    <row r="30" ht="15" spans="2:6">
      <c r="B30" s="12" t="s">
        <v>153</v>
      </c>
      <c r="C30" s="34"/>
      <c r="D30" s="35"/>
      <c r="E30" s="27">
        <f>SUM(E24:E29)</f>
        <v>403631</v>
      </c>
      <c r="F30" s="32"/>
    </row>
    <row r="31" spans="2:6">
      <c r="B31" s="36"/>
      <c r="C31" s="32"/>
      <c r="D31" s="37"/>
      <c r="E31" s="32"/>
      <c r="F31" s="32"/>
    </row>
    <row r="32" ht="15" spans="2:6">
      <c r="B32" s="38" t="s">
        <v>186</v>
      </c>
      <c r="C32" s="38"/>
      <c r="D32" s="38"/>
      <c r="E32" s="38"/>
      <c r="F32" s="38"/>
    </row>
    <row r="33" ht="29.25" spans="2:6">
      <c r="B33" s="39" t="s">
        <v>187</v>
      </c>
      <c r="C33" s="40">
        <v>84709</v>
      </c>
      <c r="D33" s="41"/>
      <c r="E33" s="41"/>
      <c r="F33" s="42"/>
    </row>
    <row r="34" ht="25.5" spans="2:6">
      <c r="B34" s="43" t="s">
        <v>188</v>
      </c>
      <c r="C34" s="44">
        <v>42370</v>
      </c>
      <c r="D34" s="45"/>
      <c r="E34" s="45"/>
      <c r="F34" s="46"/>
    </row>
    <row r="35" spans="2:6">
      <c r="B35" s="43" t="s">
        <v>189</v>
      </c>
      <c r="C35" s="44">
        <v>44252</v>
      </c>
      <c r="D35" s="45"/>
      <c r="E35" s="45"/>
      <c r="F35" s="46"/>
    </row>
    <row r="36" ht="15" spans="2:6">
      <c r="B36" s="47" t="s">
        <v>190</v>
      </c>
      <c r="C36" s="48">
        <f>C35-C34+1</f>
        <v>1883</v>
      </c>
      <c r="D36" s="49"/>
      <c r="E36" s="49"/>
      <c r="F36" s="50"/>
    </row>
    <row r="37" spans="2:6">
      <c r="B37" s="51" t="s">
        <v>191</v>
      </c>
      <c r="C37" s="52" t="s">
        <v>192</v>
      </c>
      <c r="D37" s="53"/>
      <c r="E37" s="52" t="s">
        <v>193</v>
      </c>
      <c r="F37" s="54"/>
    </row>
    <row r="38" ht="47.25" spans="2:6">
      <c r="B38" s="55" t="s">
        <v>194</v>
      </c>
      <c r="C38" s="56">
        <f>C33*C36/365</f>
        <v>437005.608219178</v>
      </c>
      <c r="D38" s="57"/>
      <c r="E38" s="56">
        <f>E30</f>
        <v>403631</v>
      </c>
      <c r="F38" s="58"/>
    </row>
  </sheetData>
  <mergeCells count="9">
    <mergeCell ref="B2:F2"/>
    <mergeCell ref="B13:F13"/>
    <mergeCell ref="B22:E22"/>
    <mergeCell ref="B32:F32"/>
    <mergeCell ref="C37:D37"/>
    <mergeCell ref="E37:F37"/>
    <mergeCell ref="C38:D38"/>
    <mergeCell ref="E38:F38"/>
    <mergeCell ref="B3:B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Content</vt:lpstr>
      <vt:lpstr>EGexport&amp;import</vt:lpstr>
      <vt:lpstr>EGim-spare</vt:lpstr>
      <vt:lpstr>ER Calculation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JHY</cp:lastModifiedBy>
  <dcterms:created xsi:type="dcterms:W3CDTF">2011-12-14T15:53:00Z</dcterms:created>
  <dcterms:modified xsi:type="dcterms:W3CDTF">2021-05-25T02:13:19Z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235E7673BBB34BE5BECD761D6549453B</vt:lpwstr>
  </property>
  <property fmtid="{D5CDD505-2E9C-101B-9397-08002B2CF9AE}" pid="3" name="KSOProductBuildVer">
    <vt:lpwstr>2052-11.8.2.10321</vt:lpwstr>
  </property>
</Properties>
</file>