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480" yWindow="600" windowWidth="18195" windowHeight="8805" activeTab="2"/>
  </bookViews>
  <sheets>
    <sheet name="Content" sheetId="8" r:id="rId1"/>
    <sheet name="EGexport&amp;import" sheetId="1" r:id="rId2"/>
    <sheet name="EGim-spare" sheetId="9" r:id="rId3"/>
    <sheet name="ER Calculation" sheetId="10" r:id="rId4"/>
  </sheets>
  <calcPr calcId="145621"/>
</workbook>
</file>

<file path=xl/calcChain.xml><?xml version="1.0" encoding="utf-8"?>
<calcChain xmlns="http://schemas.openxmlformats.org/spreadsheetml/2006/main">
  <c r="C24" i="10" l="1"/>
  <c r="F57" i="9" l="1"/>
  <c r="I57" i="1"/>
  <c r="C30" i="10" l="1"/>
  <c r="C32" i="10" s="1"/>
  <c r="F16" i="9" l="1"/>
  <c r="I16" i="1" l="1"/>
  <c r="F16" i="1"/>
  <c r="F7" i="9" l="1"/>
  <c r="F8" i="9"/>
  <c r="F9" i="9"/>
  <c r="F10" i="9"/>
  <c r="F11" i="9"/>
  <c r="F12" i="9"/>
  <c r="F13" i="9"/>
  <c r="F14" i="9"/>
  <c r="F15" i="9"/>
  <c r="F18" i="9"/>
  <c r="F19" i="9"/>
  <c r="F20" i="9"/>
  <c r="F21" i="9"/>
  <c r="F22" i="9"/>
  <c r="F23" i="9"/>
  <c r="F24" i="9"/>
  <c r="F25" i="9"/>
  <c r="F26" i="9"/>
  <c r="F27" i="9"/>
  <c r="F28" i="9"/>
  <c r="F29" i="9"/>
  <c r="F31" i="9"/>
  <c r="F32" i="9"/>
  <c r="F33" i="9"/>
  <c r="F34" i="9"/>
  <c r="F35" i="9"/>
  <c r="F36" i="9"/>
  <c r="F37" i="9"/>
  <c r="F38" i="9"/>
  <c r="F39" i="9"/>
  <c r="F40" i="9"/>
  <c r="F41" i="9"/>
  <c r="F42" i="9"/>
  <c r="F44" i="9"/>
  <c r="F45" i="9"/>
  <c r="F46" i="9"/>
  <c r="F47" i="9"/>
  <c r="F48" i="9"/>
  <c r="F49" i="9"/>
  <c r="F50" i="9"/>
  <c r="F51" i="9"/>
  <c r="F52" i="9"/>
  <c r="F53" i="9"/>
  <c r="F54" i="9"/>
  <c r="F55" i="9"/>
  <c r="F6" i="9"/>
  <c r="F56" i="9" l="1"/>
  <c r="F43" i="9"/>
  <c r="E7" i="10" s="1"/>
  <c r="F30" i="9"/>
  <c r="E6" i="10" s="1"/>
  <c r="F17" i="9"/>
  <c r="E5" i="10" s="1"/>
  <c r="I7" i="1"/>
  <c r="I8" i="1"/>
  <c r="I9" i="1"/>
  <c r="I10" i="1"/>
  <c r="I11" i="1"/>
  <c r="I12" i="1"/>
  <c r="I13" i="1"/>
  <c r="I14" i="1"/>
  <c r="I15" i="1"/>
  <c r="I18" i="1"/>
  <c r="I19" i="1"/>
  <c r="I20" i="1"/>
  <c r="I21" i="1"/>
  <c r="I22" i="1"/>
  <c r="I23" i="1"/>
  <c r="I24" i="1"/>
  <c r="I25" i="1"/>
  <c r="I26" i="1"/>
  <c r="I27" i="1"/>
  <c r="I28" i="1"/>
  <c r="I29" i="1"/>
  <c r="I31" i="1"/>
  <c r="I32" i="1"/>
  <c r="I33" i="1"/>
  <c r="I34" i="1"/>
  <c r="I35" i="1"/>
  <c r="I36" i="1"/>
  <c r="I37" i="1"/>
  <c r="I38" i="1"/>
  <c r="I39" i="1"/>
  <c r="I40" i="1"/>
  <c r="I41" i="1"/>
  <c r="I42" i="1"/>
  <c r="I44" i="1"/>
  <c r="I45" i="1"/>
  <c r="I46" i="1"/>
  <c r="I47" i="1"/>
  <c r="I48" i="1"/>
  <c r="I49" i="1"/>
  <c r="I50" i="1"/>
  <c r="I51" i="1"/>
  <c r="I52" i="1"/>
  <c r="I53" i="1"/>
  <c r="I54" i="1"/>
  <c r="I55" i="1"/>
  <c r="I6" i="1"/>
  <c r="F7" i="1"/>
  <c r="F8" i="1"/>
  <c r="F9" i="1"/>
  <c r="F10" i="1"/>
  <c r="F11" i="1"/>
  <c r="F12" i="1"/>
  <c r="F13" i="1"/>
  <c r="F14" i="1"/>
  <c r="F15" i="1"/>
  <c r="F18" i="1"/>
  <c r="F19" i="1"/>
  <c r="F20" i="1"/>
  <c r="F21" i="1"/>
  <c r="F22" i="1"/>
  <c r="F23" i="1"/>
  <c r="F24" i="1"/>
  <c r="F25" i="1"/>
  <c r="F26" i="1"/>
  <c r="F27" i="1"/>
  <c r="F28" i="1"/>
  <c r="F29" i="1"/>
  <c r="F31" i="1"/>
  <c r="F32" i="1"/>
  <c r="F33" i="1"/>
  <c r="F34" i="1"/>
  <c r="F35" i="1"/>
  <c r="F36" i="1"/>
  <c r="F37" i="1"/>
  <c r="F38" i="1"/>
  <c r="F39" i="1"/>
  <c r="F40" i="1"/>
  <c r="F41" i="1"/>
  <c r="F42" i="1"/>
  <c r="F44" i="1"/>
  <c r="F45" i="1"/>
  <c r="F46" i="1"/>
  <c r="F47" i="1"/>
  <c r="F48" i="1"/>
  <c r="F49" i="1"/>
  <c r="F50" i="1"/>
  <c r="F51" i="1"/>
  <c r="F52" i="1"/>
  <c r="F53" i="1"/>
  <c r="F54" i="1"/>
  <c r="F55" i="1"/>
  <c r="F6" i="1"/>
  <c r="E8" i="10" l="1"/>
  <c r="E9" i="10" s="1"/>
  <c r="I17" i="1"/>
  <c r="D5" i="10" s="1"/>
  <c r="I56" i="1"/>
  <c r="I43" i="1"/>
  <c r="D7" i="10" s="1"/>
  <c r="I30" i="1"/>
  <c r="D6" i="10" s="1"/>
  <c r="F17" i="1"/>
  <c r="C5" i="10" s="1"/>
  <c r="F56" i="1"/>
  <c r="F43" i="1"/>
  <c r="C7" i="10" s="1"/>
  <c r="F30" i="1"/>
  <c r="C6" i="10" l="1"/>
  <c r="F6" i="10" s="1"/>
  <c r="C14" i="10" s="1"/>
  <c r="E14" i="10" s="1"/>
  <c r="C21" i="10" s="1"/>
  <c r="E21" i="10" s="1"/>
  <c r="F57" i="1"/>
  <c r="F7" i="10"/>
  <c r="C15" i="10" s="1"/>
  <c r="E15" i="10" s="1"/>
  <c r="C22" i="10" s="1"/>
  <c r="E22" i="10" s="1"/>
  <c r="C8" i="10"/>
  <c r="D8" i="10"/>
  <c r="D9" i="10" s="1"/>
  <c r="F5" i="10"/>
  <c r="C13" i="10" s="1"/>
  <c r="E13" i="10" s="1"/>
  <c r="C9" i="10" l="1"/>
  <c r="F8" i="10"/>
  <c r="C16" i="10" s="1"/>
  <c r="E16" i="10" s="1"/>
  <c r="C23" i="10" s="1"/>
  <c r="E23" i="10" s="1"/>
  <c r="C20" i="10"/>
  <c r="E20" i="10" s="1"/>
  <c r="E17" i="10" l="1"/>
  <c r="F9" i="10"/>
  <c r="E24" i="10"/>
  <c r="E32" i="10" s="1"/>
</calcChain>
</file>

<file path=xl/sharedStrings.xml><?xml version="1.0" encoding="utf-8"?>
<sst xmlns="http://schemas.openxmlformats.org/spreadsheetml/2006/main" count="284" uniqueCount="193">
  <si>
    <t>Version:</t>
  </si>
  <si>
    <t>Date:</t>
  </si>
  <si>
    <t>A</t>
  </si>
  <si>
    <t>B</t>
  </si>
  <si>
    <t>Content of the ER calculation spreadsheet</t>
  </si>
  <si>
    <t>D</t>
  </si>
  <si>
    <t>C=MIN(A, B)</t>
  </si>
  <si>
    <t>E</t>
  </si>
  <si>
    <t>F=MAX(D, E)</t>
    <phoneticPr fontId="2" type="noConversion"/>
  </si>
  <si>
    <t>Monitoring Period:</t>
    <phoneticPr fontId="2" type="noConversion"/>
  </si>
  <si>
    <t>Project Title:</t>
    <phoneticPr fontId="2" type="noConversion"/>
  </si>
  <si>
    <t>Net electricity supplied to the grid by the project (MWh)</t>
    <phoneticPr fontId="15" type="noConversion"/>
  </si>
  <si>
    <t>Period*</t>
    <phoneticPr fontId="2" type="noConversion"/>
  </si>
  <si>
    <t>Metered by M1</t>
    <phoneticPr fontId="2" type="noConversion"/>
  </si>
  <si>
    <t>Evidenced by ETNs</t>
    <phoneticPr fontId="2" type="noConversion"/>
  </si>
  <si>
    <t xml:space="preserve">Metered by M3 </t>
    <phoneticPr fontId="2" type="noConversion"/>
  </si>
  <si>
    <t>Period</t>
    <phoneticPr fontId="2" type="noConversion"/>
  </si>
  <si>
    <r>
      <t>Net electricity supplied to the grid by the project  (MWh) (EG</t>
    </r>
    <r>
      <rPr>
        <b/>
        <vertAlign val="subscript"/>
        <sz val="10"/>
        <rFont val="Times New Roman"/>
        <family val="1"/>
      </rPr>
      <t>facility, y</t>
    </r>
    <r>
      <rPr>
        <b/>
        <sz val="10"/>
        <rFont val="Times New Roman"/>
        <family val="1"/>
      </rPr>
      <t>)</t>
    </r>
    <phoneticPr fontId="2" type="noConversion"/>
  </si>
  <si>
    <r>
      <t>Baseline emissions (tCO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e/MWh) (BE</t>
    </r>
    <r>
      <rPr>
        <b/>
        <vertAlign val="subscript"/>
        <sz val="10"/>
        <rFont val="Times New Roman"/>
        <family val="1"/>
      </rPr>
      <t>y</t>
    </r>
    <r>
      <rPr>
        <b/>
        <sz val="10"/>
        <rFont val="Times New Roman"/>
        <family val="1"/>
      </rPr>
      <t>)</t>
    </r>
    <phoneticPr fontId="2" type="noConversion"/>
  </si>
  <si>
    <t>Period</t>
    <phoneticPr fontId="14" type="noConversion"/>
  </si>
  <si>
    <r>
      <t>EF</t>
    </r>
    <r>
      <rPr>
        <b/>
        <vertAlign val="subscript"/>
        <sz val="10"/>
        <rFont val="Times New Roman"/>
        <family val="1"/>
      </rPr>
      <t xml:space="preserve">grid, CM, y
</t>
    </r>
    <r>
      <rPr>
        <b/>
        <sz val="10"/>
        <rFont val="Times New Roman"/>
        <family val="1"/>
      </rPr>
      <t>(tCO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e/MWh)</t>
    </r>
    <phoneticPr fontId="2" type="noConversion"/>
  </si>
  <si>
    <t>Electricity delivered to the project activity by the grid via the main power line (MWh)</t>
    <phoneticPr fontId="2" type="noConversion"/>
  </si>
  <si>
    <t>Electricity delivered to the project activity by the grid via the backup power line (MWh)</t>
    <phoneticPr fontId="2" type="noConversion"/>
  </si>
  <si>
    <t>Conservative values of the electricity supplied to the grid (MWh)</t>
    <phoneticPr fontId="15" type="noConversion"/>
  </si>
  <si>
    <t>Conservative values of electricity delivered to the project by the grid via main power line (MWh)</t>
    <phoneticPr fontId="15" type="noConversion"/>
  </si>
  <si>
    <t>Conservative values of electricity delivered to the project by the grid via backup power line (MWh)</t>
    <phoneticPr fontId="15" type="noConversion"/>
  </si>
  <si>
    <t>Table 4: Calculation of Emission reducions</t>
    <phoneticPr fontId="2" type="noConversion"/>
  </si>
  <si>
    <t>Period</t>
    <phoneticPr fontId="2" type="noConversion"/>
  </si>
  <si>
    <r>
      <t>PE</t>
    </r>
    <r>
      <rPr>
        <b/>
        <vertAlign val="subscript"/>
        <sz val="10"/>
        <rFont val="Times New Roman"/>
        <family val="1"/>
      </rPr>
      <t xml:space="preserve">y
</t>
    </r>
    <r>
      <rPr>
        <b/>
        <sz val="10"/>
        <rFont val="Times New Roman"/>
        <family val="1"/>
      </rPr>
      <t>(tCO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e)</t>
    </r>
    <phoneticPr fontId="2" type="noConversion"/>
  </si>
  <si>
    <r>
      <t>BE</t>
    </r>
    <r>
      <rPr>
        <b/>
        <vertAlign val="subscript"/>
        <sz val="10"/>
        <rFont val="Times New Roman"/>
        <family val="1"/>
      </rPr>
      <t xml:space="preserve">y
</t>
    </r>
    <r>
      <rPr>
        <b/>
        <sz val="10"/>
        <rFont val="Times New Roman"/>
        <family val="1"/>
      </rPr>
      <t>(tCO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e)</t>
    </r>
    <phoneticPr fontId="2" type="noConversion"/>
  </si>
  <si>
    <t>Electricity supplied to the grid by the project activity (MWh)</t>
    <phoneticPr fontId="2" type="noConversion"/>
  </si>
  <si>
    <r>
      <t>ER</t>
    </r>
    <r>
      <rPr>
        <b/>
        <vertAlign val="subscript"/>
        <sz val="10"/>
        <rFont val="Times New Roman"/>
        <family val="1"/>
      </rPr>
      <t>y</t>
    </r>
    <r>
      <rPr>
        <b/>
        <sz val="10"/>
        <rFont val="Times New Roman"/>
        <family val="1"/>
      </rPr>
      <t>=BE</t>
    </r>
    <r>
      <rPr>
        <b/>
        <vertAlign val="subscript"/>
        <sz val="10"/>
        <rFont val="Times New Roman"/>
        <family val="1"/>
      </rPr>
      <t>y</t>
    </r>
    <r>
      <rPr>
        <b/>
        <sz val="10"/>
        <rFont val="Times New Roman"/>
        <family val="1"/>
      </rPr>
      <t>-PE</t>
    </r>
    <r>
      <rPr>
        <b/>
        <vertAlign val="subscript"/>
        <sz val="10"/>
        <rFont val="Times New Roman"/>
        <family val="1"/>
      </rPr>
      <t>y</t>
    </r>
    <r>
      <rPr>
        <b/>
        <sz val="10"/>
        <rFont val="Times New Roman"/>
        <family val="1"/>
      </rPr>
      <t>-L</t>
    </r>
    <r>
      <rPr>
        <b/>
        <vertAlign val="subscript"/>
        <sz val="10"/>
        <rFont val="Times New Roman"/>
        <family val="1"/>
      </rPr>
      <t xml:space="preserve">y
</t>
    </r>
    <r>
      <rPr>
        <b/>
        <sz val="10"/>
        <rFont val="Times New Roman"/>
        <family val="1"/>
      </rPr>
      <t>(tCO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e)</t>
    </r>
    <phoneticPr fontId="2" type="noConversion"/>
  </si>
  <si>
    <t>-</t>
  </si>
  <si>
    <t>G</t>
    <phoneticPr fontId="2" type="noConversion"/>
  </si>
  <si>
    <t>H</t>
    <phoneticPr fontId="2" type="noConversion"/>
  </si>
  <si>
    <t>I=MAX(G, H)</t>
    <phoneticPr fontId="2" type="noConversion"/>
  </si>
  <si>
    <t>1</t>
    <phoneticPr fontId="2" type="noConversion"/>
  </si>
  <si>
    <t>Total</t>
    <phoneticPr fontId="2" type="noConversion"/>
  </si>
  <si>
    <r>
      <t>EG</t>
    </r>
    <r>
      <rPr>
        <b/>
        <vertAlign val="subscript"/>
        <sz val="9"/>
        <rFont val="Times New Roman"/>
        <family val="1"/>
      </rPr>
      <t>output,y</t>
    </r>
    <phoneticPr fontId="15" type="noConversion"/>
  </si>
  <si>
    <r>
      <t>EG</t>
    </r>
    <r>
      <rPr>
        <b/>
        <vertAlign val="subscript"/>
        <sz val="9"/>
        <rFont val="Times New Roman"/>
        <family val="1"/>
      </rPr>
      <t>im-spare,y</t>
    </r>
    <phoneticPr fontId="15" type="noConversion"/>
  </si>
  <si>
    <r>
      <t>EG</t>
    </r>
    <r>
      <rPr>
        <b/>
        <vertAlign val="subscript"/>
        <sz val="9"/>
        <rFont val="Times New Roman"/>
        <family val="1"/>
      </rPr>
      <t>import,y</t>
    </r>
    <phoneticPr fontId="15" type="noConversion"/>
  </si>
  <si>
    <r>
      <t>EG</t>
    </r>
    <r>
      <rPr>
        <b/>
        <vertAlign val="subscript"/>
        <sz val="9"/>
        <rFont val="Times New Roman"/>
        <family val="1"/>
      </rPr>
      <t>facility,y</t>
    </r>
    <r>
      <rPr>
        <b/>
        <sz val="9"/>
        <rFont val="Times New Roman"/>
        <family val="1"/>
      </rPr>
      <t>=
EG</t>
    </r>
    <r>
      <rPr>
        <b/>
        <vertAlign val="subscript"/>
        <sz val="9"/>
        <rFont val="Times New Roman"/>
        <family val="1"/>
      </rPr>
      <t>output,y</t>
    </r>
    <r>
      <rPr>
        <b/>
        <sz val="9"/>
        <rFont val="Times New Roman"/>
        <family val="1"/>
      </rPr>
      <t>-EG</t>
    </r>
    <r>
      <rPr>
        <b/>
        <vertAlign val="subscript"/>
        <sz val="9"/>
        <rFont val="Times New Roman"/>
        <family val="1"/>
      </rPr>
      <t>import,y</t>
    </r>
    <r>
      <rPr>
        <b/>
        <sz val="9"/>
        <rFont val="Times New Roman"/>
        <family val="1"/>
      </rPr>
      <t>-EG</t>
    </r>
    <r>
      <rPr>
        <b/>
        <vertAlign val="subscript"/>
        <sz val="9"/>
        <rFont val="Times New Roman"/>
        <family val="1"/>
      </rPr>
      <t>im-spare,y</t>
    </r>
    <phoneticPr fontId="15" type="noConversion"/>
  </si>
  <si>
    <r>
      <t>Conservative values (EG</t>
    </r>
    <r>
      <rPr>
        <b/>
        <vertAlign val="subscript"/>
        <sz val="10"/>
        <rFont val="Times New Roman"/>
        <family val="1"/>
      </rPr>
      <t>output,y</t>
    </r>
    <r>
      <rPr>
        <b/>
        <sz val="10"/>
        <rFont val="Times New Roman"/>
        <family val="1"/>
      </rPr>
      <t>)</t>
    </r>
    <phoneticPr fontId="2" type="noConversion"/>
  </si>
  <si>
    <r>
      <t>Conservative values (EG</t>
    </r>
    <r>
      <rPr>
        <b/>
        <vertAlign val="subscript"/>
        <sz val="10"/>
        <rFont val="Times New Roman"/>
        <family val="1"/>
      </rPr>
      <t>import,y</t>
    </r>
    <r>
      <rPr>
        <b/>
        <sz val="10"/>
        <rFont val="Times New Roman"/>
        <family val="1"/>
      </rPr>
      <t>)</t>
    </r>
    <phoneticPr fontId="2" type="noConversion"/>
  </si>
  <si>
    <t>Period</t>
    <phoneticPr fontId="2" type="noConversion"/>
  </si>
  <si>
    <t>26/02/2021</t>
    <phoneticPr fontId="2" type="noConversion"/>
  </si>
  <si>
    <t>01/03/2012</t>
    <phoneticPr fontId="2" type="noConversion"/>
  </si>
  <si>
    <t>27/03/2012</t>
    <phoneticPr fontId="2" type="noConversion"/>
  </si>
  <si>
    <t>26/04/2012</t>
    <phoneticPr fontId="2" type="noConversion"/>
  </si>
  <si>
    <t>27/05/2012</t>
    <phoneticPr fontId="2" type="noConversion"/>
  </si>
  <si>
    <t>26/06/2012</t>
    <phoneticPr fontId="2" type="noConversion"/>
  </si>
  <si>
    <t>27/07/2012</t>
    <phoneticPr fontId="2" type="noConversion"/>
  </si>
  <si>
    <t>27/08/2012</t>
    <phoneticPr fontId="2" type="noConversion"/>
  </si>
  <si>
    <t>26/09/2012</t>
    <phoneticPr fontId="2" type="noConversion"/>
  </si>
  <si>
    <t>27/10/2012</t>
    <phoneticPr fontId="2" type="noConversion"/>
  </si>
  <si>
    <t>26/11/2012</t>
    <phoneticPr fontId="2" type="noConversion"/>
  </si>
  <si>
    <t>27/12/2012</t>
    <phoneticPr fontId="2" type="noConversion"/>
  </si>
  <si>
    <t>26/03/2012</t>
  </si>
  <si>
    <t>25/04/2012</t>
  </si>
  <si>
    <t>26/05/2012</t>
  </si>
  <si>
    <t>25/06/2012</t>
  </si>
  <si>
    <t>26/07/2012</t>
  </si>
  <si>
    <t>26/08/2012</t>
  </si>
  <si>
    <t>25/09/2012</t>
  </si>
  <si>
    <t>26/10/2012</t>
  </si>
  <si>
    <t>25/11/2012</t>
  </si>
  <si>
    <t>26/12/2012</t>
  </si>
  <si>
    <t>31/12/2012</t>
  </si>
  <si>
    <t>01/01/2013</t>
    <phoneticPr fontId="2" type="noConversion"/>
  </si>
  <si>
    <t>31/01/2013</t>
    <phoneticPr fontId="2" type="noConversion"/>
  </si>
  <si>
    <t>01/01/2014</t>
  </si>
  <si>
    <t>01/01/2015</t>
  </si>
  <si>
    <t>01/02/2013</t>
    <phoneticPr fontId="2" type="noConversion"/>
  </si>
  <si>
    <t>01/03/2013</t>
    <phoneticPr fontId="2" type="noConversion"/>
  </si>
  <si>
    <t>01/04/2013</t>
    <phoneticPr fontId="2" type="noConversion"/>
  </si>
  <si>
    <t>01/05/2013</t>
    <phoneticPr fontId="2" type="noConversion"/>
  </si>
  <si>
    <t>01/06/2013</t>
    <phoneticPr fontId="2" type="noConversion"/>
  </si>
  <si>
    <t>01/07/2013</t>
    <phoneticPr fontId="2" type="noConversion"/>
  </si>
  <si>
    <t>01/08/2013</t>
    <phoneticPr fontId="2" type="noConversion"/>
  </si>
  <si>
    <t>01/09/2013</t>
    <phoneticPr fontId="2" type="noConversion"/>
  </si>
  <si>
    <t>01/10/2013</t>
    <phoneticPr fontId="2" type="noConversion"/>
  </si>
  <si>
    <t>01/11/2013</t>
    <phoneticPr fontId="2" type="noConversion"/>
  </si>
  <si>
    <t>01/12/2013</t>
    <phoneticPr fontId="2" type="noConversion"/>
  </si>
  <si>
    <t>31/01/2014</t>
  </si>
  <si>
    <t>31/01/2015</t>
  </si>
  <si>
    <t>28/02/2013</t>
    <phoneticPr fontId="2" type="noConversion"/>
  </si>
  <si>
    <t>31/03/2013</t>
    <phoneticPr fontId="2" type="noConversion"/>
  </si>
  <si>
    <t>30/04/2013</t>
    <phoneticPr fontId="2" type="noConversion"/>
  </si>
  <si>
    <t>31/05/2013</t>
    <phoneticPr fontId="2" type="noConversion"/>
  </si>
  <si>
    <t>30/06/2013</t>
    <phoneticPr fontId="2" type="noConversion"/>
  </si>
  <si>
    <t>31/07/2013</t>
    <phoneticPr fontId="2" type="noConversion"/>
  </si>
  <si>
    <t>31/08/2013</t>
    <phoneticPr fontId="2" type="noConversion"/>
  </si>
  <si>
    <t>30/09/2013</t>
    <phoneticPr fontId="2" type="noConversion"/>
  </si>
  <si>
    <t>31/10/2013</t>
    <phoneticPr fontId="2" type="noConversion"/>
  </si>
  <si>
    <t>30/11/2013</t>
    <phoneticPr fontId="2" type="noConversion"/>
  </si>
  <si>
    <t>31/12/2013</t>
    <phoneticPr fontId="2" type="noConversion"/>
  </si>
  <si>
    <t>01/02/2014</t>
  </si>
  <si>
    <t>28/02/2014</t>
  </si>
  <si>
    <t>01/03/2014</t>
  </si>
  <si>
    <t>31/03/2014</t>
  </si>
  <si>
    <t>01/04/2014</t>
  </si>
  <si>
    <t>30/04/2014</t>
  </si>
  <si>
    <t>01/05/2014</t>
  </si>
  <si>
    <t>31/05/2014</t>
  </si>
  <si>
    <t>01/06/2014</t>
  </si>
  <si>
    <t>30/06/2014</t>
  </si>
  <si>
    <t>01/07/2014</t>
  </si>
  <si>
    <t>31/07/2014</t>
  </si>
  <si>
    <t>01/08/2014</t>
  </si>
  <si>
    <t>31/08/2014</t>
  </si>
  <si>
    <t>01/09/2014</t>
  </si>
  <si>
    <t>30/09/2014</t>
  </si>
  <si>
    <t>01/10/2014</t>
  </si>
  <si>
    <t>31/10/2014</t>
  </si>
  <si>
    <t>01/11/2014</t>
  </si>
  <si>
    <t>30/11/2014</t>
  </si>
  <si>
    <t>01/12/2014</t>
  </si>
  <si>
    <t>31/12/2014</t>
  </si>
  <si>
    <t>01/02/2015</t>
  </si>
  <si>
    <t>28/02/2015</t>
  </si>
  <si>
    <t>01/03/2015</t>
  </si>
  <si>
    <t>31/03/2015</t>
  </si>
  <si>
    <t>01/04/2015</t>
  </si>
  <si>
    <t>30/04/2015</t>
  </si>
  <si>
    <t>01/05/2015</t>
  </si>
  <si>
    <t>31/05/2015</t>
  </si>
  <si>
    <t>01/06/2015</t>
  </si>
  <si>
    <t>30/06/2015</t>
  </si>
  <si>
    <t>01/07/2015</t>
  </si>
  <si>
    <t>31/07/2015</t>
  </si>
  <si>
    <t>01/08/2015</t>
  </si>
  <si>
    <t>31/08/2015</t>
  </si>
  <si>
    <t>01/09/2015</t>
  </si>
  <si>
    <t>30/09/2015</t>
  </si>
  <si>
    <t>01/10/2015</t>
  </si>
  <si>
    <t>31/10/2015</t>
  </si>
  <si>
    <t>01/11/2015</t>
  </si>
  <si>
    <t>30/11/2015</t>
  </si>
  <si>
    <t>01/12/2015</t>
  </si>
  <si>
    <t>31/12/2015</t>
  </si>
  <si>
    <t xml:space="preserve">*Electricity exchange via the main power line was settled up at 0:00 on the last but five of every month in 2012 and at 24:00 on the last day of every month from 2013. </t>
    <phoneticPr fontId="2" type="noConversion"/>
  </si>
  <si>
    <t>12/02/2012</t>
    <phoneticPr fontId="2" type="noConversion"/>
  </si>
  <si>
    <t>12/03/2012</t>
    <phoneticPr fontId="2" type="noConversion"/>
  </si>
  <si>
    <t>12/04/2012</t>
    <phoneticPr fontId="2" type="noConversion"/>
  </si>
  <si>
    <t>12/05/2012</t>
    <phoneticPr fontId="2" type="noConversion"/>
  </si>
  <si>
    <t>12/06/2012</t>
    <phoneticPr fontId="2" type="noConversion"/>
  </si>
  <si>
    <t>12/07/2012</t>
    <phoneticPr fontId="2" type="noConversion"/>
  </si>
  <si>
    <t>12/08/2012</t>
    <phoneticPr fontId="2" type="noConversion"/>
  </si>
  <si>
    <t>12/09/2012</t>
    <phoneticPr fontId="2" type="noConversion"/>
  </si>
  <si>
    <t>12/10/2012</t>
    <phoneticPr fontId="2" type="noConversion"/>
  </si>
  <si>
    <t>12/11/2012</t>
    <phoneticPr fontId="2" type="noConversion"/>
  </si>
  <si>
    <t>12/12/2012</t>
    <phoneticPr fontId="2" type="noConversion"/>
  </si>
  <si>
    <t>13/03/2012</t>
    <phoneticPr fontId="2" type="noConversion"/>
  </si>
  <si>
    <t>13/05/2012</t>
    <phoneticPr fontId="2" type="noConversion"/>
  </si>
  <si>
    <t>13/07/2012</t>
    <phoneticPr fontId="2" type="noConversion"/>
  </si>
  <si>
    <t>13/08/2012</t>
    <phoneticPr fontId="2" type="noConversion"/>
  </si>
  <si>
    <t>13/10/2012</t>
    <phoneticPr fontId="2" type="noConversion"/>
  </si>
  <si>
    <t>11/04/2012</t>
    <phoneticPr fontId="2" type="noConversion"/>
  </si>
  <si>
    <t>11/06/2012</t>
    <phoneticPr fontId="2" type="noConversion"/>
  </si>
  <si>
    <t>11/09/2012</t>
    <phoneticPr fontId="2" type="noConversion"/>
  </si>
  <si>
    <t>11/11/2012</t>
    <phoneticPr fontId="2" type="noConversion"/>
  </si>
  <si>
    <t>*Electricity imported via the 10kV backup line was settled up at 0:00 on the last but 20 of every month in 2012 and at 24:00 on the last day of every month from 2013. .</t>
    <phoneticPr fontId="2" type="noConversion"/>
  </si>
  <si>
    <r>
      <t>Conservative values (EG</t>
    </r>
    <r>
      <rPr>
        <b/>
        <vertAlign val="subscript"/>
        <sz val="12"/>
        <rFont val="Times New Roman"/>
        <family val="1"/>
      </rPr>
      <t>im-spare,y</t>
    </r>
    <r>
      <rPr>
        <b/>
        <sz val="12"/>
        <rFont val="Times New Roman"/>
        <family val="1"/>
      </rPr>
      <t>)</t>
    </r>
    <phoneticPr fontId="2" type="noConversion"/>
  </si>
  <si>
    <t>01/01/2013-31/12/2013</t>
    <phoneticPr fontId="2" type="noConversion"/>
  </si>
  <si>
    <t>01/01/2014-31/12/2014</t>
    <phoneticPr fontId="2" type="noConversion"/>
  </si>
  <si>
    <t>01/01/2015-31/12/2015</t>
    <phoneticPr fontId="2" type="noConversion"/>
  </si>
  <si>
    <t>01/03/2012-31/12/2012</t>
    <phoneticPr fontId="2" type="noConversion"/>
  </si>
  <si>
    <t>Total</t>
    <phoneticPr fontId="2" type="noConversion"/>
  </si>
  <si>
    <t>2012 subtotal</t>
    <phoneticPr fontId="2" type="noConversion"/>
  </si>
  <si>
    <t>2013 subtotal</t>
    <phoneticPr fontId="2" type="noConversion"/>
  </si>
  <si>
    <t>2014 subtotal</t>
    <phoneticPr fontId="2" type="noConversion"/>
  </si>
  <si>
    <t>2015 subtotal</t>
    <phoneticPr fontId="2" type="noConversion"/>
  </si>
  <si>
    <t>2012 subtotal</t>
    <phoneticPr fontId="2" type="noConversion"/>
  </si>
  <si>
    <t>2013 subtotal</t>
    <phoneticPr fontId="2" type="noConversion"/>
  </si>
  <si>
    <t>2014 subtotal</t>
    <phoneticPr fontId="2" type="noConversion"/>
  </si>
  <si>
    <t>2015 subtotal</t>
    <phoneticPr fontId="2" type="noConversion"/>
  </si>
  <si>
    <t>Table 1-2:  Electricity delivered to the project activity by the grid via the backup power line</t>
    <phoneticPr fontId="2" type="noConversion"/>
  </si>
  <si>
    <t>Table 1-1:  Electricity exchange with the grid via the main power line</t>
    <phoneticPr fontId="2" type="noConversion"/>
  </si>
  <si>
    <t>Table 2: Calculation of net electricity supplied to the grid</t>
    <phoneticPr fontId="2" type="noConversion"/>
  </si>
  <si>
    <t>Table 3: Calculation of baseline emission reductions</t>
    <phoneticPr fontId="2" type="noConversion"/>
  </si>
  <si>
    <r>
      <t>Shandong Wendeng Zhangjiachan Wind Farm Project</t>
    </r>
    <r>
      <rPr>
        <b/>
        <u/>
        <sz val="11"/>
        <color indexed="12"/>
        <rFont val="宋体"/>
        <family val="3"/>
        <charset val="134"/>
      </rPr>
      <t>（</t>
    </r>
    <r>
      <rPr>
        <b/>
        <u/>
        <sz val="11"/>
        <color indexed="12"/>
        <rFont val="Times New Roman"/>
        <family val="1"/>
      </rPr>
      <t>VCS1188</t>
    </r>
    <r>
      <rPr>
        <b/>
        <u/>
        <sz val="11"/>
        <color indexed="12"/>
        <rFont val="宋体"/>
        <family val="3"/>
        <charset val="134"/>
      </rPr>
      <t>）</t>
    </r>
    <phoneticPr fontId="2" type="noConversion"/>
  </si>
  <si>
    <t>Start of this monitoring period</t>
    <phoneticPr fontId="2" type="noConversion"/>
  </si>
  <si>
    <t>End of this monitoring period</t>
    <phoneticPr fontId="2" type="noConversion"/>
  </si>
  <si>
    <t>Days monitored</t>
    <phoneticPr fontId="2" type="noConversion"/>
  </si>
  <si>
    <t>Item</t>
  </si>
  <si>
    <t>Values applied in ex-ante calculation of the registered CDM-PDD</t>
  </si>
  <si>
    <t>Actual values reached during the monitoring period</t>
    <phoneticPr fontId="2" type="noConversion"/>
  </si>
  <si>
    <t>Table5 Comparison of actual emission reductions with estimates in the PD</t>
    <phoneticPr fontId="2" type="noConversion"/>
  </si>
  <si>
    <r>
      <t>Emission reductions (tCO</t>
    </r>
    <r>
      <rPr>
        <b/>
        <vertAlign val="subscript"/>
        <sz val="11"/>
        <color indexed="8"/>
        <rFont val="Times New Roman"/>
        <family val="1"/>
      </rPr>
      <t>2</t>
    </r>
    <r>
      <rPr>
        <b/>
        <sz val="11"/>
        <color indexed="8"/>
        <rFont val="Times New Roman"/>
        <family val="1"/>
      </rPr>
      <t>e)
(01/03/2012-31/12/2020)</t>
    </r>
    <phoneticPr fontId="2" type="noConversion"/>
  </si>
  <si>
    <r>
      <t>Ex-ante estimated annual ER in the PD (tCO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e)</t>
    </r>
    <phoneticPr fontId="2" type="noConversion"/>
  </si>
  <si>
    <t>01/03/2012-31/12/2015</t>
    <phoneticPr fontId="2" type="noConversion"/>
  </si>
  <si>
    <t>13/12/2012</t>
    <phoneticPr fontId="2" type="noConversion"/>
  </si>
  <si>
    <t>31/12/2012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</si>
</sst>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 * #,##0.00_ ;_ * \-#,##0.00_ ;_ * &quot;-&quot;??_ ;_ @_ "/>
    <numFmt numFmtId="176" formatCode="_-* #,##0_-;\-* #,##0_-;_-* &quot;-&quot;_-;_-@_-"/>
    <numFmt numFmtId="177" formatCode="_-* #,##0.00_-;\-* #,##0.00_-;_-* &quot;-&quot;??_-;_-@_-"/>
    <numFmt numFmtId="178" formatCode="#,##0.000_ "/>
    <numFmt numFmtId="179" formatCode="#,##0.000"/>
    <numFmt numFmtId="180" formatCode="#,##0_ "/>
    <numFmt numFmtId="181" formatCode="#,##0.000_ ;[Red]\-#,##0.000\ "/>
    <numFmt numFmtId="182" formatCode="_ * #,##0.000_ ;_ * \-#,##0.000_ ;_ * &quot;-&quot;???_ ;_ @_ "/>
    <numFmt numFmtId="183" formatCode="0_);[Red]\(0\)"/>
    <numFmt numFmtId="184" formatCode="#,##0.0000_ "/>
    <numFmt numFmtId="185" formatCode="dd/mm/yyyy;@"/>
    <numFmt numFmtId="186" formatCode="_ * #,##0_ ;_ * \-#,##0_ ;_ * &quot;-&quot;??_ ;_ @_ "/>
  </numFmts>
  <fonts count="35" x14ac:knownFonts="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vertAlign val="subscript"/>
      <sz val="10"/>
      <name val="Times New Roman"/>
      <family val="1"/>
    </font>
    <font>
      <b/>
      <sz val="11"/>
      <name val="Times New Roman"/>
      <family val="1"/>
    </font>
    <font>
      <b/>
      <u/>
      <sz val="11"/>
      <color indexed="12"/>
      <name val="Times New Roman"/>
      <family val="1"/>
    </font>
    <font>
      <u/>
      <sz val="12"/>
      <color indexed="12"/>
      <name val="Times New Roman"/>
      <family val="1"/>
    </font>
    <font>
      <b/>
      <sz val="11"/>
      <color indexed="12"/>
      <name val="Times New Roman"/>
      <family val="1"/>
    </font>
    <font>
      <b/>
      <u/>
      <sz val="12"/>
      <color indexed="12"/>
      <name val="Times New Roman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9"/>
      <name val="Times New Roman"/>
      <family val="1"/>
    </font>
    <font>
      <b/>
      <vertAlign val="subscript"/>
      <sz val="9"/>
      <name val="Times New Roman"/>
      <family val="1"/>
    </font>
    <font>
      <sz val="11"/>
      <color theme="1"/>
      <name val="宋体"/>
      <family val="3"/>
      <charset val="134"/>
      <scheme val="minor"/>
    </font>
    <font>
      <u/>
      <sz val="11"/>
      <color theme="10"/>
      <name val="Calibri"/>
      <family val="2"/>
    </font>
    <font>
      <b/>
      <sz val="20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vertAlign val="subscript"/>
      <sz val="12"/>
      <name val="Times New Roman"/>
      <family val="1"/>
    </font>
    <font>
      <b/>
      <sz val="12"/>
      <color rgb="FFFF0000"/>
      <name val="Times New Roman"/>
      <family val="1"/>
    </font>
    <font>
      <b/>
      <u/>
      <sz val="11"/>
      <color indexed="12"/>
      <name val="宋体"/>
      <family val="3"/>
      <charset val="134"/>
    </font>
    <font>
      <b/>
      <sz val="11"/>
      <color theme="1"/>
      <name val="Times New Roman"/>
      <family val="1"/>
    </font>
    <font>
      <sz val="10"/>
      <color theme="1"/>
      <name val="Arial"/>
      <family val="2"/>
    </font>
    <font>
      <b/>
      <vertAlign val="subscript"/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FF0000"/>
      <name val="宋体"/>
      <family val="3"/>
      <charset val="134"/>
      <scheme val="minor"/>
    </font>
    <font>
      <vertAlign val="subscript"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3B3B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178" fontId="5" fillId="0" borderId="0" xfId="0" applyNumberFormat="1" applyFont="1" applyFill="1" applyBorder="1" applyAlignment="1">
      <alignment horizontal="center" vertical="center" wrapText="1"/>
    </xf>
    <xf numFmtId="178" fontId="5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178" fontId="5" fillId="0" borderId="0" xfId="0" applyNumberFormat="1" applyFont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0" fillId="0" borderId="0" xfId="3" applyFont="1">
      <alignment vertical="center"/>
    </xf>
    <xf numFmtId="0" fontId="21" fillId="0" borderId="0" xfId="3" applyFont="1">
      <alignment vertical="center"/>
    </xf>
    <xf numFmtId="0" fontId="11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1" fillId="0" borderId="0" xfId="3" applyFont="1" applyBorder="1" applyAlignment="1">
      <alignment vertical="center"/>
    </xf>
    <xf numFmtId="0" fontId="4" fillId="0" borderId="0" xfId="3" applyFont="1" applyAlignment="1">
      <alignment vertical="center"/>
    </xf>
    <xf numFmtId="0" fontId="8" fillId="0" borderId="0" xfId="3" applyFont="1" applyBorder="1" applyAlignment="1">
      <alignment vertical="center"/>
    </xf>
    <xf numFmtId="0" fontId="3" fillId="0" borderId="0" xfId="3" applyFont="1" applyBorder="1" applyAlignment="1">
      <alignment vertical="center"/>
    </xf>
    <xf numFmtId="0" fontId="22" fillId="0" borderId="0" xfId="3" applyFont="1">
      <alignment vertical="center"/>
    </xf>
    <xf numFmtId="0" fontId="23" fillId="0" borderId="0" xfId="3" applyFont="1">
      <alignment vertical="center"/>
    </xf>
    <xf numFmtId="0" fontId="13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78" fontId="5" fillId="0" borderId="0" xfId="0" applyNumberFormat="1" applyFont="1" applyAlignment="1">
      <alignment vertical="center" wrapText="1"/>
    </xf>
    <xf numFmtId="178" fontId="6" fillId="0" borderId="2" xfId="0" applyNumberFormat="1" applyFont="1" applyFill="1" applyBorder="1" applyAlignment="1">
      <alignment horizontal="center" vertical="center" wrapText="1"/>
    </xf>
    <xf numFmtId="183" fontId="16" fillId="2" borderId="1" xfId="0" applyNumberFormat="1" applyFont="1" applyFill="1" applyBorder="1" applyAlignment="1">
      <alignment horizontal="center" vertical="center" wrapText="1"/>
    </xf>
    <xf numFmtId="178" fontId="8" fillId="0" borderId="3" xfId="0" applyNumberFormat="1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83" fontId="16" fillId="2" borderId="6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49" fontId="9" fillId="0" borderId="0" xfId="3" applyNumberFormat="1" applyFont="1" applyBorder="1" applyAlignment="1">
      <alignment vertical="center"/>
    </xf>
    <xf numFmtId="49" fontId="9" fillId="0" borderId="0" xfId="3" applyNumberFormat="1" applyFont="1" applyBorder="1" applyAlignment="1">
      <alignment horizontal="left" vertical="center"/>
    </xf>
    <xf numFmtId="180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80" fontId="6" fillId="0" borderId="7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/>
    </xf>
    <xf numFmtId="0" fontId="13" fillId="0" borderId="0" xfId="0" applyFont="1" applyFill="1">
      <alignment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82" fontId="5" fillId="0" borderId="4" xfId="7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24" fillId="0" borderId="1" xfId="0" applyNumberFormat="1" applyFont="1" applyFill="1" applyBorder="1" applyAlignment="1">
      <alignment horizontal="center" vertical="center" wrapText="1"/>
    </xf>
    <xf numFmtId="182" fontId="4" fillId="0" borderId="4" xfId="7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14" fontId="4" fillId="0" borderId="4" xfId="7" applyNumberFormat="1" applyFont="1" applyFill="1" applyBorder="1" applyAlignment="1">
      <alignment horizontal="center" vertical="center"/>
    </xf>
    <xf numFmtId="179" fontId="4" fillId="0" borderId="1" xfId="7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4" fillId="0" borderId="1" xfId="7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179" fontId="4" fillId="4" borderId="6" xfId="7" applyNumberFormat="1" applyFont="1" applyFill="1" applyBorder="1" applyAlignment="1">
      <alignment horizontal="center" vertical="center" wrapText="1"/>
    </xf>
    <xf numFmtId="179" fontId="26" fillId="4" borderId="6" xfId="7" applyNumberFormat="1" applyFont="1" applyFill="1" applyBorder="1" applyAlignment="1">
      <alignment horizontal="center" vertical="center" wrapText="1"/>
    </xf>
    <xf numFmtId="178" fontId="6" fillId="0" borderId="0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Border="1" applyAlignment="1">
      <alignment vertical="center" wrapText="1"/>
    </xf>
    <xf numFmtId="178" fontId="6" fillId="0" borderId="4" xfId="0" applyNumberFormat="1" applyFont="1" applyFill="1" applyBorder="1" applyAlignment="1">
      <alignment horizontal="center" vertical="center" wrapText="1"/>
    </xf>
    <xf numFmtId="178" fontId="8" fillId="0" borderId="6" xfId="0" applyNumberFormat="1" applyFont="1" applyBorder="1" applyAlignment="1">
      <alignment vertical="center" wrapText="1"/>
    </xf>
    <xf numFmtId="180" fontId="6" fillId="0" borderId="0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184" fontId="6" fillId="0" borderId="1" xfId="0" applyNumberFormat="1" applyFont="1" applyFill="1" applyBorder="1" applyAlignment="1">
      <alignment horizontal="center" vertical="center"/>
    </xf>
    <xf numFmtId="180" fontId="6" fillId="0" borderId="1" xfId="0" applyNumberFormat="1" applyFont="1" applyFill="1" applyBorder="1" applyAlignment="1">
      <alignment horizontal="center" vertical="center"/>
    </xf>
    <xf numFmtId="180" fontId="6" fillId="0" borderId="6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178" fontId="5" fillId="0" borderId="3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8" fontId="5" fillId="0" borderId="10" xfId="0" applyNumberFormat="1" applyFont="1" applyBorder="1" applyAlignment="1">
      <alignment vertical="center"/>
    </xf>
    <xf numFmtId="0" fontId="6" fillId="4" borderId="6" xfId="0" applyFont="1" applyFill="1" applyBorder="1" applyAlignment="1">
      <alignment horizontal="center" vertical="center" wrapText="1"/>
    </xf>
    <xf numFmtId="2" fontId="6" fillId="0" borderId="6" xfId="0" applyNumberFormat="1" applyFont="1" applyFill="1" applyBorder="1" applyAlignment="1">
      <alignment horizontal="center" vertical="center" wrapText="1"/>
    </xf>
    <xf numFmtId="2" fontId="24" fillId="0" borderId="6" xfId="0" applyNumberFormat="1" applyFont="1" applyFill="1" applyBorder="1" applyAlignment="1">
      <alignment horizontal="center" vertical="center" wrapText="1"/>
    </xf>
    <xf numFmtId="181" fontId="6" fillId="0" borderId="3" xfId="0" applyNumberFormat="1" applyFont="1" applyFill="1" applyBorder="1" applyAlignment="1">
      <alignment horizontal="center" vertical="center" wrapText="1"/>
    </xf>
    <xf numFmtId="181" fontId="6" fillId="4" borderId="3" xfId="0" applyNumberFormat="1" applyFont="1" applyFill="1" applyBorder="1" applyAlignment="1">
      <alignment horizontal="center" vertical="center" wrapText="1"/>
    </xf>
    <xf numFmtId="181" fontId="3" fillId="0" borderId="3" xfId="0" applyNumberFormat="1" applyFont="1" applyFill="1" applyBorder="1" applyAlignment="1">
      <alignment horizontal="center" vertical="center" wrapText="1"/>
    </xf>
    <xf numFmtId="181" fontId="26" fillId="4" borderId="7" xfId="0" applyNumberFormat="1" applyFont="1" applyFill="1" applyBorder="1" applyAlignment="1">
      <alignment horizontal="center" vertical="center" wrapText="1"/>
    </xf>
    <xf numFmtId="0" fontId="29" fillId="0" borderId="15" xfId="0" applyFont="1" applyBorder="1" applyAlignment="1">
      <alignment vertical="center" wrapText="1"/>
    </xf>
    <xf numFmtId="3" fontId="29" fillId="0" borderId="16" xfId="0" applyNumberFormat="1" applyFont="1" applyBorder="1" applyAlignment="1">
      <alignment horizontal="right" vertical="center" wrapText="1"/>
    </xf>
    <xf numFmtId="3" fontId="29" fillId="0" borderId="16" xfId="0" applyNumberFormat="1" applyFont="1" applyBorder="1" applyAlignment="1">
      <alignment vertical="center" wrapText="1"/>
    </xf>
    <xf numFmtId="0" fontId="29" fillId="0" borderId="17" xfId="0" applyFont="1" applyBorder="1" applyAlignment="1">
      <alignment vertical="center" wrapText="1"/>
    </xf>
    <xf numFmtId="185" fontId="29" fillId="0" borderId="0" xfId="0" applyNumberFormat="1" applyFont="1" applyBorder="1" applyAlignment="1">
      <alignment horizontal="right" vertical="center" wrapText="1"/>
    </xf>
    <xf numFmtId="3" fontId="29" fillId="0" borderId="0" xfId="0" applyNumberFormat="1" applyFont="1" applyBorder="1" applyAlignment="1">
      <alignment vertical="center" wrapText="1"/>
    </xf>
    <xf numFmtId="0" fontId="29" fillId="0" borderId="18" xfId="0" applyFont="1" applyBorder="1" applyAlignment="1">
      <alignment vertical="center" wrapText="1"/>
    </xf>
    <xf numFmtId="186" fontId="29" fillId="0" borderId="14" xfId="7" applyNumberFormat="1" applyFont="1" applyBorder="1" applyAlignment="1">
      <alignment horizontal="right" vertical="center" wrapText="1"/>
    </xf>
    <xf numFmtId="0" fontId="29" fillId="0" borderId="14" xfId="0" applyFont="1" applyBorder="1" applyAlignment="1">
      <alignment vertical="center" wrapText="1"/>
    </xf>
    <xf numFmtId="0" fontId="28" fillId="5" borderId="19" xfId="0" applyFont="1" applyFill="1" applyBorder="1" applyAlignment="1">
      <alignment horizontal="center" vertical="center" wrapText="1"/>
    </xf>
    <xf numFmtId="0" fontId="28" fillId="0" borderId="21" xfId="0" applyFont="1" applyBorder="1" applyAlignment="1">
      <alignment vertical="center" wrapText="1"/>
    </xf>
    <xf numFmtId="3" fontId="0" fillId="0" borderId="0" xfId="0" applyNumberFormat="1">
      <alignment vertical="center"/>
    </xf>
    <xf numFmtId="0" fontId="9" fillId="0" borderId="0" xfId="3" applyFont="1" applyBorder="1" applyAlignment="1">
      <alignment vertical="center" wrapText="1"/>
    </xf>
    <xf numFmtId="0" fontId="0" fillId="0" borderId="0" xfId="0" applyAlignment="1">
      <alignment vertical="center" wrapText="1"/>
    </xf>
    <xf numFmtId="178" fontId="8" fillId="0" borderId="14" xfId="0" applyNumberFormat="1" applyFont="1" applyBorder="1" applyAlignment="1">
      <alignment horizontal="center" vertical="center" wrapText="1"/>
    </xf>
    <xf numFmtId="178" fontId="5" fillId="0" borderId="10" xfId="0" applyNumberFormat="1" applyFont="1" applyBorder="1" applyAlignment="1">
      <alignment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82" fontId="24" fillId="0" borderId="4" xfId="7" applyNumberFormat="1" applyFont="1" applyFill="1" applyBorder="1" applyAlignment="1">
      <alignment horizontal="center" vertical="center"/>
    </xf>
    <xf numFmtId="182" fontId="24" fillId="0" borderId="1" xfId="7" applyNumberFormat="1" applyFont="1" applyFill="1" applyBorder="1" applyAlignment="1">
      <alignment horizontal="center" vertical="center"/>
    </xf>
    <xf numFmtId="178" fontId="24" fillId="0" borderId="2" xfId="0" applyNumberFormat="1" applyFont="1" applyFill="1" applyBorder="1" applyAlignment="1">
      <alignment horizontal="center" vertical="center" wrapText="1"/>
    </xf>
    <xf numFmtId="178" fontId="24" fillId="0" borderId="3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78" fontId="3" fillId="0" borderId="0" xfId="0" applyNumberFormat="1" applyFont="1" applyBorder="1" applyAlignment="1">
      <alignment horizontal="center" vertical="center" wrapText="1"/>
    </xf>
    <xf numFmtId="178" fontId="4" fillId="0" borderId="11" xfId="0" applyNumberFormat="1" applyFont="1" applyBorder="1" applyAlignment="1">
      <alignment horizontal="center" vertical="center" wrapText="1"/>
    </xf>
    <xf numFmtId="178" fontId="4" fillId="0" borderId="12" xfId="0" applyNumberFormat="1" applyFont="1" applyBorder="1" applyAlignment="1">
      <alignment horizontal="center" vertical="center" wrapText="1"/>
    </xf>
    <xf numFmtId="178" fontId="4" fillId="0" borderId="13" xfId="0" applyNumberFormat="1" applyFont="1" applyBorder="1" applyAlignment="1">
      <alignment horizontal="center" vertical="center" wrapText="1"/>
    </xf>
    <xf numFmtId="14" fontId="26" fillId="0" borderId="4" xfId="7" applyNumberFormat="1" applyFont="1" applyFill="1" applyBorder="1" applyAlignment="1">
      <alignment horizontal="center" vertical="center"/>
    </xf>
    <xf numFmtId="14" fontId="26" fillId="0" borderId="1" xfId="7" applyNumberFormat="1" applyFont="1" applyFill="1" applyBorder="1" applyAlignment="1">
      <alignment horizontal="center" vertical="center"/>
    </xf>
    <xf numFmtId="181" fontId="26" fillId="0" borderId="2" xfId="0" applyNumberFormat="1" applyFont="1" applyFill="1" applyBorder="1" applyAlignment="1">
      <alignment horizontal="center" vertical="center" wrapText="1"/>
    </xf>
    <xf numFmtId="181" fontId="26" fillId="0" borderId="3" xfId="0" applyNumberFormat="1" applyFont="1" applyFill="1" applyBorder="1" applyAlignment="1">
      <alignment horizontal="center" vertical="center" wrapText="1"/>
    </xf>
    <xf numFmtId="0" fontId="28" fillId="5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3" fontId="32" fillId="0" borderId="18" xfId="0" applyNumberFormat="1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78" fontId="8" fillId="0" borderId="0" xfId="0" applyNumberFormat="1" applyFont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28" fillId="0" borderId="14" xfId="0" applyFont="1" applyBorder="1" applyAlignment="1">
      <alignment horizontal="left" vertical="center" wrapText="1"/>
    </xf>
  </cellXfs>
  <cellStyles count="10">
    <cellStyle name="百分比 2" xfId="1"/>
    <cellStyle name="常规" xfId="0" builtinId="0"/>
    <cellStyle name="常规 2" xfId="2"/>
    <cellStyle name="常规 3" xfId="3"/>
    <cellStyle name="常规 3 2" xfId="4"/>
    <cellStyle name="常规 4" xfId="5"/>
    <cellStyle name="超链接 2" xfId="6"/>
    <cellStyle name="千位分隔" xfId="7" builtinId="3"/>
    <cellStyle name="千位分隔 2" xfId="8"/>
    <cellStyle name="千位分隔[0]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10"/>
  <sheetViews>
    <sheetView workbookViewId="0">
      <selection activeCell="D11" sqref="D11"/>
    </sheetView>
  </sheetViews>
  <sheetFormatPr defaultRowHeight="15" x14ac:dyDescent="0.15"/>
  <cols>
    <col min="1" max="1" width="18.25" style="9" customWidth="1"/>
    <col min="2" max="2" width="10.125" style="9" bestFit="1" customWidth="1"/>
    <col min="3" max="16384" width="9" style="9"/>
  </cols>
  <sheetData>
    <row r="3" spans="1:10" ht="25.5" x14ac:dyDescent="0.15">
      <c r="A3" s="8" t="s">
        <v>4</v>
      </c>
    </row>
    <row r="4" spans="1:10" ht="25.5" x14ac:dyDescent="0.15">
      <c r="A4" s="8"/>
    </row>
    <row r="5" spans="1:10" s="13" customFormat="1" ht="15.75" x14ac:dyDescent="0.15">
      <c r="A5" s="10" t="s">
        <v>10</v>
      </c>
      <c r="B5" s="11" t="s">
        <v>180</v>
      </c>
      <c r="C5" s="11"/>
      <c r="D5" s="12"/>
      <c r="E5" s="12"/>
      <c r="F5" s="12"/>
      <c r="G5" s="12"/>
      <c r="H5" s="12"/>
      <c r="I5" s="12"/>
      <c r="J5" s="12"/>
    </row>
    <row r="6" spans="1:10" s="15" customFormat="1" ht="15.75" x14ac:dyDescent="0.15">
      <c r="A6" s="14" t="s">
        <v>9</v>
      </c>
      <c r="B6" s="93" t="s">
        <v>190</v>
      </c>
      <c r="C6" s="94"/>
      <c r="D6" s="94"/>
      <c r="E6" s="94"/>
    </row>
    <row r="7" spans="1:10" s="15" customFormat="1" ht="15.75" x14ac:dyDescent="0.15">
      <c r="A7" s="14" t="s">
        <v>0</v>
      </c>
      <c r="B7" s="33" t="s">
        <v>36</v>
      </c>
      <c r="C7" s="16"/>
      <c r="D7" s="17"/>
      <c r="E7" s="17"/>
    </row>
    <row r="8" spans="1:10" s="15" customFormat="1" ht="15.75" x14ac:dyDescent="0.15">
      <c r="A8" s="14" t="s">
        <v>1</v>
      </c>
      <c r="B8" s="34" t="s">
        <v>45</v>
      </c>
      <c r="C8" s="16"/>
      <c r="D8" s="17"/>
      <c r="E8" s="17"/>
    </row>
    <row r="9" spans="1:10" s="18" customFormat="1" ht="15.75" x14ac:dyDescent="0.15"/>
    <row r="10" spans="1:10" s="18" customFormat="1" ht="15.75" x14ac:dyDescent="0.15">
      <c r="B10" s="19"/>
    </row>
  </sheetData>
  <mergeCells count="1">
    <mergeCell ref="B6:E6"/>
  </mergeCells>
  <phoneticPr fontId="2" type="noConversion"/>
  <printOptions horizontalCentered="1" verticalCentered="1"/>
  <pageMargins left="0.39370078740157483" right="0.39370078740157483" top="0.78740157480314965" bottom="0.78740157480314965" header="0.39370078740157483" footer="0.3937007874015748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59"/>
  <sheetViews>
    <sheetView topLeftCell="A28" zoomScale="115" zoomScaleNormal="115" workbookViewId="0">
      <selection activeCell="F57" sqref="F57"/>
    </sheetView>
  </sheetViews>
  <sheetFormatPr defaultRowHeight="12.75" x14ac:dyDescent="0.15"/>
  <cols>
    <col min="1" max="1" width="2.875" style="7" customWidth="1"/>
    <col min="2" max="2" width="13.375" style="7" customWidth="1"/>
    <col min="3" max="3" width="12.25" style="7" customWidth="1"/>
    <col min="4" max="4" width="15" style="7" customWidth="1"/>
    <col min="5" max="5" width="14.625" style="7" customWidth="1"/>
    <col min="6" max="6" width="15.125" style="7" customWidth="1"/>
    <col min="7" max="8" width="13.625" style="7" customWidth="1"/>
    <col min="9" max="9" width="15.125" style="7" customWidth="1"/>
    <col min="10" max="10" width="18.625" style="7" customWidth="1"/>
    <col min="11" max="11" width="15.625" style="7" customWidth="1"/>
    <col min="12" max="12" width="16.375" style="7" customWidth="1"/>
    <col min="13" max="13" width="9" style="7"/>
    <col min="14" max="18" width="13.125" style="7" customWidth="1"/>
    <col min="19" max="16384" width="9" style="7"/>
  </cols>
  <sheetData>
    <row r="1" spans="1:13" s="4" customFormat="1" ht="15.75" x14ac:dyDescent="0.15">
      <c r="A1" s="3"/>
      <c r="B1" s="3"/>
    </row>
    <row r="2" spans="1:13" s="5" customFormat="1" ht="19.5" customHeight="1" thickBot="1" x14ac:dyDescent="0.2">
      <c r="B2" s="95" t="s">
        <v>177</v>
      </c>
      <c r="C2" s="95"/>
      <c r="D2" s="95"/>
      <c r="E2" s="95"/>
      <c r="F2" s="95"/>
      <c r="G2" s="95"/>
      <c r="H2" s="95"/>
      <c r="I2" s="95"/>
      <c r="J2" s="1"/>
      <c r="K2" s="2"/>
      <c r="L2" s="2"/>
      <c r="M2" s="2"/>
    </row>
    <row r="3" spans="1:13" s="20" customFormat="1" ht="29.25" customHeight="1" x14ac:dyDescent="0.15">
      <c r="B3" s="100" t="s">
        <v>44</v>
      </c>
      <c r="C3" s="97"/>
      <c r="D3" s="97" t="s">
        <v>30</v>
      </c>
      <c r="E3" s="98"/>
      <c r="F3" s="98"/>
      <c r="G3" s="97" t="s">
        <v>21</v>
      </c>
      <c r="H3" s="98"/>
      <c r="I3" s="99"/>
    </row>
    <row r="4" spans="1:13" s="20" customFormat="1" ht="41.25" customHeight="1" x14ac:dyDescent="0.15">
      <c r="B4" s="101"/>
      <c r="C4" s="102"/>
      <c r="D4" s="44" t="s">
        <v>13</v>
      </c>
      <c r="E4" s="44" t="s">
        <v>14</v>
      </c>
      <c r="F4" s="28" t="s">
        <v>42</v>
      </c>
      <c r="G4" s="44" t="s">
        <v>13</v>
      </c>
      <c r="H4" s="44" t="s">
        <v>14</v>
      </c>
      <c r="I4" s="74" t="s">
        <v>43</v>
      </c>
    </row>
    <row r="5" spans="1:13" s="20" customFormat="1" ht="15" customHeight="1" x14ac:dyDescent="0.15">
      <c r="A5" s="22"/>
      <c r="B5" s="101"/>
      <c r="C5" s="102"/>
      <c r="D5" s="44" t="s">
        <v>2</v>
      </c>
      <c r="E5" s="44" t="s">
        <v>3</v>
      </c>
      <c r="F5" s="28" t="s">
        <v>6</v>
      </c>
      <c r="G5" s="44" t="s">
        <v>5</v>
      </c>
      <c r="H5" s="44" t="s">
        <v>7</v>
      </c>
      <c r="I5" s="74" t="s">
        <v>8</v>
      </c>
    </row>
    <row r="6" spans="1:13" s="41" customFormat="1" ht="15" customHeight="1" x14ac:dyDescent="0.15">
      <c r="A6" s="40"/>
      <c r="B6" s="45" t="s">
        <v>46</v>
      </c>
      <c r="C6" s="46" t="s">
        <v>57</v>
      </c>
      <c r="D6" s="42">
        <v>9384.6500000000051</v>
      </c>
      <c r="E6" s="42">
        <v>9384.6500000000051</v>
      </c>
      <c r="F6" s="43">
        <f>MIN(D6,E6)</f>
        <v>9384.6500000000051</v>
      </c>
      <c r="G6" s="42">
        <v>20.350000000000005</v>
      </c>
      <c r="H6" s="42">
        <v>20.350000000000005</v>
      </c>
      <c r="I6" s="75">
        <f>MAX(G6,H6)</f>
        <v>20.350000000000005</v>
      </c>
    </row>
    <row r="7" spans="1:13" s="41" customFormat="1" ht="15" customHeight="1" x14ac:dyDescent="0.15">
      <c r="A7" s="40"/>
      <c r="B7" s="45" t="s">
        <v>47</v>
      </c>
      <c r="C7" s="46" t="s">
        <v>58</v>
      </c>
      <c r="D7" s="42">
        <v>15438.500000000002</v>
      </c>
      <c r="E7" s="42">
        <v>15438.500000000002</v>
      </c>
      <c r="F7" s="43">
        <f t="shared" ref="F7:F55" si="0">MIN(D7,E7)</f>
        <v>15438.500000000002</v>
      </c>
      <c r="G7" s="42">
        <v>13.200000000000012</v>
      </c>
      <c r="H7" s="42">
        <v>13.200000000000012</v>
      </c>
      <c r="I7" s="75">
        <f t="shared" ref="I7:I55" si="1">MAX(G7,H7)</f>
        <v>13.200000000000012</v>
      </c>
    </row>
    <row r="8" spans="1:13" s="41" customFormat="1" ht="15" customHeight="1" x14ac:dyDescent="0.15">
      <c r="A8" s="40"/>
      <c r="B8" s="45" t="s">
        <v>48</v>
      </c>
      <c r="C8" s="46" t="s">
        <v>59</v>
      </c>
      <c r="D8" s="42">
        <v>6354.699999999998</v>
      </c>
      <c r="E8" s="42">
        <v>6354.699999999998</v>
      </c>
      <c r="F8" s="43">
        <f t="shared" si="0"/>
        <v>6354.699999999998</v>
      </c>
      <c r="G8" s="42">
        <v>7.6999999999999824</v>
      </c>
      <c r="H8" s="42">
        <v>7.6999999999999824</v>
      </c>
      <c r="I8" s="75">
        <f t="shared" si="1"/>
        <v>7.6999999999999824</v>
      </c>
    </row>
    <row r="9" spans="1:13" s="41" customFormat="1" ht="15" customHeight="1" x14ac:dyDescent="0.15">
      <c r="A9" s="40"/>
      <c r="B9" s="45" t="s">
        <v>49</v>
      </c>
      <c r="C9" s="46" t="s">
        <v>60</v>
      </c>
      <c r="D9" s="42">
        <v>11936.099999999999</v>
      </c>
      <c r="E9" s="42">
        <v>11936.099999999999</v>
      </c>
      <c r="F9" s="43">
        <f t="shared" si="0"/>
        <v>11936.099999999999</v>
      </c>
      <c r="G9" s="42">
        <v>15.950000000000003</v>
      </c>
      <c r="H9" s="42">
        <v>15.950000000000003</v>
      </c>
      <c r="I9" s="75">
        <f t="shared" si="1"/>
        <v>15.950000000000003</v>
      </c>
    </row>
    <row r="10" spans="1:13" s="41" customFormat="1" ht="15" customHeight="1" x14ac:dyDescent="0.15">
      <c r="A10" s="40"/>
      <c r="B10" s="45" t="s">
        <v>50</v>
      </c>
      <c r="C10" s="46" t="s">
        <v>61</v>
      </c>
      <c r="D10" s="42">
        <v>7656.0000000000027</v>
      </c>
      <c r="E10" s="42">
        <v>7656.0000000000027</v>
      </c>
      <c r="F10" s="43">
        <f t="shared" si="0"/>
        <v>7656.0000000000027</v>
      </c>
      <c r="G10" s="42">
        <v>15.400000000000013</v>
      </c>
      <c r="H10" s="42">
        <v>15.400000000000013</v>
      </c>
      <c r="I10" s="75">
        <f t="shared" si="1"/>
        <v>15.400000000000013</v>
      </c>
    </row>
    <row r="11" spans="1:13" s="41" customFormat="1" ht="15" customHeight="1" x14ac:dyDescent="0.15">
      <c r="A11" s="40"/>
      <c r="B11" s="45" t="s">
        <v>51</v>
      </c>
      <c r="C11" s="46" t="s">
        <v>62</v>
      </c>
      <c r="D11" s="42">
        <v>4914.8000000000065</v>
      </c>
      <c r="E11" s="42">
        <v>4914.8000000000065</v>
      </c>
      <c r="F11" s="43">
        <f t="shared" si="0"/>
        <v>4914.8000000000065</v>
      </c>
      <c r="G11" s="42">
        <v>39.049999999999997</v>
      </c>
      <c r="H11" s="42">
        <v>39.049999999999997</v>
      </c>
      <c r="I11" s="75">
        <f t="shared" si="1"/>
        <v>39.049999999999997</v>
      </c>
    </row>
    <row r="12" spans="1:13" s="41" customFormat="1" ht="15" customHeight="1" x14ac:dyDescent="0.15">
      <c r="A12" s="40"/>
      <c r="B12" s="45" t="s">
        <v>52</v>
      </c>
      <c r="C12" s="46" t="s">
        <v>63</v>
      </c>
      <c r="D12" s="42">
        <v>5337.199999999998</v>
      </c>
      <c r="E12" s="42">
        <v>5337.199999999998</v>
      </c>
      <c r="F12" s="43">
        <f t="shared" si="0"/>
        <v>5337.199999999998</v>
      </c>
      <c r="G12" s="42">
        <v>42.34999999999998</v>
      </c>
      <c r="H12" s="42">
        <v>42.34999999999998</v>
      </c>
      <c r="I12" s="75">
        <f t="shared" si="1"/>
        <v>42.34999999999998</v>
      </c>
    </row>
    <row r="13" spans="1:13" s="41" customFormat="1" ht="15" customHeight="1" x14ac:dyDescent="0.15">
      <c r="A13" s="40"/>
      <c r="B13" s="45" t="s">
        <v>53</v>
      </c>
      <c r="C13" s="46" t="s">
        <v>64</v>
      </c>
      <c r="D13" s="42">
        <v>8859.399999999996</v>
      </c>
      <c r="E13" s="42">
        <v>8859.399999999996</v>
      </c>
      <c r="F13" s="43">
        <f t="shared" si="0"/>
        <v>8859.399999999996</v>
      </c>
      <c r="G13" s="42">
        <v>35.200000000000031</v>
      </c>
      <c r="H13" s="42">
        <v>35.200000000000031</v>
      </c>
      <c r="I13" s="75">
        <f t="shared" si="1"/>
        <v>35.200000000000031</v>
      </c>
    </row>
    <row r="14" spans="1:13" s="41" customFormat="1" ht="15" customHeight="1" x14ac:dyDescent="0.15">
      <c r="A14" s="40"/>
      <c r="B14" s="45" t="s">
        <v>54</v>
      </c>
      <c r="C14" s="46" t="s">
        <v>65</v>
      </c>
      <c r="D14" s="42">
        <v>8005.25000000001</v>
      </c>
      <c r="E14" s="42">
        <v>8005.25000000001</v>
      </c>
      <c r="F14" s="43">
        <f t="shared" si="0"/>
        <v>8005.25000000001</v>
      </c>
      <c r="G14" s="42">
        <v>9.8999999999999844</v>
      </c>
      <c r="H14" s="42">
        <v>9.8999999999999844</v>
      </c>
      <c r="I14" s="75">
        <f t="shared" si="1"/>
        <v>9.8999999999999844</v>
      </c>
    </row>
    <row r="15" spans="1:13" s="41" customFormat="1" ht="15" customHeight="1" x14ac:dyDescent="0.15">
      <c r="A15" s="40"/>
      <c r="B15" s="45" t="s">
        <v>55</v>
      </c>
      <c r="C15" s="46" t="s">
        <v>66</v>
      </c>
      <c r="D15" s="42">
        <v>3984.74999999999</v>
      </c>
      <c r="E15" s="42">
        <v>3984.74999999999</v>
      </c>
      <c r="F15" s="43">
        <f t="shared" si="0"/>
        <v>3984.74999999999</v>
      </c>
      <c r="G15" s="42">
        <v>57.199999999999953</v>
      </c>
      <c r="H15" s="42">
        <v>57.199999999999953</v>
      </c>
      <c r="I15" s="75">
        <f t="shared" si="1"/>
        <v>57.199999999999953</v>
      </c>
    </row>
    <row r="16" spans="1:13" s="41" customFormat="1" ht="15" customHeight="1" x14ac:dyDescent="0.15">
      <c r="A16" s="40"/>
      <c r="B16" s="45" t="s">
        <v>56</v>
      </c>
      <c r="C16" s="46" t="s">
        <v>67</v>
      </c>
      <c r="D16" s="42">
        <v>1409.099999999994</v>
      </c>
      <c r="E16" s="42">
        <v>1409.099999999994</v>
      </c>
      <c r="F16" s="43">
        <f t="shared" si="0"/>
        <v>1409.099999999994</v>
      </c>
      <c r="G16" s="42">
        <v>10.999999999999961</v>
      </c>
      <c r="H16" s="42">
        <v>10.999999999999961</v>
      </c>
      <c r="I16" s="75">
        <f t="shared" si="1"/>
        <v>10.999999999999961</v>
      </c>
    </row>
    <row r="17" spans="1:9" s="41" customFormat="1" ht="15" customHeight="1" x14ac:dyDescent="0.15">
      <c r="A17" s="40"/>
      <c r="B17" s="103" t="s">
        <v>168</v>
      </c>
      <c r="C17" s="104"/>
      <c r="D17" s="42"/>
      <c r="E17" s="42"/>
      <c r="F17" s="47">
        <f>SUM(F6:F16)</f>
        <v>83280.45</v>
      </c>
      <c r="G17" s="42"/>
      <c r="H17" s="42"/>
      <c r="I17" s="76">
        <f>SUM(I6:I16)</f>
        <v>267.2999999999999</v>
      </c>
    </row>
    <row r="18" spans="1:9" s="41" customFormat="1" ht="15" customHeight="1" x14ac:dyDescent="0.15">
      <c r="A18" s="40"/>
      <c r="B18" s="45" t="s">
        <v>68</v>
      </c>
      <c r="C18" s="46" t="s">
        <v>69</v>
      </c>
      <c r="D18" s="42">
        <v>7660.949999999998</v>
      </c>
      <c r="E18" s="42">
        <v>7660.949999999998</v>
      </c>
      <c r="F18" s="43">
        <f t="shared" si="0"/>
        <v>7660.949999999998</v>
      </c>
      <c r="G18" s="42">
        <v>38.499999999999957</v>
      </c>
      <c r="H18" s="42">
        <v>38.499999999999957</v>
      </c>
      <c r="I18" s="75">
        <f t="shared" si="1"/>
        <v>38.499999999999957</v>
      </c>
    </row>
    <row r="19" spans="1:9" s="41" customFormat="1" ht="15" customHeight="1" x14ac:dyDescent="0.15">
      <c r="A19" s="40"/>
      <c r="B19" s="45" t="s">
        <v>72</v>
      </c>
      <c r="C19" s="46" t="s">
        <v>85</v>
      </c>
      <c r="D19" s="42">
        <v>5423.5500000000065</v>
      </c>
      <c r="E19" s="42">
        <v>5423.5500000000065</v>
      </c>
      <c r="F19" s="43">
        <f t="shared" si="0"/>
        <v>5423.5500000000065</v>
      </c>
      <c r="G19" s="42">
        <v>83.59999999999998</v>
      </c>
      <c r="H19" s="42">
        <v>83.59999999999998</v>
      </c>
      <c r="I19" s="75">
        <f t="shared" si="1"/>
        <v>83.59999999999998</v>
      </c>
    </row>
    <row r="20" spans="1:9" s="41" customFormat="1" ht="15" customHeight="1" x14ac:dyDescent="0.15">
      <c r="A20" s="40"/>
      <c r="B20" s="45" t="s">
        <v>73</v>
      </c>
      <c r="C20" s="46" t="s">
        <v>86</v>
      </c>
      <c r="D20" s="42">
        <v>14403.949999999993</v>
      </c>
      <c r="E20" s="42">
        <v>14403.949999999993</v>
      </c>
      <c r="F20" s="43">
        <f t="shared" si="0"/>
        <v>14403.949999999993</v>
      </c>
      <c r="G20" s="42">
        <v>9.8999999999999844</v>
      </c>
      <c r="H20" s="42">
        <v>9.8999999999999844</v>
      </c>
      <c r="I20" s="75">
        <f t="shared" si="1"/>
        <v>9.8999999999999844</v>
      </c>
    </row>
    <row r="21" spans="1:9" s="41" customFormat="1" ht="15" customHeight="1" x14ac:dyDescent="0.15">
      <c r="A21" s="40"/>
      <c r="B21" s="45" t="s">
        <v>74</v>
      </c>
      <c r="C21" s="46" t="s">
        <v>87</v>
      </c>
      <c r="D21" s="42">
        <v>15263.599999999999</v>
      </c>
      <c r="E21" s="42">
        <v>15263.599999999999</v>
      </c>
      <c r="F21" s="43">
        <f t="shared" si="0"/>
        <v>15263.599999999999</v>
      </c>
      <c r="G21" s="42">
        <v>18.150000000000006</v>
      </c>
      <c r="H21" s="42">
        <v>18.150000000000006</v>
      </c>
      <c r="I21" s="75">
        <f t="shared" si="1"/>
        <v>18.150000000000006</v>
      </c>
    </row>
    <row r="22" spans="1:9" s="41" customFormat="1" ht="15" customHeight="1" x14ac:dyDescent="0.15">
      <c r="A22" s="40"/>
      <c r="B22" s="45" t="s">
        <v>75</v>
      </c>
      <c r="C22" s="46" t="s">
        <v>88</v>
      </c>
      <c r="D22" s="42">
        <v>10027.049999999997</v>
      </c>
      <c r="E22" s="42">
        <v>10027.049999999997</v>
      </c>
      <c r="F22" s="43">
        <f t="shared" si="0"/>
        <v>10027.049999999997</v>
      </c>
      <c r="G22" s="42">
        <v>10.11999999999996</v>
      </c>
      <c r="H22" s="42">
        <v>10.11999999999996</v>
      </c>
      <c r="I22" s="75">
        <f t="shared" si="1"/>
        <v>10.11999999999996</v>
      </c>
    </row>
    <row r="23" spans="1:9" s="41" customFormat="1" ht="15" customHeight="1" x14ac:dyDescent="0.15">
      <c r="A23" s="40"/>
      <c r="B23" s="45" t="s">
        <v>76</v>
      </c>
      <c r="C23" s="46" t="s">
        <v>89</v>
      </c>
      <c r="D23" s="42">
        <v>6470.1999999999935</v>
      </c>
      <c r="E23" s="42">
        <v>6470.1999999999935</v>
      </c>
      <c r="F23" s="43">
        <f t="shared" si="0"/>
        <v>6470.1999999999935</v>
      </c>
      <c r="G23" s="42">
        <v>19.799999999999969</v>
      </c>
      <c r="H23" s="42">
        <v>19.799999999999969</v>
      </c>
      <c r="I23" s="75">
        <f t="shared" si="1"/>
        <v>19.799999999999969</v>
      </c>
    </row>
    <row r="24" spans="1:9" s="41" customFormat="1" ht="15" customHeight="1" x14ac:dyDescent="0.15">
      <c r="A24" s="40"/>
      <c r="B24" s="45" t="s">
        <v>77</v>
      </c>
      <c r="C24" s="46" t="s">
        <v>90</v>
      </c>
      <c r="D24" s="42">
        <v>6882.150000000006</v>
      </c>
      <c r="E24" s="42">
        <v>6882.150000000006</v>
      </c>
      <c r="F24" s="43">
        <f t="shared" si="0"/>
        <v>6882.150000000006</v>
      </c>
      <c r="G24" s="42">
        <v>32.449999999999989</v>
      </c>
      <c r="H24" s="42">
        <v>32.449999999999989</v>
      </c>
      <c r="I24" s="75">
        <f t="shared" si="1"/>
        <v>32.449999999999989</v>
      </c>
    </row>
    <row r="25" spans="1:9" s="41" customFormat="1" ht="15" customHeight="1" x14ac:dyDescent="0.15">
      <c r="A25" s="40"/>
      <c r="B25" s="45" t="s">
        <v>78</v>
      </c>
      <c r="C25" s="46" t="s">
        <v>91</v>
      </c>
      <c r="D25" s="42">
        <v>6415.1999999999935</v>
      </c>
      <c r="E25" s="42">
        <v>6415.1999999999935</v>
      </c>
      <c r="F25" s="43">
        <f t="shared" si="0"/>
        <v>6415.1999999999935</v>
      </c>
      <c r="G25" s="42">
        <v>30.250000000000039</v>
      </c>
      <c r="H25" s="42">
        <v>30.250000000000039</v>
      </c>
      <c r="I25" s="75">
        <f t="shared" si="1"/>
        <v>30.250000000000039</v>
      </c>
    </row>
    <row r="26" spans="1:9" s="41" customFormat="1" ht="15" customHeight="1" x14ac:dyDescent="0.15">
      <c r="A26" s="40"/>
      <c r="B26" s="45" t="s">
        <v>79</v>
      </c>
      <c r="C26" s="46" t="s">
        <v>92</v>
      </c>
      <c r="D26" s="42">
        <v>4432.9999999999945</v>
      </c>
      <c r="E26" s="42">
        <v>4432.9999999999945</v>
      </c>
      <c r="F26" s="43">
        <f t="shared" si="0"/>
        <v>4432.9999999999945</v>
      </c>
      <c r="G26" s="42">
        <v>39.600000000000037</v>
      </c>
      <c r="H26" s="42">
        <v>39.600000000000037</v>
      </c>
      <c r="I26" s="75">
        <f t="shared" si="1"/>
        <v>39.600000000000037</v>
      </c>
    </row>
    <row r="27" spans="1:9" s="41" customFormat="1" ht="15" customHeight="1" x14ac:dyDescent="0.15">
      <c r="A27" s="40"/>
      <c r="B27" s="45" t="s">
        <v>80</v>
      </c>
      <c r="C27" s="46" t="s">
        <v>93</v>
      </c>
      <c r="D27" s="42">
        <v>8182.899999999986</v>
      </c>
      <c r="E27" s="42">
        <v>8182.899999999986</v>
      </c>
      <c r="F27" s="43">
        <f t="shared" si="0"/>
        <v>8182.899999999986</v>
      </c>
      <c r="G27" s="42">
        <v>25.849999999999937</v>
      </c>
      <c r="H27" s="42">
        <v>25.849999999999937</v>
      </c>
      <c r="I27" s="75">
        <f t="shared" si="1"/>
        <v>25.849999999999937</v>
      </c>
    </row>
    <row r="28" spans="1:9" s="41" customFormat="1" ht="15" customHeight="1" x14ac:dyDescent="0.15">
      <c r="A28" s="40"/>
      <c r="B28" s="45" t="s">
        <v>81</v>
      </c>
      <c r="C28" s="46" t="s">
        <v>94</v>
      </c>
      <c r="D28" s="42">
        <v>8219.1999999999789</v>
      </c>
      <c r="E28" s="42">
        <v>8219.1999999999789</v>
      </c>
      <c r="F28" s="43">
        <f t="shared" si="0"/>
        <v>8219.1999999999789</v>
      </c>
      <c r="G28" s="42">
        <v>36.300000000000011</v>
      </c>
      <c r="H28" s="42">
        <v>36.300000000000011</v>
      </c>
      <c r="I28" s="75">
        <f t="shared" si="1"/>
        <v>36.300000000000011</v>
      </c>
    </row>
    <row r="29" spans="1:9" s="41" customFormat="1" ht="15" customHeight="1" x14ac:dyDescent="0.15">
      <c r="A29" s="40"/>
      <c r="B29" s="45" t="s">
        <v>82</v>
      </c>
      <c r="C29" s="46" t="s">
        <v>95</v>
      </c>
      <c r="D29" s="42">
        <v>8858.3000000000211</v>
      </c>
      <c r="E29" s="42">
        <v>8858.3000000000211</v>
      </c>
      <c r="F29" s="43">
        <f t="shared" si="0"/>
        <v>8858.3000000000211</v>
      </c>
      <c r="G29" s="42">
        <v>19.250000000000078</v>
      </c>
      <c r="H29" s="42">
        <v>19.250000000000078</v>
      </c>
      <c r="I29" s="75">
        <f t="shared" si="1"/>
        <v>19.250000000000078</v>
      </c>
    </row>
    <row r="30" spans="1:9" s="41" customFormat="1" ht="15" customHeight="1" x14ac:dyDescent="0.15">
      <c r="A30" s="40"/>
      <c r="B30" s="103" t="s">
        <v>169</v>
      </c>
      <c r="C30" s="104"/>
      <c r="D30" s="42"/>
      <c r="E30" s="42"/>
      <c r="F30" s="47">
        <f>SUM(F18:F29)</f>
        <v>102240.04999999997</v>
      </c>
      <c r="G30" s="42"/>
      <c r="H30" s="42"/>
      <c r="I30" s="76">
        <f>SUM(I18:I29)</f>
        <v>363.76999999999987</v>
      </c>
    </row>
    <row r="31" spans="1:9" s="41" customFormat="1" ht="15" customHeight="1" x14ac:dyDescent="0.15">
      <c r="A31" s="40"/>
      <c r="B31" s="45" t="s">
        <v>70</v>
      </c>
      <c r="C31" s="46" t="s">
        <v>83</v>
      </c>
      <c r="D31" s="42">
        <v>6833.75</v>
      </c>
      <c r="E31" s="42">
        <v>6833.75</v>
      </c>
      <c r="F31" s="43">
        <f t="shared" si="0"/>
        <v>6833.75</v>
      </c>
      <c r="G31" s="42">
        <v>28.050000000000086</v>
      </c>
      <c r="H31" s="42">
        <v>28.050000000000086</v>
      </c>
      <c r="I31" s="75">
        <f t="shared" si="1"/>
        <v>28.050000000000086</v>
      </c>
    </row>
    <row r="32" spans="1:9" s="41" customFormat="1" ht="15" customHeight="1" x14ac:dyDescent="0.15">
      <c r="A32" s="40"/>
      <c r="B32" s="45" t="s">
        <v>96</v>
      </c>
      <c r="C32" s="46" t="s">
        <v>97</v>
      </c>
      <c r="D32" s="42">
        <v>8699.350000000004</v>
      </c>
      <c r="E32" s="42">
        <v>8699.350000000004</v>
      </c>
      <c r="F32" s="43">
        <f t="shared" si="0"/>
        <v>8699.350000000004</v>
      </c>
      <c r="G32" s="42">
        <v>53.90000000000002</v>
      </c>
      <c r="H32" s="42">
        <v>53.90000000000002</v>
      </c>
      <c r="I32" s="75">
        <f t="shared" si="1"/>
        <v>53.90000000000002</v>
      </c>
    </row>
    <row r="33" spans="1:9" s="41" customFormat="1" ht="15" customHeight="1" x14ac:dyDescent="0.15">
      <c r="A33" s="40"/>
      <c r="B33" s="45" t="s">
        <v>98</v>
      </c>
      <c r="C33" s="46" t="s">
        <v>99</v>
      </c>
      <c r="D33" s="42">
        <v>11955.900000000005</v>
      </c>
      <c r="E33" s="42">
        <v>11955.900000000005</v>
      </c>
      <c r="F33" s="43">
        <f t="shared" si="0"/>
        <v>11955.900000000005</v>
      </c>
      <c r="G33" s="42">
        <v>27.5</v>
      </c>
      <c r="H33" s="42">
        <v>27.5</v>
      </c>
      <c r="I33" s="75">
        <f t="shared" si="1"/>
        <v>27.5</v>
      </c>
    </row>
    <row r="34" spans="1:9" s="41" customFormat="1" ht="15" customHeight="1" x14ac:dyDescent="0.15">
      <c r="A34" s="40"/>
      <c r="B34" s="45" t="s">
        <v>100</v>
      </c>
      <c r="C34" s="46" t="s">
        <v>101</v>
      </c>
      <c r="D34" s="42">
        <v>7565.25000000001</v>
      </c>
      <c r="E34" s="42">
        <v>7565.25000000001</v>
      </c>
      <c r="F34" s="43">
        <f t="shared" si="0"/>
        <v>7565.25000000001</v>
      </c>
      <c r="G34" s="42">
        <v>32.449999999999989</v>
      </c>
      <c r="H34" s="42">
        <v>32.449999999999989</v>
      </c>
      <c r="I34" s="75">
        <f t="shared" si="1"/>
        <v>32.449999999999989</v>
      </c>
    </row>
    <row r="35" spans="1:9" s="41" customFormat="1" ht="15" customHeight="1" x14ac:dyDescent="0.15">
      <c r="A35" s="40"/>
      <c r="B35" s="45" t="s">
        <v>102</v>
      </c>
      <c r="C35" s="46" t="s">
        <v>103</v>
      </c>
      <c r="D35" s="42">
        <v>10853.700000000008</v>
      </c>
      <c r="E35" s="42">
        <v>10853.700000000008</v>
      </c>
      <c r="F35" s="43">
        <f t="shared" si="0"/>
        <v>10853.700000000008</v>
      </c>
      <c r="G35" s="42">
        <v>21.999999999999922</v>
      </c>
      <c r="H35" s="42">
        <v>21.999999999999922</v>
      </c>
      <c r="I35" s="75">
        <f t="shared" si="1"/>
        <v>21.999999999999922</v>
      </c>
    </row>
    <row r="36" spans="1:9" s="41" customFormat="1" ht="15" customHeight="1" x14ac:dyDescent="0.15">
      <c r="A36" s="40"/>
      <c r="B36" s="45" t="s">
        <v>104</v>
      </c>
      <c r="C36" s="46" t="s">
        <v>105</v>
      </c>
      <c r="D36" s="42">
        <v>4922.5</v>
      </c>
      <c r="E36" s="42">
        <v>4922.5</v>
      </c>
      <c r="F36" s="43">
        <f t="shared" si="0"/>
        <v>4922.5</v>
      </c>
      <c r="G36" s="42">
        <v>37.950000000000074</v>
      </c>
      <c r="H36" s="42">
        <v>37.950000000000074</v>
      </c>
      <c r="I36" s="75">
        <f t="shared" si="1"/>
        <v>37.950000000000074</v>
      </c>
    </row>
    <row r="37" spans="1:9" s="41" customFormat="1" ht="15" customHeight="1" x14ac:dyDescent="0.15">
      <c r="A37" s="40"/>
      <c r="B37" s="45" t="s">
        <v>106</v>
      </c>
      <c r="C37" s="46" t="s">
        <v>107</v>
      </c>
      <c r="D37" s="42">
        <v>5151.299999999992</v>
      </c>
      <c r="E37" s="42">
        <v>5151.299999999992</v>
      </c>
      <c r="F37" s="43">
        <f t="shared" si="0"/>
        <v>5151.299999999992</v>
      </c>
      <c r="G37" s="42">
        <v>25.849999999999937</v>
      </c>
      <c r="H37" s="42">
        <v>25.849999999999937</v>
      </c>
      <c r="I37" s="75">
        <f t="shared" si="1"/>
        <v>25.849999999999937</v>
      </c>
    </row>
    <row r="38" spans="1:9" s="41" customFormat="1" ht="15" customHeight="1" x14ac:dyDescent="0.15">
      <c r="A38" s="40"/>
      <c r="B38" s="45" t="s">
        <v>108</v>
      </c>
      <c r="C38" s="46" t="s">
        <v>109</v>
      </c>
      <c r="D38" s="42">
        <v>3149.85</v>
      </c>
      <c r="E38" s="42">
        <v>3149.85</v>
      </c>
      <c r="F38" s="43">
        <f t="shared" si="0"/>
        <v>3149.85</v>
      </c>
      <c r="G38" s="42">
        <v>39.050000000000047</v>
      </c>
      <c r="H38" s="42">
        <v>39.050000000000047</v>
      </c>
      <c r="I38" s="75">
        <f t="shared" si="1"/>
        <v>39.050000000000047</v>
      </c>
    </row>
    <row r="39" spans="1:9" s="41" customFormat="1" ht="15" customHeight="1" x14ac:dyDescent="0.15">
      <c r="A39" s="40"/>
      <c r="B39" s="45" t="s">
        <v>110</v>
      </c>
      <c r="C39" s="46" t="s">
        <v>111</v>
      </c>
      <c r="D39" s="42">
        <v>3247.199999999998</v>
      </c>
      <c r="E39" s="42">
        <v>3247.199999999998</v>
      </c>
      <c r="F39" s="43">
        <f t="shared" si="0"/>
        <v>3247.199999999998</v>
      </c>
      <c r="G39" s="42">
        <v>70.400000000000063</v>
      </c>
      <c r="H39" s="42">
        <v>70.400000000000063</v>
      </c>
      <c r="I39" s="75">
        <f t="shared" si="1"/>
        <v>70.400000000000063</v>
      </c>
    </row>
    <row r="40" spans="1:9" s="41" customFormat="1" ht="15" customHeight="1" x14ac:dyDescent="0.15">
      <c r="A40" s="40"/>
      <c r="B40" s="45" t="s">
        <v>112</v>
      </c>
      <c r="C40" s="46" t="s">
        <v>113</v>
      </c>
      <c r="D40" s="42">
        <v>10615.550000000012</v>
      </c>
      <c r="E40" s="42">
        <v>10615.550000000012</v>
      </c>
      <c r="F40" s="43">
        <f t="shared" si="0"/>
        <v>10615.550000000012</v>
      </c>
      <c r="G40" s="42">
        <v>30.250000000000039</v>
      </c>
      <c r="H40" s="42">
        <v>30.250000000000039</v>
      </c>
      <c r="I40" s="75">
        <f t="shared" si="1"/>
        <v>30.250000000000039</v>
      </c>
    </row>
    <row r="41" spans="1:9" s="41" customFormat="1" ht="15" customHeight="1" x14ac:dyDescent="0.15">
      <c r="A41" s="40"/>
      <c r="B41" s="45" t="s">
        <v>114</v>
      </c>
      <c r="C41" s="46" t="s">
        <v>115</v>
      </c>
      <c r="D41" s="42">
        <v>5843.199999999988</v>
      </c>
      <c r="E41" s="42">
        <v>5843.199999999988</v>
      </c>
      <c r="F41" s="43">
        <f t="shared" si="0"/>
        <v>5843.199999999988</v>
      </c>
      <c r="G41" s="42">
        <v>29.150000000000063</v>
      </c>
      <c r="H41" s="42">
        <v>29.150000000000063</v>
      </c>
      <c r="I41" s="75">
        <f t="shared" si="1"/>
        <v>29.150000000000063</v>
      </c>
    </row>
    <row r="42" spans="1:9" s="41" customFormat="1" ht="15" customHeight="1" x14ac:dyDescent="0.15">
      <c r="A42" s="40"/>
      <c r="B42" s="45" t="s">
        <v>116</v>
      </c>
      <c r="C42" s="46" t="s">
        <v>117</v>
      </c>
      <c r="D42" s="42">
        <v>9304.350000000004</v>
      </c>
      <c r="E42" s="42">
        <v>9304.350000000004</v>
      </c>
      <c r="F42" s="43">
        <f t="shared" si="0"/>
        <v>9304.350000000004</v>
      </c>
      <c r="G42" s="42">
        <v>30.250000000000039</v>
      </c>
      <c r="H42" s="42">
        <v>30.250000000000039</v>
      </c>
      <c r="I42" s="75">
        <f t="shared" si="1"/>
        <v>30.250000000000039</v>
      </c>
    </row>
    <row r="43" spans="1:9" s="41" customFormat="1" ht="15" customHeight="1" x14ac:dyDescent="0.15">
      <c r="A43" s="40"/>
      <c r="B43" s="103" t="s">
        <v>170</v>
      </c>
      <c r="C43" s="104"/>
      <c r="D43" s="42"/>
      <c r="E43" s="42"/>
      <c r="F43" s="47">
        <f>SUM(F31:F42)</f>
        <v>88141.900000000009</v>
      </c>
      <c r="G43" s="42"/>
      <c r="H43" s="42"/>
      <c r="I43" s="76">
        <f>SUM(I31:I42)</f>
        <v>426.80000000000024</v>
      </c>
    </row>
    <row r="44" spans="1:9" s="41" customFormat="1" ht="15" customHeight="1" x14ac:dyDescent="0.15">
      <c r="A44" s="40"/>
      <c r="B44" s="45" t="s">
        <v>71</v>
      </c>
      <c r="C44" s="46" t="s">
        <v>84</v>
      </c>
      <c r="D44" s="42">
        <v>12674.199999999979</v>
      </c>
      <c r="E44" s="42">
        <v>12674.199999999979</v>
      </c>
      <c r="F44" s="43">
        <f t="shared" si="0"/>
        <v>12674.199999999979</v>
      </c>
      <c r="G44" s="42">
        <v>34.649999999999949</v>
      </c>
      <c r="H44" s="42">
        <v>34.649999999999949</v>
      </c>
      <c r="I44" s="75">
        <f t="shared" si="1"/>
        <v>34.649999999999949</v>
      </c>
    </row>
    <row r="45" spans="1:9" s="41" customFormat="1" ht="15" customHeight="1" x14ac:dyDescent="0.15">
      <c r="A45" s="40"/>
      <c r="B45" s="45" t="s">
        <v>118</v>
      </c>
      <c r="C45" s="46" t="s">
        <v>119</v>
      </c>
      <c r="D45" s="42">
        <v>6592.299999999982</v>
      </c>
      <c r="E45" s="42">
        <v>6592.299999999982</v>
      </c>
      <c r="F45" s="43">
        <f t="shared" si="0"/>
        <v>6592.299999999982</v>
      </c>
      <c r="G45" s="42">
        <v>38.499999999999957</v>
      </c>
      <c r="H45" s="42">
        <v>38.499999999999957</v>
      </c>
      <c r="I45" s="75">
        <f t="shared" si="1"/>
        <v>38.499999999999957</v>
      </c>
    </row>
    <row r="46" spans="1:9" s="41" customFormat="1" ht="15" customHeight="1" x14ac:dyDescent="0.15">
      <c r="A46" s="40"/>
      <c r="B46" s="45" t="s">
        <v>120</v>
      </c>
      <c r="C46" s="46" t="s">
        <v>121</v>
      </c>
      <c r="D46" s="42">
        <v>9722.8999999999869</v>
      </c>
      <c r="E46" s="42">
        <v>9722.8999999999869</v>
      </c>
      <c r="F46" s="43">
        <f t="shared" si="0"/>
        <v>9722.8999999999869</v>
      </c>
      <c r="G46" s="42">
        <v>30.250000000000039</v>
      </c>
      <c r="H46" s="42">
        <v>30.250000000000039</v>
      </c>
      <c r="I46" s="75">
        <f t="shared" si="1"/>
        <v>30.250000000000039</v>
      </c>
    </row>
    <row r="47" spans="1:9" s="41" customFormat="1" ht="15" customHeight="1" x14ac:dyDescent="0.15">
      <c r="A47" s="40"/>
      <c r="B47" s="45" t="s">
        <v>122</v>
      </c>
      <c r="C47" s="46" t="s">
        <v>123</v>
      </c>
      <c r="D47" s="42">
        <v>13185.149999999976</v>
      </c>
      <c r="E47" s="42">
        <v>13185.149999999976</v>
      </c>
      <c r="F47" s="43">
        <f t="shared" si="0"/>
        <v>13185.149999999976</v>
      </c>
      <c r="G47" s="42">
        <v>27.5</v>
      </c>
      <c r="H47" s="42">
        <v>27.5</v>
      </c>
      <c r="I47" s="75">
        <f t="shared" si="1"/>
        <v>27.5</v>
      </c>
    </row>
    <row r="48" spans="1:9" s="41" customFormat="1" ht="15" customHeight="1" x14ac:dyDescent="0.15">
      <c r="A48" s="40"/>
      <c r="B48" s="45" t="s">
        <v>124</v>
      </c>
      <c r="C48" s="46" t="s">
        <v>125</v>
      </c>
      <c r="D48" s="42">
        <v>8155.949999999998</v>
      </c>
      <c r="E48" s="42">
        <v>8155.949999999998</v>
      </c>
      <c r="F48" s="43">
        <f t="shared" si="0"/>
        <v>8155.949999999998</v>
      </c>
      <c r="G48" s="42">
        <v>18.149999999999906</v>
      </c>
      <c r="H48" s="42">
        <v>18.149999999999906</v>
      </c>
      <c r="I48" s="75">
        <f t="shared" si="1"/>
        <v>18.149999999999906</v>
      </c>
    </row>
    <row r="49" spans="1:10" s="41" customFormat="1" ht="15" customHeight="1" x14ac:dyDescent="0.15">
      <c r="A49" s="40"/>
      <c r="B49" s="45" t="s">
        <v>126</v>
      </c>
      <c r="C49" s="46" t="s">
        <v>127</v>
      </c>
      <c r="D49" s="42">
        <v>6535.099999999984</v>
      </c>
      <c r="E49" s="42">
        <v>6535.099999999984</v>
      </c>
      <c r="F49" s="43">
        <f t="shared" si="0"/>
        <v>6535.099999999984</v>
      </c>
      <c r="G49" s="42">
        <v>24.20000000000007</v>
      </c>
      <c r="H49" s="42">
        <v>24.20000000000007</v>
      </c>
      <c r="I49" s="75">
        <f t="shared" si="1"/>
        <v>24.20000000000007</v>
      </c>
    </row>
    <row r="50" spans="1:10" s="41" customFormat="1" ht="15" customHeight="1" x14ac:dyDescent="0.15">
      <c r="A50" s="40"/>
      <c r="B50" s="45" t="s">
        <v>128</v>
      </c>
      <c r="C50" s="46" t="s">
        <v>129</v>
      </c>
      <c r="D50" s="42">
        <v>3657.5</v>
      </c>
      <c r="E50" s="42">
        <v>3657.5</v>
      </c>
      <c r="F50" s="43">
        <f t="shared" si="0"/>
        <v>3657.5</v>
      </c>
      <c r="G50" s="42">
        <v>65.999999999999957</v>
      </c>
      <c r="H50" s="42">
        <v>65.999999999999957</v>
      </c>
      <c r="I50" s="75">
        <f t="shared" si="1"/>
        <v>65.999999999999957</v>
      </c>
    </row>
    <row r="51" spans="1:10" s="41" customFormat="1" ht="15" customHeight="1" x14ac:dyDescent="0.15">
      <c r="A51" s="40"/>
      <c r="B51" s="45" t="s">
        <v>130</v>
      </c>
      <c r="C51" s="46" t="s">
        <v>131</v>
      </c>
      <c r="D51" s="42">
        <v>2897.400000000016</v>
      </c>
      <c r="E51" s="42">
        <v>2897.400000000016</v>
      </c>
      <c r="F51" s="43">
        <f t="shared" si="0"/>
        <v>2897.400000000016</v>
      </c>
      <c r="G51" s="42">
        <v>55</v>
      </c>
      <c r="H51" s="42">
        <v>55</v>
      </c>
      <c r="I51" s="75">
        <f t="shared" si="1"/>
        <v>55</v>
      </c>
    </row>
    <row r="52" spans="1:10" s="41" customFormat="1" ht="15" customHeight="1" x14ac:dyDescent="0.15">
      <c r="A52" s="40"/>
      <c r="B52" s="45" t="s">
        <v>132</v>
      </c>
      <c r="C52" s="46" t="s">
        <v>133</v>
      </c>
      <c r="D52" s="42">
        <v>2492.599999999984</v>
      </c>
      <c r="E52" s="42">
        <v>2492.599999999984</v>
      </c>
      <c r="F52" s="43">
        <f t="shared" si="0"/>
        <v>2492.599999999984</v>
      </c>
      <c r="G52" s="42">
        <v>65.999999999999957</v>
      </c>
      <c r="H52" s="42">
        <v>65.999999999999957</v>
      </c>
      <c r="I52" s="75">
        <f t="shared" si="1"/>
        <v>65.999999999999957</v>
      </c>
    </row>
    <row r="53" spans="1:10" s="41" customFormat="1" ht="15" customHeight="1" x14ac:dyDescent="0.15">
      <c r="A53" s="40"/>
      <c r="B53" s="45" t="s">
        <v>134</v>
      </c>
      <c r="C53" s="46" t="s">
        <v>135</v>
      </c>
      <c r="D53" s="42">
        <v>5679.300000000012</v>
      </c>
      <c r="E53" s="42">
        <v>5679.300000000012</v>
      </c>
      <c r="F53" s="43">
        <f t="shared" si="0"/>
        <v>5679.300000000012</v>
      </c>
      <c r="G53" s="42">
        <v>36.850000000000094</v>
      </c>
      <c r="H53" s="42">
        <v>36.850000000000094</v>
      </c>
      <c r="I53" s="75">
        <f t="shared" si="1"/>
        <v>36.850000000000094</v>
      </c>
    </row>
    <row r="54" spans="1:10" s="41" customFormat="1" ht="15" customHeight="1" x14ac:dyDescent="0.15">
      <c r="A54" s="40"/>
      <c r="B54" s="45" t="s">
        <v>136</v>
      </c>
      <c r="C54" s="46" t="s">
        <v>137</v>
      </c>
      <c r="D54" s="42">
        <v>9563.4000000000051</v>
      </c>
      <c r="E54" s="42">
        <v>9563.4000000000051</v>
      </c>
      <c r="F54" s="43">
        <f t="shared" si="0"/>
        <v>9563.4000000000051</v>
      </c>
      <c r="G54" s="42">
        <v>29.150000000000063</v>
      </c>
      <c r="H54" s="42">
        <v>29.150000000000063</v>
      </c>
      <c r="I54" s="75">
        <f t="shared" si="1"/>
        <v>29.150000000000063</v>
      </c>
    </row>
    <row r="55" spans="1:10" s="41" customFormat="1" ht="15" customHeight="1" x14ac:dyDescent="0.15">
      <c r="A55" s="40"/>
      <c r="B55" s="45" t="s">
        <v>138</v>
      </c>
      <c r="C55" s="46" t="s">
        <v>139</v>
      </c>
      <c r="D55" s="42">
        <v>7305.099999999984</v>
      </c>
      <c r="E55" s="42">
        <v>7305.099999999984</v>
      </c>
      <c r="F55" s="43">
        <f t="shared" si="0"/>
        <v>7305.099999999984</v>
      </c>
      <c r="G55" s="42">
        <v>50.049999999999812</v>
      </c>
      <c r="H55" s="42">
        <v>50.049999999999812</v>
      </c>
      <c r="I55" s="75">
        <f t="shared" si="1"/>
        <v>50.049999999999812</v>
      </c>
    </row>
    <row r="56" spans="1:10" s="41" customFormat="1" ht="15" customHeight="1" x14ac:dyDescent="0.15">
      <c r="A56" s="40"/>
      <c r="B56" s="103" t="s">
        <v>171</v>
      </c>
      <c r="C56" s="104"/>
      <c r="D56" s="42"/>
      <c r="E56" s="42"/>
      <c r="F56" s="47">
        <f>SUM(F44:F55)</f>
        <v>88460.899999999907</v>
      </c>
      <c r="G56" s="42"/>
      <c r="H56" s="42"/>
      <c r="I56" s="76">
        <f>SUM(I44:I55)</f>
        <v>476.29999999999984</v>
      </c>
    </row>
    <row r="57" spans="1:10" s="20" customFormat="1" ht="34.5" customHeight="1" thickBot="1" x14ac:dyDescent="0.2">
      <c r="A57" s="21"/>
      <c r="B57" s="105" t="s">
        <v>37</v>
      </c>
      <c r="C57" s="106"/>
      <c r="D57" s="77" t="s">
        <v>32</v>
      </c>
      <c r="E57" s="77" t="s">
        <v>32</v>
      </c>
      <c r="F57" s="78">
        <f>F56+F43+F30+F17</f>
        <v>362123.29999999993</v>
      </c>
      <c r="G57" s="77" t="s">
        <v>32</v>
      </c>
      <c r="H57" s="77" t="s">
        <v>32</v>
      </c>
      <c r="I57" s="78">
        <f>I56+I43+I30+I17</f>
        <v>1534.1699999999998</v>
      </c>
    </row>
    <row r="58" spans="1:10" s="5" customFormat="1" ht="44.25" customHeight="1" x14ac:dyDescent="0.15">
      <c r="B58" s="73"/>
      <c r="C58" s="96" t="s">
        <v>140</v>
      </c>
      <c r="D58" s="96"/>
      <c r="E58" s="96"/>
      <c r="F58" s="96"/>
      <c r="G58" s="96"/>
      <c r="H58" s="96"/>
      <c r="I58" s="96"/>
      <c r="J58" s="6"/>
    </row>
    <row r="59" spans="1:10" s="5" customFormat="1" ht="19.5" customHeight="1" x14ac:dyDescent="0.15">
      <c r="C59" s="23"/>
      <c r="D59" s="23"/>
      <c r="E59" s="23"/>
      <c r="F59" s="23"/>
      <c r="G59" s="23"/>
      <c r="H59" s="23"/>
      <c r="I59" s="23"/>
      <c r="J59" s="6"/>
    </row>
  </sheetData>
  <mergeCells count="10">
    <mergeCell ref="B2:I2"/>
    <mergeCell ref="C58:I58"/>
    <mergeCell ref="G3:I3"/>
    <mergeCell ref="D3:F3"/>
    <mergeCell ref="B3:C5"/>
    <mergeCell ref="B17:C17"/>
    <mergeCell ref="B30:C30"/>
    <mergeCell ref="B43:C43"/>
    <mergeCell ref="B56:C56"/>
    <mergeCell ref="B57:C57"/>
  </mergeCells>
  <phoneticPr fontId="2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38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8"/>
  <sheetViews>
    <sheetView tabSelected="1" topLeftCell="A4" zoomScaleNormal="100" workbookViewId="0">
      <selection activeCell="B17" sqref="B17:C17"/>
    </sheetView>
  </sheetViews>
  <sheetFormatPr defaultRowHeight="14.25" x14ac:dyDescent="0.15"/>
  <cols>
    <col min="1" max="1" width="9" style="50"/>
    <col min="2" max="2" width="16.5" style="54" customWidth="1"/>
    <col min="3" max="3" width="20.125" style="54" customWidth="1"/>
    <col min="4" max="4" width="21.625" style="54" customWidth="1"/>
    <col min="5" max="5" width="19.75" style="54" customWidth="1"/>
    <col min="6" max="6" width="22.125" style="54" customWidth="1"/>
    <col min="7" max="16384" width="9" style="50"/>
  </cols>
  <sheetData>
    <row r="2" spans="2:6" ht="48" customHeight="1" thickBot="1" x14ac:dyDescent="0.2">
      <c r="B2" s="113" t="s">
        <v>176</v>
      </c>
      <c r="C2" s="113"/>
      <c r="D2" s="113"/>
      <c r="E2" s="113"/>
      <c r="F2" s="113"/>
    </row>
    <row r="3" spans="2:6" ht="45" customHeight="1" x14ac:dyDescent="0.15">
      <c r="B3" s="110" t="s">
        <v>12</v>
      </c>
      <c r="C3" s="107"/>
      <c r="D3" s="107" t="s">
        <v>22</v>
      </c>
      <c r="E3" s="108"/>
      <c r="F3" s="109"/>
    </row>
    <row r="4" spans="2:6" ht="33" x14ac:dyDescent="0.15">
      <c r="B4" s="111"/>
      <c r="C4" s="112"/>
      <c r="D4" s="51" t="s">
        <v>15</v>
      </c>
      <c r="E4" s="51" t="s">
        <v>14</v>
      </c>
      <c r="F4" s="56" t="s">
        <v>162</v>
      </c>
    </row>
    <row r="5" spans="2:6" ht="15.75" x14ac:dyDescent="0.15">
      <c r="B5" s="111"/>
      <c r="C5" s="112"/>
      <c r="D5" s="51" t="s">
        <v>33</v>
      </c>
      <c r="E5" s="51" t="s">
        <v>34</v>
      </c>
      <c r="F5" s="56" t="s">
        <v>35</v>
      </c>
    </row>
    <row r="6" spans="2:6" ht="15.75" x14ac:dyDescent="0.15">
      <c r="B6" s="52" t="s">
        <v>141</v>
      </c>
      <c r="C6" s="55" t="s">
        <v>142</v>
      </c>
      <c r="D6" s="53">
        <v>0.38900000000000001</v>
      </c>
      <c r="E6" s="53">
        <v>0.38900000000000001</v>
      </c>
      <c r="F6" s="57">
        <f t="shared" ref="F6:F55" si="0">MAX(D6,E6)</f>
        <v>0.38900000000000001</v>
      </c>
    </row>
    <row r="7" spans="2:6" ht="15.75" x14ac:dyDescent="0.15">
      <c r="B7" s="52" t="s">
        <v>152</v>
      </c>
      <c r="C7" s="55" t="s">
        <v>157</v>
      </c>
      <c r="D7" s="53">
        <v>1.415</v>
      </c>
      <c r="E7" s="53">
        <v>1.415</v>
      </c>
      <c r="F7" s="57">
        <f t="shared" si="0"/>
        <v>1.415</v>
      </c>
    </row>
    <row r="8" spans="2:6" ht="15.75" x14ac:dyDescent="0.15">
      <c r="B8" s="52" t="s">
        <v>143</v>
      </c>
      <c r="C8" s="55" t="s">
        <v>144</v>
      </c>
      <c r="D8" s="53">
        <v>0.39100000000000001</v>
      </c>
      <c r="E8" s="53">
        <v>0.39100000000000001</v>
      </c>
      <c r="F8" s="57">
        <f t="shared" si="0"/>
        <v>0.39100000000000001</v>
      </c>
    </row>
    <row r="9" spans="2:6" ht="15.75" x14ac:dyDescent="0.15">
      <c r="B9" s="52" t="s">
        <v>153</v>
      </c>
      <c r="C9" s="55" t="s">
        <v>158</v>
      </c>
      <c r="D9" s="53">
        <v>0.57699999999999996</v>
      </c>
      <c r="E9" s="53">
        <v>0.57699999999999996</v>
      </c>
      <c r="F9" s="57">
        <f t="shared" si="0"/>
        <v>0.57699999999999996</v>
      </c>
    </row>
    <row r="10" spans="2:6" ht="15.75" x14ac:dyDescent="0.15">
      <c r="B10" s="52" t="s">
        <v>145</v>
      </c>
      <c r="C10" s="55" t="s">
        <v>146</v>
      </c>
      <c r="D10" s="53">
        <v>0.495</v>
      </c>
      <c r="E10" s="53">
        <v>0.495</v>
      </c>
      <c r="F10" s="57">
        <f t="shared" si="0"/>
        <v>0.495</v>
      </c>
    </row>
    <row r="11" spans="2:6" ht="15.75" x14ac:dyDescent="0.15">
      <c r="B11" s="52" t="s">
        <v>154</v>
      </c>
      <c r="C11" s="55" t="s">
        <v>147</v>
      </c>
      <c r="D11" s="53">
        <v>0.38900000000000001</v>
      </c>
      <c r="E11" s="53">
        <v>0.38900000000000001</v>
      </c>
      <c r="F11" s="57">
        <f t="shared" si="0"/>
        <v>0.38900000000000001</v>
      </c>
    </row>
    <row r="12" spans="2:6" ht="15.75" x14ac:dyDescent="0.15">
      <c r="B12" s="52" t="s">
        <v>155</v>
      </c>
      <c r="C12" s="55" t="s">
        <v>159</v>
      </c>
      <c r="D12" s="53">
        <v>0.38900000000000001</v>
      </c>
      <c r="E12" s="53">
        <v>0.38900000000000001</v>
      </c>
      <c r="F12" s="57">
        <f t="shared" si="0"/>
        <v>0.38900000000000001</v>
      </c>
    </row>
    <row r="13" spans="2:6" ht="15.75" x14ac:dyDescent="0.15">
      <c r="B13" s="52" t="s">
        <v>148</v>
      </c>
      <c r="C13" s="55" t="s">
        <v>149</v>
      </c>
      <c r="D13" s="53">
        <v>1.06</v>
      </c>
      <c r="E13" s="53">
        <v>1.06</v>
      </c>
      <c r="F13" s="57">
        <f t="shared" si="0"/>
        <v>1.06</v>
      </c>
    </row>
    <row r="14" spans="2:6" ht="15.75" x14ac:dyDescent="0.15">
      <c r="B14" s="52" t="s">
        <v>156</v>
      </c>
      <c r="C14" s="55" t="s">
        <v>160</v>
      </c>
      <c r="D14" s="53">
        <v>0.45100000000000001</v>
      </c>
      <c r="E14" s="53">
        <v>0.45100000000000001</v>
      </c>
      <c r="F14" s="57">
        <f t="shared" si="0"/>
        <v>0.45100000000000001</v>
      </c>
    </row>
    <row r="15" spans="2:6" ht="15.75" x14ac:dyDescent="0.15">
      <c r="B15" s="52" t="s">
        <v>150</v>
      </c>
      <c r="C15" s="55" t="s">
        <v>151</v>
      </c>
      <c r="D15" s="53">
        <v>1.331</v>
      </c>
      <c r="E15" s="53">
        <v>1.331</v>
      </c>
      <c r="F15" s="57">
        <f t="shared" si="0"/>
        <v>1.331</v>
      </c>
    </row>
    <row r="16" spans="2:6" ht="15.75" x14ac:dyDescent="0.15">
      <c r="B16" s="52" t="s">
        <v>191</v>
      </c>
      <c r="C16" s="55" t="s">
        <v>192</v>
      </c>
      <c r="D16" s="53">
        <v>0</v>
      </c>
      <c r="E16" s="53">
        <v>0</v>
      </c>
      <c r="F16" s="57">
        <f t="shared" si="0"/>
        <v>0</v>
      </c>
    </row>
    <row r="17" spans="2:6" ht="15.75" x14ac:dyDescent="0.15">
      <c r="B17" s="117" t="s">
        <v>172</v>
      </c>
      <c r="C17" s="118"/>
      <c r="D17" s="53"/>
      <c r="E17" s="53"/>
      <c r="F17" s="58">
        <f>SUM(F6:F16)</f>
        <v>6.8870000000000005</v>
      </c>
    </row>
    <row r="18" spans="2:6" ht="15.75" x14ac:dyDescent="0.15">
      <c r="B18" s="48" t="s">
        <v>68</v>
      </c>
      <c r="C18" s="49" t="s">
        <v>69</v>
      </c>
      <c r="D18" s="53">
        <v>5.0000000000000001E-3</v>
      </c>
      <c r="E18" s="53">
        <v>5.0000000000000001E-3</v>
      </c>
      <c r="F18" s="57">
        <f t="shared" si="0"/>
        <v>5.0000000000000001E-3</v>
      </c>
    </row>
    <row r="19" spans="2:6" ht="15.75" x14ac:dyDescent="0.15">
      <c r="B19" s="48" t="s">
        <v>72</v>
      </c>
      <c r="C19" s="49" t="s">
        <v>85</v>
      </c>
      <c r="D19" s="53">
        <v>8.0000000000000002E-3</v>
      </c>
      <c r="E19" s="53">
        <v>8.0000000000000002E-3</v>
      </c>
      <c r="F19" s="57">
        <f t="shared" si="0"/>
        <v>8.0000000000000002E-3</v>
      </c>
    </row>
    <row r="20" spans="2:6" ht="15.75" x14ac:dyDescent="0.15">
      <c r="B20" s="48" t="s">
        <v>73</v>
      </c>
      <c r="C20" s="49" t="s">
        <v>86</v>
      </c>
      <c r="D20" s="53">
        <v>7.0000000000000001E-3</v>
      </c>
      <c r="E20" s="53">
        <v>7.0000000000000001E-3</v>
      </c>
      <c r="F20" s="57">
        <f t="shared" si="0"/>
        <v>7.0000000000000001E-3</v>
      </c>
    </row>
    <row r="21" spans="2:6" ht="15.75" x14ac:dyDescent="0.15">
      <c r="B21" s="48" t="s">
        <v>74</v>
      </c>
      <c r="C21" s="49" t="s">
        <v>87</v>
      </c>
      <c r="D21" s="53">
        <v>3.0000000000000001E-3</v>
      </c>
      <c r="E21" s="53">
        <v>3.0000000000000001E-3</v>
      </c>
      <c r="F21" s="57">
        <f t="shared" si="0"/>
        <v>3.0000000000000001E-3</v>
      </c>
    </row>
    <row r="22" spans="2:6" ht="15.75" x14ac:dyDescent="0.15">
      <c r="B22" s="48" t="s">
        <v>75</v>
      </c>
      <c r="C22" s="49" t="s">
        <v>88</v>
      </c>
      <c r="D22" s="53">
        <v>4.0000000000000001E-3</v>
      </c>
      <c r="E22" s="53">
        <v>4.0000000000000001E-3</v>
      </c>
      <c r="F22" s="57">
        <f t="shared" si="0"/>
        <v>4.0000000000000001E-3</v>
      </c>
    </row>
    <row r="23" spans="2:6" ht="15.75" x14ac:dyDescent="0.15">
      <c r="B23" s="48" t="s">
        <v>76</v>
      </c>
      <c r="C23" s="49" t="s">
        <v>89</v>
      </c>
      <c r="D23" s="53">
        <v>1E-3</v>
      </c>
      <c r="E23" s="53">
        <v>1E-3</v>
      </c>
      <c r="F23" s="57">
        <f t="shared" si="0"/>
        <v>1E-3</v>
      </c>
    </row>
    <row r="24" spans="2:6" ht="15.75" x14ac:dyDescent="0.15">
      <c r="B24" s="48" t="s">
        <v>77</v>
      </c>
      <c r="C24" s="49" t="s">
        <v>90</v>
      </c>
      <c r="D24" s="53">
        <v>1E-3</v>
      </c>
      <c r="E24" s="53">
        <v>1E-3</v>
      </c>
      <c r="F24" s="57">
        <f t="shared" si="0"/>
        <v>1E-3</v>
      </c>
    </row>
    <row r="25" spans="2:6" ht="15.75" x14ac:dyDescent="0.15">
      <c r="B25" s="48" t="s">
        <v>78</v>
      </c>
      <c r="C25" s="49" t="s">
        <v>91</v>
      </c>
      <c r="D25" s="53">
        <v>0.38600000000000001</v>
      </c>
      <c r="E25" s="53">
        <v>0.38600000000000001</v>
      </c>
      <c r="F25" s="57">
        <f t="shared" si="0"/>
        <v>0.38600000000000001</v>
      </c>
    </row>
    <row r="26" spans="2:6" ht="15.75" x14ac:dyDescent="0.15">
      <c r="B26" s="48" t="s">
        <v>79</v>
      </c>
      <c r="C26" s="49" t="s">
        <v>92</v>
      </c>
      <c r="D26" s="53">
        <v>0</v>
      </c>
      <c r="E26" s="53">
        <v>0</v>
      </c>
      <c r="F26" s="57">
        <f t="shared" si="0"/>
        <v>0</v>
      </c>
    </row>
    <row r="27" spans="2:6" ht="15.75" x14ac:dyDescent="0.15">
      <c r="B27" s="48" t="s">
        <v>80</v>
      </c>
      <c r="C27" s="49" t="s">
        <v>93</v>
      </c>
      <c r="D27" s="53">
        <v>1E-3</v>
      </c>
      <c r="E27" s="53">
        <v>1E-3</v>
      </c>
      <c r="F27" s="57">
        <f t="shared" si="0"/>
        <v>1E-3</v>
      </c>
    </row>
    <row r="28" spans="2:6" ht="15.75" x14ac:dyDescent="0.15">
      <c r="B28" s="48" t="s">
        <v>81</v>
      </c>
      <c r="C28" s="49" t="s">
        <v>94</v>
      </c>
      <c r="D28" s="53">
        <v>1E-3</v>
      </c>
      <c r="E28" s="53">
        <v>1E-3</v>
      </c>
      <c r="F28" s="57">
        <f t="shared" si="0"/>
        <v>1E-3</v>
      </c>
    </row>
    <row r="29" spans="2:6" ht="15.75" x14ac:dyDescent="0.15">
      <c r="B29" s="48" t="s">
        <v>82</v>
      </c>
      <c r="C29" s="49" t="s">
        <v>95</v>
      </c>
      <c r="D29" s="53">
        <v>1E-3</v>
      </c>
      <c r="E29" s="53">
        <v>1E-3</v>
      </c>
      <c r="F29" s="57">
        <f t="shared" si="0"/>
        <v>1E-3</v>
      </c>
    </row>
    <row r="30" spans="2:6" ht="15.75" x14ac:dyDescent="0.15">
      <c r="B30" s="117" t="s">
        <v>173</v>
      </c>
      <c r="C30" s="118"/>
      <c r="D30" s="53"/>
      <c r="E30" s="53"/>
      <c r="F30" s="58">
        <f>SUM(F19:F29)</f>
        <v>0.41300000000000003</v>
      </c>
    </row>
    <row r="31" spans="2:6" ht="15.75" x14ac:dyDescent="0.15">
      <c r="B31" s="48" t="s">
        <v>70</v>
      </c>
      <c r="C31" s="49" t="s">
        <v>83</v>
      </c>
      <c r="D31" s="53">
        <v>1E-3</v>
      </c>
      <c r="E31" s="53">
        <v>1E-3</v>
      </c>
      <c r="F31" s="57">
        <f t="shared" si="0"/>
        <v>1E-3</v>
      </c>
    </row>
    <row r="32" spans="2:6" ht="15.75" x14ac:dyDescent="0.15">
      <c r="B32" s="48" t="s">
        <v>96</v>
      </c>
      <c r="C32" s="49" t="s">
        <v>97</v>
      </c>
      <c r="D32" s="53">
        <v>0.04</v>
      </c>
      <c r="E32" s="53">
        <v>0.04</v>
      </c>
      <c r="F32" s="57">
        <f t="shared" si="0"/>
        <v>0.04</v>
      </c>
    </row>
    <row r="33" spans="2:6" ht="15.75" x14ac:dyDescent="0.15">
      <c r="B33" s="48" t="s">
        <v>98</v>
      </c>
      <c r="C33" s="49" t="s">
        <v>99</v>
      </c>
      <c r="D33" s="53">
        <v>0</v>
      </c>
      <c r="E33" s="53">
        <v>0</v>
      </c>
      <c r="F33" s="57">
        <f t="shared" si="0"/>
        <v>0</v>
      </c>
    </row>
    <row r="34" spans="2:6" ht="15.75" x14ac:dyDescent="0.15">
      <c r="B34" s="48" t="s">
        <v>100</v>
      </c>
      <c r="C34" s="49" t="s">
        <v>101</v>
      </c>
      <c r="D34" s="53">
        <v>0</v>
      </c>
      <c r="E34" s="53">
        <v>0</v>
      </c>
      <c r="F34" s="57">
        <f t="shared" si="0"/>
        <v>0</v>
      </c>
    </row>
    <row r="35" spans="2:6" ht="15.75" x14ac:dyDescent="0.15">
      <c r="B35" s="48" t="s">
        <v>102</v>
      </c>
      <c r="C35" s="49" t="s">
        <v>103</v>
      </c>
      <c r="D35" s="53">
        <v>5.2999999999999999E-2</v>
      </c>
      <c r="E35" s="53">
        <v>5.2999999999999999E-2</v>
      </c>
      <c r="F35" s="57">
        <f t="shared" si="0"/>
        <v>5.2999999999999999E-2</v>
      </c>
    </row>
    <row r="36" spans="2:6" ht="15.75" x14ac:dyDescent="0.15">
      <c r="B36" s="48" t="s">
        <v>104</v>
      </c>
      <c r="C36" s="49" t="s">
        <v>105</v>
      </c>
      <c r="D36" s="53">
        <v>0</v>
      </c>
      <c r="E36" s="53">
        <v>0</v>
      </c>
      <c r="F36" s="57">
        <f t="shared" si="0"/>
        <v>0</v>
      </c>
    </row>
    <row r="37" spans="2:6" ht="15.75" x14ac:dyDescent="0.15">
      <c r="B37" s="48" t="s">
        <v>106</v>
      </c>
      <c r="C37" s="49" t="s">
        <v>107</v>
      </c>
      <c r="D37" s="53">
        <v>0</v>
      </c>
      <c r="E37" s="53">
        <v>0</v>
      </c>
      <c r="F37" s="57">
        <f t="shared" si="0"/>
        <v>0</v>
      </c>
    </row>
    <row r="38" spans="2:6" ht="15.75" x14ac:dyDescent="0.15">
      <c r="B38" s="48" t="s">
        <v>108</v>
      </c>
      <c r="C38" s="49" t="s">
        <v>109</v>
      </c>
      <c r="D38" s="53">
        <v>0</v>
      </c>
      <c r="E38" s="53">
        <v>0</v>
      </c>
      <c r="F38" s="57">
        <f t="shared" si="0"/>
        <v>0</v>
      </c>
    </row>
    <row r="39" spans="2:6" ht="15.75" x14ac:dyDescent="0.15">
      <c r="B39" s="48" t="s">
        <v>110</v>
      </c>
      <c r="C39" s="49" t="s">
        <v>111</v>
      </c>
      <c r="D39" s="53">
        <v>0</v>
      </c>
      <c r="E39" s="53">
        <v>0</v>
      </c>
      <c r="F39" s="57">
        <f t="shared" si="0"/>
        <v>0</v>
      </c>
    </row>
    <row r="40" spans="2:6" ht="15.75" x14ac:dyDescent="0.15">
      <c r="B40" s="48" t="s">
        <v>112</v>
      </c>
      <c r="C40" s="49" t="s">
        <v>113</v>
      </c>
      <c r="D40" s="53">
        <v>0</v>
      </c>
      <c r="E40" s="53">
        <v>0</v>
      </c>
      <c r="F40" s="57">
        <f t="shared" si="0"/>
        <v>0</v>
      </c>
    </row>
    <row r="41" spans="2:6" ht="15.75" x14ac:dyDescent="0.15">
      <c r="B41" s="48" t="s">
        <v>114</v>
      </c>
      <c r="C41" s="49" t="s">
        <v>115</v>
      </c>
      <c r="D41" s="53">
        <v>0</v>
      </c>
      <c r="E41" s="53">
        <v>0</v>
      </c>
      <c r="F41" s="57">
        <f t="shared" si="0"/>
        <v>0</v>
      </c>
    </row>
    <row r="42" spans="2:6" ht="15.75" x14ac:dyDescent="0.15">
      <c r="B42" s="48" t="s">
        <v>116</v>
      </c>
      <c r="C42" s="49" t="s">
        <v>117</v>
      </c>
      <c r="D42" s="53">
        <v>0</v>
      </c>
      <c r="E42" s="53">
        <v>0</v>
      </c>
      <c r="F42" s="57">
        <f t="shared" si="0"/>
        <v>0</v>
      </c>
    </row>
    <row r="43" spans="2:6" ht="15.75" x14ac:dyDescent="0.15">
      <c r="B43" s="117" t="s">
        <v>174</v>
      </c>
      <c r="C43" s="118"/>
      <c r="D43" s="53"/>
      <c r="E43" s="53"/>
      <c r="F43" s="58">
        <f>SUM(F32:F42)</f>
        <v>9.2999999999999999E-2</v>
      </c>
    </row>
    <row r="44" spans="2:6" ht="15.75" x14ac:dyDescent="0.15">
      <c r="B44" s="48" t="s">
        <v>71</v>
      </c>
      <c r="C44" s="49" t="s">
        <v>84</v>
      </c>
      <c r="D44" s="53">
        <v>0</v>
      </c>
      <c r="E44" s="53">
        <v>0</v>
      </c>
      <c r="F44" s="57">
        <f t="shared" si="0"/>
        <v>0</v>
      </c>
    </row>
    <row r="45" spans="2:6" ht="15.75" x14ac:dyDescent="0.15">
      <c r="B45" s="48" t="s">
        <v>118</v>
      </c>
      <c r="C45" s="49" t="s">
        <v>119</v>
      </c>
      <c r="D45" s="53">
        <v>0.88300000000000001</v>
      </c>
      <c r="E45" s="53">
        <v>0.88300000000000001</v>
      </c>
      <c r="F45" s="57">
        <f t="shared" si="0"/>
        <v>0.88300000000000001</v>
      </c>
    </row>
    <row r="46" spans="2:6" ht="15.75" x14ac:dyDescent="0.15">
      <c r="B46" s="48" t="s">
        <v>120</v>
      </c>
      <c r="C46" s="49" t="s">
        <v>121</v>
      </c>
      <c r="D46" s="53">
        <v>0.40200000000000002</v>
      </c>
      <c r="E46" s="53">
        <v>0.40200000000000002</v>
      </c>
      <c r="F46" s="57">
        <f t="shared" si="0"/>
        <v>0.40200000000000002</v>
      </c>
    </row>
    <row r="47" spans="2:6" ht="15.75" x14ac:dyDescent="0.15">
      <c r="B47" s="48" t="s">
        <v>122</v>
      </c>
      <c r="C47" s="49" t="s">
        <v>123</v>
      </c>
      <c r="D47" s="53">
        <v>0.38900000000000001</v>
      </c>
      <c r="E47" s="53">
        <v>0.38900000000000001</v>
      </c>
      <c r="F47" s="57">
        <f t="shared" si="0"/>
        <v>0.38900000000000001</v>
      </c>
    </row>
    <row r="48" spans="2:6" ht="15.75" x14ac:dyDescent="0.15">
      <c r="B48" s="48" t="s">
        <v>124</v>
      </c>
      <c r="C48" s="49" t="s">
        <v>125</v>
      </c>
      <c r="D48" s="53">
        <v>0.38900000000000001</v>
      </c>
      <c r="E48" s="53">
        <v>0.38900000000000001</v>
      </c>
      <c r="F48" s="57">
        <f t="shared" si="0"/>
        <v>0.38900000000000001</v>
      </c>
    </row>
    <row r="49" spans="2:6" ht="15.75" x14ac:dyDescent="0.15">
      <c r="B49" s="48" t="s">
        <v>126</v>
      </c>
      <c r="C49" s="49" t="s">
        <v>127</v>
      </c>
      <c r="D49" s="53">
        <v>0.38900000000000001</v>
      </c>
      <c r="E49" s="53">
        <v>0.38900000000000001</v>
      </c>
      <c r="F49" s="57">
        <f t="shared" si="0"/>
        <v>0.38900000000000001</v>
      </c>
    </row>
    <row r="50" spans="2:6" ht="15.75" x14ac:dyDescent="0.15">
      <c r="B50" s="48" t="s">
        <v>128</v>
      </c>
      <c r="C50" s="49" t="s">
        <v>129</v>
      </c>
      <c r="D50" s="53">
        <v>0.38900000000000001</v>
      </c>
      <c r="E50" s="53">
        <v>0.38900000000000001</v>
      </c>
      <c r="F50" s="57">
        <f t="shared" si="0"/>
        <v>0.38900000000000001</v>
      </c>
    </row>
    <row r="51" spans="2:6" ht="15.75" x14ac:dyDescent="0.15">
      <c r="B51" s="48" t="s">
        <v>130</v>
      </c>
      <c r="C51" s="49" t="s">
        <v>131</v>
      </c>
      <c r="D51" s="53">
        <v>0.38900000000000001</v>
      </c>
      <c r="E51" s="53">
        <v>0.38900000000000001</v>
      </c>
      <c r="F51" s="57">
        <f t="shared" si="0"/>
        <v>0.38900000000000001</v>
      </c>
    </row>
    <row r="52" spans="2:6" ht="15.75" x14ac:dyDescent="0.15">
      <c r="B52" s="48" t="s">
        <v>132</v>
      </c>
      <c r="C52" s="49" t="s">
        <v>133</v>
      </c>
      <c r="D52" s="53">
        <v>0.59799999999999998</v>
      </c>
      <c r="E52" s="53">
        <v>0.59799999999999998</v>
      </c>
      <c r="F52" s="57">
        <f t="shared" si="0"/>
        <v>0.59799999999999998</v>
      </c>
    </row>
    <row r="53" spans="2:6" ht="15.75" x14ac:dyDescent="0.15">
      <c r="B53" s="48" t="s">
        <v>134</v>
      </c>
      <c r="C53" s="49" t="s">
        <v>135</v>
      </c>
      <c r="D53" s="53">
        <v>0.38900000000000001</v>
      </c>
      <c r="E53" s="53">
        <v>0.38900000000000001</v>
      </c>
      <c r="F53" s="57">
        <f t="shared" si="0"/>
        <v>0.38900000000000001</v>
      </c>
    </row>
    <row r="54" spans="2:6" ht="15.75" x14ac:dyDescent="0.15">
      <c r="B54" s="48" t="s">
        <v>136</v>
      </c>
      <c r="C54" s="49" t="s">
        <v>137</v>
      </c>
      <c r="D54" s="53">
        <v>0.38900000000000001</v>
      </c>
      <c r="E54" s="53">
        <v>0.38900000000000001</v>
      </c>
      <c r="F54" s="57">
        <f t="shared" si="0"/>
        <v>0.38900000000000001</v>
      </c>
    </row>
    <row r="55" spans="2:6" ht="15.75" x14ac:dyDescent="0.15">
      <c r="B55" s="48" t="s">
        <v>138</v>
      </c>
      <c r="C55" s="49" t="s">
        <v>139</v>
      </c>
      <c r="D55" s="53">
        <v>0.38900000000000001</v>
      </c>
      <c r="E55" s="53">
        <v>0.38900000000000001</v>
      </c>
      <c r="F55" s="57">
        <f t="shared" si="0"/>
        <v>0.38900000000000001</v>
      </c>
    </row>
    <row r="56" spans="2:6" ht="15.75" x14ac:dyDescent="0.15">
      <c r="B56" s="117" t="s">
        <v>175</v>
      </c>
      <c r="C56" s="118"/>
      <c r="D56" s="53"/>
      <c r="E56" s="53"/>
      <c r="F56" s="58">
        <f>SUM(F45:F55)</f>
        <v>4.995000000000001</v>
      </c>
    </row>
    <row r="57" spans="2:6" ht="16.5" thickBot="1" x14ac:dyDescent="0.2">
      <c r="B57" s="119" t="s">
        <v>37</v>
      </c>
      <c r="C57" s="120"/>
      <c r="D57" s="79" t="s">
        <v>32</v>
      </c>
      <c r="E57" s="79" t="s">
        <v>32</v>
      </c>
      <c r="F57" s="80">
        <f>F56+F43+F30+F17</f>
        <v>12.388000000000002</v>
      </c>
    </row>
    <row r="58" spans="2:6" ht="74.25" customHeight="1" thickBot="1" x14ac:dyDescent="0.2">
      <c r="B58" s="114" t="s">
        <v>161</v>
      </c>
      <c r="C58" s="115"/>
      <c r="D58" s="115"/>
      <c r="E58" s="115"/>
      <c r="F58" s="116"/>
    </row>
  </sheetData>
  <mergeCells count="9">
    <mergeCell ref="D3:F3"/>
    <mergeCell ref="B3:C5"/>
    <mergeCell ref="B2:F2"/>
    <mergeCell ref="B58:F58"/>
    <mergeCell ref="B17:C17"/>
    <mergeCell ref="B30:C30"/>
    <mergeCell ref="B43:C43"/>
    <mergeCell ref="B56:C56"/>
    <mergeCell ref="B57:C57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2"/>
  <sheetViews>
    <sheetView topLeftCell="A22" workbookViewId="0">
      <selection activeCell="F36" sqref="F36"/>
    </sheetView>
  </sheetViews>
  <sheetFormatPr defaultRowHeight="14.25" x14ac:dyDescent="0.15"/>
  <cols>
    <col min="2" max="2" width="21.25" customWidth="1"/>
    <col min="3" max="3" width="20" customWidth="1"/>
    <col min="4" max="4" width="16.75" customWidth="1"/>
    <col min="5" max="5" width="17.625" customWidth="1"/>
    <col min="6" max="6" width="21.375" customWidth="1"/>
  </cols>
  <sheetData>
    <row r="2" spans="2:6" ht="30" customHeight="1" thickBot="1" x14ac:dyDescent="0.2">
      <c r="B2" s="127" t="s">
        <v>178</v>
      </c>
      <c r="C2" s="127"/>
      <c r="D2" s="127"/>
      <c r="E2" s="127"/>
      <c r="F2" s="127"/>
    </row>
    <row r="3" spans="2:6" ht="63.75" x14ac:dyDescent="0.15">
      <c r="B3" s="128" t="s">
        <v>19</v>
      </c>
      <c r="C3" s="27" t="s">
        <v>23</v>
      </c>
      <c r="D3" s="27" t="s">
        <v>24</v>
      </c>
      <c r="E3" s="27" t="s">
        <v>25</v>
      </c>
      <c r="F3" s="30" t="s">
        <v>11</v>
      </c>
    </row>
    <row r="4" spans="2:6" ht="27" x14ac:dyDescent="0.15">
      <c r="B4" s="129"/>
      <c r="C4" s="25" t="s">
        <v>38</v>
      </c>
      <c r="D4" s="25" t="s">
        <v>40</v>
      </c>
      <c r="E4" s="25" t="s">
        <v>39</v>
      </c>
      <c r="F4" s="31" t="s">
        <v>41</v>
      </c>
    </row>
    <row r="5" spans="2:6" ht="27" customHeight="1" x14ac:dyDescent="0.15">
      <c r="B5" s="61" t="s">
        <v>166</v>
      </c>
      <c r="C5" s="60">
        <f>'EGexport&amp;import'!F17</f>
        <v>83280.45</v>
      </c>
      <c r="D5" s="60">
        <f>'EGexport&amp;import'!I17</f>
        <v>267.2999999999999</v>
      </c>
      <c r="E5" s="60">
        <f>'EGim-spare'!F17</f>
        <v>6.8870000000000005</v>
      </c>
      <c r="F5" s="62">
        <f>C5-D5-E5</f>
        <v>83006.262999999992</v>
      </c>
    </row>
    <row r="6" spans="2:6" ht="27" customHeight="1" x14ac:dyDescent="0.15">
      <c r="B6" s="61" t="s">
        <v>163</v>
      </c>
      <c r="C6" s="60">
        <f>'EGexport&amp;import'!F30</f>
        <v>102240.04999999997</v>
      </c>
      <c r="D6" s="60">
        <f>'EGexport&amp;import'!I30</f>
        <v>363.76999999999987</v>
      </c>
      <c r="E6" s="60">
        <f>'EGim-spare'!F30</f>
        <v>0.41300000000000003</v>
      </c>
      <c r="F6" s="62">
        <f t="shared" ref="F6:F8" si="0">C6-D6-E6</f>
        <v>101875.86699999997</v>
      </c>
    </row>
    <row r="7" spans="2:6" ht="27" customHeight="1" x14ac:dyDescent="0.15">
      <c r="B7" s="61" t="s">
        <v>164</v>
      </c>
      <c r="C7" s="60">
        <f>'EGexport&amp;import'!F43</f>
        <v>88141.900000000009</v>
      </c>
      <c r="D7" s="60">
        <f>'EGexport&amp;import'!I43</f>
        <v>426.80000000000024</v>
      </c>
      <c r="E7" s="60">
        <f>'EGim-spare'!F43</f>
        <v>9.2999999999999999E-2</v>
      </c>
      <c r="F7" s="62">
        <f t="shared" si="0"/>
        <v>87715.007000000012</v>
      </c>
    </row>
    <row r="8" spans="2:6" ht="27" customHeight="1" x14ac:dyDescent="0.15">
      <c r="B8" s="61" t="s">
        <v>165</v>
      </c>
      <c r="C8" s="60">
        <f>'EGexport&amp;import'!F56</f>
        <v>88460.899999999907</v>
      </c>
      <c r="D8" s="60">
        <f>'EGexport&amp;import'!I56</f>
        <v>476.29999999999984</v>
      </c>
      <c r="E8" s="60">
        <f>'EGim-spare'!F56</f>
        <v>4.995000000000001</v>
      </c>
      <c r="F8" s="62">
        <f t="shared" si="0"/>
        <v>87979.604999999909</v>
      </c>
    </row>
    <row r="9" spans="2:6" ht="25.5" customHeight="1" thickBot="1" x14ac:dyDescent="0.2">
      <c r="B9" s="24" t="s">
        <v>167</v>
      </c>
      <c r="C9" s="26">
        <f>SUM(C5:C8)</f>
        <v>362123.29999999987</v>
      </c>
      <c r="D9" s="26">
        <f>SUM(D5:D8)</f>
        <v>1534.1699999999996</v>
      </c>
      <c r="E9" s="26">
        <f>SUM(E5:E8)</f>
        <v>12.388000000000002</v>
      </c>
      <c r="F9" s="26">
        <f>SUM(F5:F8)</f>
        <v>360576.74199999991</v>
      </c>
    </row>
    <row r="11" spans="2:6" ht="27.75" customHeight="1" thickBot="1" x14ac:dyDescent="0.2">
      <c r="B11" s="130" t="s">
        <v>179</v>
      </c>
      <c r="C11" s="130"/>
      <c r="D11" s="130"/>
      <c r="E11" s="130"/>
      <c r="F11" s="130"/>
    </row>
    <row r="12" spans="2:6" ht="39.75" x14ac:dyDescent="0.15">
      <c r="B12" s="39" t="s">
        <v>16</v>
      </c>
      <c r="C12" s="38" t="s">
        <v>17</v>
      </c>
      <c r="D12" s="38" t="s">
        <v>20</v>
      </c>
      <c r="E12" s="29" t="s">
        <v>18</v>
      </c>
      <c r="F12" s="7"/>
    </row>
    <row r="13" spans="2:6" x14ac:dyDescent="0.15">
      <c r="B13" s="61" t="s">
        <v>166</v>
      </c>
      <c r="C13" s="64">
        <f>F5</f>
        <v>83006.262999999992</v>
      </c>
      <c r="D13" s="65">
        <v>0.93089999999999995</v>
      </c>
      <c r="E13" s="67">
        <f>INT(C13*D13)</f>
        <v>77270</v>
      </c>
      <c r="F13" s="7"/>
    </row>
    <row r="14" spans="2:6" x14ac:dyDescent="0.15">
      <c r="B14" s="61" t="s">
        <v>163</v>
      </c>
      <c r="C14" s="64">
        <f>F6</f>
        <v>101875.86699999997</v>
      </c>
      <c r="D14" s="65">
        <v>0.93089999999999995</v>
      </c>
      <c r="E14" s="67">
        <f t="shared" ref="E14:E16" si="1">INT(C14*D14)</f>
        <v>94836</v>
      </c>
      <c r="F14" s="7"/>
    </row>
    <row r="15" spans="2:6" x14ac:dyDescent="0.15">
      <c r="B15" s="61" t="s">
        <v>164</v>
      </c>
      <c r="C15" s="64">
        <f>F7</f>
        <v>87715.007000000012</v>
      </c>
      <c r="D15" s="65">
        <v>0.93089999999999995</v>
      </c>
      <c r="E15" s="67">
        <f t="shared" si="1"/>
        <v>81653</v>
      </c>
      <c r="F15" s="7"/>
    </row>
    <row r="16" spans="2:6" x14ac:dyDescent="0.15">
      <c r="B16" s="61" t="s">
        <v>165</v>
      </c>
      <c r="C16" s="64">
        <f>F8</f>
        <v>87979.604999999909</v>
      </c>
      <c r="D16" s="65">
        <v>0.93089999999999995</v>
      </c>
      <c r="E16" s="67">
        <f t="shared" si="1"/>
        <v>81900</v>
      </c>
      <c r="F16" s="7"/>
    </row>
    <row r="17" spans="2:7" ht="15" thickBot="1" x14ac:dyDescent="0.2">
      <c r="B17" s="24" t="s">
        <v>167</v>
      </c>
      <c r="C17" s="69"/>
      <c r="D17" s="68"/>
      <c r="E17" s="37">
        <f>SUM(E13:E16)</f>
        <v>335659</v>
      </c>
      <c r="F17" s="7"/>
    </row>
    <row r="18" spans="2:7" ht="30.75" customHeight="1" thickBot="1" x14ac:dyDescent="0.2">
      <c r="B18" s="130" t="s">
        <v>26</v>
      </c>
      <c r="C18" s="130"/>
      <c r="D18" s="130"/>
      <c r="E18" s="130"/>
      <c r="F18" s="7"/>
    </row>
    <row r="19" spans="2:7" ht="28.5" x14ac:dyDescent="0.15">
      <c r="B19" s="32" t="s">
        <v>27</v>
      </c>
      <c r="C19" s="38" t="s">
        <v>29</v>
      </c>
      <c r="D19" s="38" t="s">
        <v>28</v>
      </c>
      <c r="E19" s="29" t="s">
        <v>31</v>
      </c>
      <c r="F19" s="71"/>
    </row>
    <row r="20" spans="2:7" x14ac:dyDescent="0.15">
      <c r="B20" s="61" t="s">
        <v>166</v>
      </c>
      <c r="C20" s="66">
        <f>E13</f>
        <v>77270</v>
      </c>
      <c r="D20" s="72">
        <v>0</v>
      </c>
      <c r="E20" s="67">
        <f>C20-D20</f>
        <v>77270</v>
      </c>
      <c r="F20" s="63"/>
    </row>
    <row r="21" spans="2:7" x14ac:dyDescent="0.15">
      <c r="B21" s="61" t="s">
        <v>163</v>
      </c>
      <c r="C21" s="66">
        <f>E14</f>
        <v>94836</v>
      </c>
      <c r="D21" s="72">
        <v>0</v>
      </c>
      <c r="E21" s="67">
        <f t="shared" ref="E21:E23" si="2">C21-D21</f>
        <v>94836</v>
      </c>
      <c r="F21" s="63"/>
    </row>
    <row r="22" spans="2:7" x14ac:dyDescent="0.15">
      <c r="B22" s="61" t="s">
        <v>164</v>
      </c>
      <c r="C22" s="66">
        <f>E15</f>
        <v>81653</v>
      </c>
      <c r="D22" s="72">
        <v>0</v>
      </c>
      <c r="E22" s="67">
        <f t="shared" si="2"/>
        <v>81653</v>
      </c>
      <c r="F22" s="63"/>
    </row>
    <row r="23" spans="2:7" x14ac:dyDescent="0.15">
      <c r="B23" s="61" t="s">
        <v>165</v>
      </c>
      <c r="C23" s="66">
        <f>E16</f>
        <v>81900</v>
      </c>
      <c r="D23" s="72">
        <v>0</v>
      </c>
      <c r="E23" s="67">
        <f t="shared" si="2"/>
        <v>81900</v>
      </c>
      <c r="F23" s="63"/>
    </row>
    <row r="24" spans="2:7" ht="15" thickBot="1" x14ac:dyDescent="0.2">
      <c r="B24" s="24" t="s">
        <v>167</v>
      </c>
      <c r="C24" s="35">
        <f>SUM(C20:C23)</f>
        <v>335659</v>
      </c>
      <c r="D24" s="36"/>
      <c r="E24" s="37">
        <f>SUM(E20:E23)</f>
        <v>335659</v>
      </c>
      <c r="F24" s="63"/>
    </row>
    <row r="25" spans="2:7" x14ac:dyDescent="0.15">
      <c r="B25" s="59"/>
      <c r="C25" s="63"/>
      <c r="D25" s="70"/>
      <c r="E25" s="63"/>
      <c r="F25" s="63"/>
    </row>
    <row r="26" spans="2:7" ht="15" thickBot="1" x14ac:dyDescent="0.2">
      <c r="B26" s="131" t="s">
        <v>187</v>
      </c>
      <c r="C26" s="131"/>
      <c r="D26" s="131"/>
      <c r="E26" s="131"/>
      <c r="F26" s="131"/>
    </row>
    <row r="27" spans="2:7" ht="28.5" x14ac:dyDescent="0.15">
      <c r="B27" s="81" t="s">
        <v>189</v>
      </c>
      <c r="C27" s="82">
        <v>84709</v>
      </c>
      <c r="D27" s="83"/>
      <c r="E27" s="83"/>
      <c r="F27" s="83"/>
    </row>
    <row r="28" spans="2:7" ht="25.5" x14ac:dyDescent="0.15">
      <c r="B28" s="84" t="s">
        <v>181</v>
      </c>
      <c r="C28" s="85">
        <v>40969</v>
      </c>
      <c r="D28" s="86"/>
      <c r="E28" s="86"/>
      <c r="F28" s="86"/>
    </row>
    <row r="29" spans="2:7" x14ac:dyDescent="0.15">
      <c r="B29" s="84" t="s">
        <v>182</v>
      </c>
      <c r="C29" s="85">
        <v>42369</v>
      </c>
      <c r="D29" s="86"/>
      <c r="E29" s="86"/>
      <c r="F29" s="86"/>
    </row>
    <row r="30" spans="2:7" ht="15" thickBot="1" x14ac:dyDescent="0.2">
      <c r="B30" s="87" t="s">
        <v>183</v>
      </c>
      <c r="C30" s="88">
        <f>C29-C28+1</f>
        <v>1401</v>
      </c>
      <c r="D30" s="89"/>
      <c r="E30" s="89"/>
      <c r="F30" s="89"/>
    </row>
    <row r="31" spans="2:7" x14ac:dyDescent="0.15">
      <c r="B31" s="90" t="s">
        <v>184</v>
      </c>
      <c r="C31" s="121" t="s">
        <v>185</v>
      </c>
      <c r="D31" s="122"/>
      <c r="E31" s="121" t="s">
        <v>186</v>
      </c>
      <c r="F31" s="123"/>
    </row>
    <row r="32" spans="2:7" ht="46.5" thickBot="1" x14ac:dyDescent="0.2">
      <c r="B32" s="91" t="s">
        <v>188</v>
      </c>
      <c r="C32" s="124">
        <f>C27*C30/365</f>
        <v>325143.31232876715</v>
      </c>
      <c r="D32" s="125"/>
      <c r="E32" s="124">
        <f>E24</f>
        <v>335659</v>
      </c>
      <c r="F32" s="126"/>
      <c r="G32" s="92"/>
    </row>
  </sheetData>
  <mergeCells count="9">
    <mergeCell ref="C31:D31"/>
    <mergeCell ref="E31:F31"/>
    <mergeCell ref="C32:D32"/>
    <mergeCell ref="E32:F32"/>
    <mergeCell ref="B2:F2"/>
    <mergeCell ref="B3:B4"/>
    <mergeCell ref="B11:F11"/>
    <mergeCell ref="B18:E18"/>
    <mergeCell ref="B26:F2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Content</vt:lpstr>
      <vt:lpstr>EGexport&amp;import</vt:lpstr>
      <vt:lpstr>EGim-spare</vt:lpstr>
      <vt:lpstr>ER Calculation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2011-12-14T15:53:42Z</dcterms:created>
  <dcterms:modified xsi:type="dcterms:W3CDTF">2021-04-12T07:17:56Z</dcterms:modified>
</cp:coreProperties>
</file>