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C:\Users\brice peron\Desktop\"/>
    </mc:Choice>
  </mc:AlternateContent>
  <xr:revisionPtr revIDLastSave="0" documentId="8_{11F994C9-9B54-49C5-9228-44ABCC7E5170}" xr6:coauthVersionLast="44" xr6:coauthVersionMax="44" xr10:uidLastSave="{00000000-0000-0000-0000-000000000000}"/>
  <bookViews>
    <workbookView xWindow="-108" yWindow="-108" windowWidth="23256" windowHeight="12576" tabRatio="855" xr2:uid="{00000000-000D-0000-FFFF-FFFF00000000}"/>
  </bookViews>
  <sheets>
    <sheet name="SDG 1 calc." sheetId="19" r:id="rId1"/>
    <sheet name="SDG 7 calc." sheetId="20" r:id="rId2"/>
    <sheet name="SDG 13 calc." sheetId="21" r:id="rId3"/>
  </sheets>
  <externalReferences>
    <externalReference r:id="rId4"/>
  </externalReferences>
  <definedNames>
    <definedName name="_Hlk33813695" localSheetId="0">'SDG 1 calc.'!$B$18</definedName>
    <definedName name="_Hlk33813711" localSheetId="1">'SDG 7 calc.'!$B$14</definedName>
    <definedName name="BLOCK">OFFSET([1]Lists!$T$3,0,0,COUNTA([1]Lists!$T:$T)-1,1)</definedName>
    <definedName name="CAMP">OFFSET([1]Lists!$P$3,0,0,COUNTA([1]Lists!$P:$P)-1,1)</definedName>
    <definedName name="GENDER">OFFSET([1]Lists!$H$3,0,0,COUNTA([1]Lists!$H:$H)-1,1)</definedName>
    <definedName name="HH_SIZE">OFFSET([1]Lists!$F$3,0,0,COUNTA([1]Lists!$F:$F)-1,1)</definedName>
    <definedName name="OLD_STOVE">OFFSET([1]Lists!$X$3,0,0,COUNTA([1]Lists!$X:$X)-1,1)</definedName>
    <definedName name="PROCUREMENT">OFFSET([1]Lists!$C$3,0,0,COUNTA([1]Lists!$C:$C)-1,1)</definedName>
    <definedName name="REGION">OFFSET([1]Lists!$N$3,0,0,COUNTA([1]Lists!$N:$N)-1,1)</definedName>
    <definedName name="STOVE_PROCURED">OFFSET([1]Lists!$V$3,0,0,COUNTA([1]Lists!$V:$V)-1,1)</definedName>
    <definedName name="VPA">OFFSET([1]Lists!$A$3,0,0,COUNTA([1]Lists!$A:$A)-1,1)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12" i="19" l="1"/>
  <c r="O10" i="19"/>
  <c r="O9" i="19"/>
  <c r="O8" i="19"/>
  <c r="O7" i="19"/>
  <c r="O6" i="19"/>
  <c r="O5" i="19"/>
  <c r="O4" i="19"/>
  <c r="O3" i="19"/>
  <c r="N12" i="19"/>
  <c r="N10" i="19"/>
  <c r="N9" i="19"/>
  <c r="N8" i="19"/>
  <c r="N7" i="19"/>
  <c r="N6" i="19"/>
  <c r="N5" i="19"/>
  <c r="N4" i="19"/>
  <c r="N3" i="19"/>
  <c r="D18" i="19"/>
  <c r="D16" i="19"/>
  <c r="D17" i="19" s="1"/>
  <c r="D14" i="19"/>
  <c r="G8" i="19" l="1"/>
  <c r="C6" i="21" l="1"/>
  <c r="M18" i="21" s="1"/>
  <c r="H10" i="21"/>
  <c r="G11" i="21" l="1"/>
  <c r="G12" i="21" l="1"/>
  <c r="H11" i="21"/>
  <c r="G13" i="21" l="1"/>
  <c r="H12" i="21"/>
  <c r="D16" i="20"/>
  <c r="I5" i="20" l="1"/>
  <c r="H5" i="20"/>
  <c r="H3" i="20"/>
  <c r="H7" i="20"/>
  <c r="I12" i="20"/>
  <c r="I4" i="20"/>
  <c r="H4" i="20"/>
  <c r="I3" i="20"/>
  <c r="H8" i="20"/>
  <c r="I6" i="20"/>
  <c r="H12" i="20"/>
  <c r="I7" i="20"/>
  <c r="I10" i="20"/>
  <c r="H10" i="20"/>
  <c r="H9" i="20"/>
  <c r="I8" i="20"/>
  <c r="H6" i="20"/>
  <c r="I9" i="20"/>
  <c r="G14" i="21"/>
  <c r="H13" i="21"/>
  <c r="H14" i="21" l="1"/>
  <c r="G15" i="21"/>
  <c r="G16" i="21" l="1"/>
  <c r="H15" i="21"/>
  <c r="G17" i="21" l="1"/>
  <c r="H16" i="21"/>
  <c r="G18" i="21" l="1"/>
  <c r="H17" i="21"/>
  <c r="H18" i="21" l="1"/>
  <c r="G19" i="21"/>
  <c r="H19" i="21" l="1"/>
  <c r="G20" i="21"/>
  <c r="G9" i="19"/>
  <c r="G11" i="19" s="1"/>
  <c r="G10" i="19"/>
  <c r="D15" i="19" s="1"/>
  <c r="H20" i="21" l="1"/>
  <c r="G21" i="21"/>
  <c r="H21" i="21" l="1"/>
  <c r="H22" i="21" s="1"/>
  <c r="C10" i="21" s="1"/>
  <c r="B26" i="21" s="1"/>
  <c r="D26" i="21" s="1"/>
  <c r="L10" i="21"/>
  <c r="M10" i="21" l="1"/>
  <c r="L11" i="21"/>
  <c r="M11" i="21" l="1"/>
  <c r="L12" i="21"/>
  <c r="M12" i="21" l="1"/>
  <c r="L13" i="21"/>
  <c r="L19" i="21"/>
  <c r="M19" i="21" s="1"/>
  <c r="M13" i="21" l="1"/>
  <c r="L14" i="21"/>
  <c r="L20" i="21"/>
  <c r="M20" i="21" s="1"/>
  <c r="M14" i="21" l="1"/>
  <c r="L15" i="21"/>
  <c r="L21" i="21"/>
  <c r="M21" i="21" s="1"/>
  <c r="M15" i="21" l="1"/>
  <c r="L16" i="21"/>
  <c r="Q10" i="21"/>
  <c r="R10" i="21" s="1"/>
  <c r="M16" i="21" l="1"/>
  <c r="L17" i="21"/>
  <c r="M17" i="21" s="1"/>
  <c r="Q11" i="21"/>
  <c r="R11" i="21" s="1"/>
  <c r="M22" i="21" l="1"/>
  <c r="C11" i="21" s="1"/>
  <c r="B27" i="21" s="1"/>
  <c r="D27" i="21" s="1"/>
  <c r="Q12" i="21"/>
  <c r="R12" i="21" s="1"/>
  <c r="Q13" i="21" l="1"/>
  <c r="R13" i="21" s="1"/>
  <c r="Q14" i="21" l="1"/>
  <c r="R14" i="21" s="1"/>
  <c r="Q15" i="21" l="1"/>
  <c r="R15" i="21" s="1"/>
  <c r="Q16" i="21" l="1"/>
  <c r="R16" i="21" s="1"/>
  <c r="Q17" i="21" l="1"/>
  <c r="R17" i="21" s="1"/>
  <c r="Q18" i="21" l="1"/>
  <c r="R18" i="21" s="1"/>
  <c r="Q19" i="21" l="1"/>
  <c r="R19" i="21" s="1"/>
  <c r="Q20" i="21" l="1"/>
  <c r="R20" i="21" s="1"/>
  <c r="Q21" i="21" l="1"/>
  <c r="R21" i="21" s="1"/>
  <c r="V10" i="21" l="1"/>
  <c r="R22" i="21"/>
  <c r="C12" i="21" s="1"/>
  <c r="B28" i="21" s="1"/>
  <c r="D28" i="21" s="1"/>
  <c r="V11" i="21" l="1"/>
  <c r="W10" i="21"/>
  <c r="V12" i="21" l="1"/>
  <c r="W11" i="21"/>
  <c r="V13" i="21" l="1"/>
  <c r="W12" i="21"/>
  <c r="W13" i="21" l="1"/>
  <c r="V14" i="21"/>
  <c r="V15" i="21" l="1"/>
  <c r="W14" i="21"/>
  <c r="V16" i="21" l="1"/>
  <c r="W15" i="21"/>
  <c r="V17" i="21" l="1"/>
  <c r="W16" i="21"/>
  <c r="V18" i="21" l="1"/>
  <c r="W17" i="21"/>
  <c r="V19" i="21" l="1"/>
  <c r="W18" i="21"/>
  <c r="V20" i="21" l="1"/>
  <c r="W19" i="21"/>
  <c r="V21" i="21" l="1"/>
  <c r="W20" i="21"/>
  <c r="W21" i="21" l="1"/>
  <c r="W22" i="21" s="1"/>
  <c r="C13" i="21" s="1"/>
  <c r="B29" i="21" s="1"/>
  <c r="D29" i="21" s="1"/>
  <c r="AA10" i="21"/>
  <c r="AB10" i="21" l="1"/>
  <c r="AA11" i="21"/>
  <c r="AA12" i="21" l="1"/>
  <c r="AB11" i="21"/>
  <c r="AA13" i="21" l="1"/>
  <c r="AB12" i="21"/>
  <c r="AA14" i="21" l="1"/>
  <c r="AB13" i="21"/>
  <c r="AA15" i="21" l="1"/>
  <c r="AB14" i="21"/>
  <c r="AA16" i="21" l="1"/>
  <c r="AB15" i="21"/>
  <c r="AA17" i="21" l="1"/>
  <c r="AB16" i="21"/>
  <c r="AA18" i="21" l="1"/>
  <c r="AB17" i="21"/>
  <c r="AA19" i="21" l="1"/>
  <c r="AB18" i="21"/>
  <c r="AA20" i="21" l="1"/>
  <c r="AB19" i="21"/>
  <c r="AA21" i="21" l="1"/>
  <c r="AB20" i="21"/>
  <c r="AF10" i="21" l="1"/>
  <c r="AB21" i="21"/>
  <c r="AB22" i="21" s="1"/>
  <c r="C14" i="21" s="1"/>
  <c r="B30" i="21" s="1"/>
  <c r="D30" i="21" s="1"/>
  <c r="AF11" i="21" l="1"/>
  <c r="AG10" i="21"/>
  <c r="AF12" i="21" l="1"/>
  <c r="AG11" i="21"/>
  <c r="AF13" i="21" l="1"/>
  <c r="AG12" i="21"/>
  <c r="AF14" i="21" l="1"/>
  <c r="AG13" i="21"/>
  <c r="AF15" i="21" l="1"/>
  <c r="AG14" i="21"/>
  <c r="AF16" i="21" l="1"/>
  <c r="AG15" i="21"/>
  <c r="AF17" i="21" l="1"/>
  <c r="AG16" i="21"/>
  <c r="AF18" i="21" l="1"/>
  <c r="AG17" i="21"/>
  <c r="AF19" i="21" l="1"/>
  <c r="AG18" i="21"/>
  <c r="AF20" i="21" l="1"/>
  <c r="AG19" i="21"/>
  <c r="AF21" i="21" l="1"/>
  <c r="AG20" i="21"/>
  <c r="AK10" i="21" l="1"/>
  <c r="AG21" i="21"/>
  <c r="AG22" i="21" s="1"/>
  <c r="C15" i="21" s="1"/>
  <c r="B31" i="21" s="1"/>
  <c r="D31" i="21" s="1"/>
  <c r="AK11" i="21" l="1"/>
  <c r="AL10" i="21"/>
  <c r="AK12" i="21" l="1"/>
  <c r="AL11" i="21"/>
  <c r="AL12" i="21" l="1"/>
  <c r="AK13" i="21"/>
  <c r="AK14" i="21" l="1"/>
  <c r="AL13" i="21"/>
  <c r="AK15" i="21" l="1"/>
  <c r="AL14" i="21"/>
  <c r="AK16" i="21" l="1"/>
  <c r="AL15" i="21"/>
  <c r="AL16" i="21" l="1"/>
  <c r="AK17" i="21"/>
  <c r="AK18" i="21" l="1"/>
  <c r="AL17" i="21"/>
  <c r="AK19" i="21" l="1"/>
  <c r="AL18" i="21"/>
  <c r="AK20" i="21" l="1"/>
  <c r="AL19" i="21"/>
  <c r="AK21" i="21" l="1"/>
  <c r="AL20" i="21"/>
  <c r="AL21" i="21" l="1"/>
  <c r="AL22" i="21" s="1"/>
  <c r="C16" i="21" s="1"/>
  <c r="C18" i="21" l="1"/>
  <c r="B35" i="21" s="1"/>
  <c r="D35" i="21" s="1"/>
  <c r="B32" i="21"/>
  <c r="D32" i="21" s="1"/>
  <c r="C17" i="21"/>
  <c r="B33" i="21" s="1"/>
  <c r="D33" i="21" s="1"/>
  <c r="G13" i="19" l="1"/>
</calcChain>
</file>

<file path=xl/sharedStrings.xml><?xml version="1.0" encoding="utf-8"?>
<sst xmlns="http://schemas.openxmlformats.org/spreadsheetml/2006/main" count="136" uniqueCount="73">
  <si>
    <t>SDG</t>
  </si>
  <si>
    <t>FCFA</t>
  </si>
  <si>
    <t>Exchange Rate</t>
  </si>
  <si>
    <t>Sudanese Pounds saved</t>
  </si>
  <si>
    <t>CFA saved</t>
  </si>
  <si>
    <t>Total in CFA Francs saved</t>
  </si>
  <si>
    <t>EUR</t>
  </si>
  <si>
    <t>Total per household (in CFAF) / month</t>
  </si>
  <si>
    <t>Total per household (in EUR)  / month</t>
  </si>
  <si>
    <t>Total per household (in CFAF) / year</t>
  </si>
  <si>
    <t>Total per household (in EUR)  / year</t>
  </si>
  <si>
    <t>FROM 2nd MP</t>
  </si>
  <si>
    <t>Year</t>
  </si>
  <si>
    <t>Baseline estimate</t>
  </si>
  <si>
    <t>Project estimate</t>
  </si>
  <si>
    <t>Net benefit</t>
  </si>
  <si>
    <t>0 SDG</t>
  </si>
  <si>
    <t>Total</t>
  </si>
  <si>
    <t>Total number of crediting years</t>
  </si>
  <si>
    <t>7 years</t>
  </si>
  <si>
    <t>Annual average over the crediting period</t>
  </si>
  <si>
    <t>XOF</t>
  </si>
  <si>
    <t>SDG 7. Affordable and Clean Energy</t>
  </si>
  <si>
    <t xml:space="preserve">Where: </t>
  </si>
  <si>
    <t>The below calculation is presented for illustration:</t>
  </si>
  <si>
    <r>
      <t>N</t>
    </r>
    <r>
      <rPr>
        <vertAlign val="subscript"/>
        <sz val="10"/>
        <color theme="1"/>
        <rFont val="Avenir Book"/>
      </rPr>
      <t>p</t>
    </r>
    <r>
      <rPr>
        <sz val="10"/>
        <color theme="1"/>
        <rFont val="Avenir Book"/>
      </rPr>
      <t xml:space="preserve"> </t>
    </r>
  </si>
  <si>
    <r>
      <t>U</t>
    </r>
    <r>
      <rPr>
        <vertAlign val="subscript"/>
        <sz val="10"/>
        <color theme="1"/>
        <rFont val="Avenir Book"/>
      </rPr>
      <t>p</t>
    </r>
  </si>
  <si>
    <r>
      <t>S</t>
    </r>
    <r>
      <rPr>
        <vertAlign val="subscript"/>
        <sz val="10"/>
        <color theme="1"/>
        <rFont val="Avenir Book"/>
      </rPr>
      <t>pi</t>
    </r>
  </si>
  <si>
    <r>
      <t>The impacts will be assessed through t</t>
    </r>
    <r>
      <rPr>
        <sz val="10"/>
        <color rgb="FF000000"/>
        <rFont val="Avenir Book"/>
      </rPr>
      <t>he additional number of persons having access to clean technology for cooking compared to the baseline scenario (P</t>
    </r>
    <r>
      <rPr>
        <vertAlign val="subscript"/>
        <sz val="10"/>
        <color rgb="FF000000"/>
        <rFont val="Avenir Book"/>
      </rPr>
      <t>access</t>
    </r>
    <r>
      <rPr>
        <sz val="10"/>
        <color rgb="FF000000"/>
        <rFont val="Avenir Book"/>
      </rPr>
      <t>).</t>
    </r>
  </si>
  <si>
    <r>
      <t>P</t>
    </r>
    <r>
      <rPr>
        <vertAlign val="subscript"/>
        <sz val="10"/>
        <color rgb="FF000000"/>
        <rFont val="Avenir Book"/>
      </rPr>
      <t>access</t>
    </r>
  </si>
  <si>
    <r>
      <t>P</t>
    </r>
    <r>
      <rPr>
        <vertAlign val="subscript"/>
        <sz val="10"/>
        <color rgb="FF000000"/>
        <rFont val="Avenir Book"/>
      </rPr>
      <t>access</t>
    </r>
    <r>
      <rPr>
        <sz val="10"/>
        <color rgb="FF000000"/>
        <rFont val="Avenir Book"/>
      </rPr>
      <t xml:space="preserve"> </t>
    </r>
  </si>
  <si>
    <r>
      <t>U</t>
    </r>
    <r>
      <rPr>
        <vertAlign val="subscript"/>
        <sz val="10"/>
        <color rgb="FF000000"/>
        <rFont val="Avenir Book"/>
      </rPr>
      <t>p,y</t>
    </r>
    <r>
      <rPr>
        <sz val="10"/>
        <color rgb="FF000000"/>
        <rFont val="Avenir Book"/>
      </rPr>
      <t xml:space="preserve"> </t>
    </r>
  </si>
  <si>
    <r>
      <t>U</t>
    </r>
    <r>
      <rPr>
        <vertAlign val="subscript"/>
        <sz val="10"/>
        <color theme="1"/>
        <rFont val="Avenir Book"/>
      </rPr>
      <t>p,2016-18</t>
    </r>
    <r>
      <rPr>
        <sz val="10"/>
        <color theme="1"/>
        <rFont val="Avenir Book"/>
      </rPr>
      <t xml:space="preserve"> </t>
    </r>
  </si>
  <si>
    <t>SDG 1. No Poverty</t>
  </si>
  <si>
    <t>Where:</t>
  </si>
  <si>
    <r>
      <t>The impacts are assessed through the cumulated money saving from all households using the project cookstoves in year y (S</t>
    </r>
    <r>
      <rPr>
        <vertAlign val="subscript"/>
        <sz val="10"/>
        <color theme="1"/>
        <rFont val="Avenir Book"/>
      </rPr>
      <t>p,y</t>
    </r>
    <r>
      <rPr>
        <sz val="10"/>
        <color theme="1"/>
        <rFont val="Avenir Book"/>
      </rPr>
      <t>).</t>
    </r>
  </si>
  <si>
    <r>
      <t>S</t>
    </r>
    <r>
      <rPr>
        <vertAlign val="subscript"/>
        <sz val="10"/>
        <color theme="1"/>
        <rFont val="Avenir Book"/>
      </rPr>
      <t>p,y</t>
    </r>
    <r>
      <rPr>
        <sz val="10"/>
        <color theme="1"/>
        <rFont val="Avenir Book"/>
      </rPr>
      <t xml:space="preserve"> </t>
    </r>
  </si>
  <si>
    <r>
      <t>U</t>
    </r>
    <r>
      <rPr>
        <vertAlign val="subscript"/>
        <sz val="10"/>
        <color theme="1"/>
        <rFont val="Avenir Book"/>
      </rPr>
      <t>p,y</t>
    </r>
    <r>
      <rPr>
        <sz val="10"/>
        <color theme="1"/>
        <rFont val="Avenir Book"/>
      </rPr>
      <t xml:space="preserve"> </t>
    </r>
  </si>
  <si>
    <r>
      <t>S</t>
    </r>
    <r>
      <rPr>
        <vertAlign val="subscript"/>
        <sz val="10"/>
        <color theme="1"/>
        <rFont val="Avenir Book"/>
      </rPr>
      <t>pi,y</t>
    </r>
  </si>
  <si>
    <t>=</t>
  </si>
  <si>
    <t>Np x Up,y x Spi,y</t>
  </si>
  <si>
    <t>number of households who have received / acquired / using a solar cooker</t>
  </si>
  <si>
    <t>usage rate in project scenario p during year y</t>
  </si>
  <si>
    <t>yearly cumulated money saving from an average representative household in year y</t>
  </si>
  <si>
    <t>Np x Up,y</t>
  </si>
  <si>
    <t>number of additional persons having access to clean cooking technology</t>
  </si>
  <si>
    <t>SUM</t>
  </si>
  <si>
    <t>AVERAGE/yr</t>
  </si>
  <si>
    <t>Cumulative No. Of HHs</t>
  </si>
  <si>
    <t>VERs</t>
  </si>
  <si>
    <t>Beneficiary households</t>
  </si>
  <si>
    <t>Total VERs 2019</t>
  </si>
  <si>
    <t>Jan - Dec 2019</t>
  </si>
  <si>
    <t>Jan - Dec 2020</t>
  </si>
  <si>
    <t>Jan - Dec 2021</t>
  </si>
  <si>
    <t>Jan - Dec 2022</t>
  </si>
  <si>
    <t>Jan - Dec 2023</t>
  </si>
  <si>
    <t>Jan - Dec 2024</t>
  </si>
  <si>
    <t>Jan - Dec 2025</t>
  </si>
  <si>
    <t>Assumptions</t>
  </si>
  <si>
    <t>Average VERs/household</t>
  </si>
  <si>
    <t>VERs/household, during new distribution</t>
  </si>
  <si>
    <t>VERs/household, until new distribution</t>
  </si>
  <si>
    <t>No. Of new Households</t>
  </si>
  <si>
    <t>Estimated emission reductions over CP2</t>
  </si>
  <si>
    <t xml:space="preserve">Usage rate </t>
  </si>
  <si>
    <t>Total per household (in EUR)  / year still using their solar cooker</t>
  </si>
  <si>
    <t>Total VERs 2020</t>
  </si>
  <si>
    <t>Total VERs 2021</t>
  </si>
  <si>
    <t>Total VERs 2022</t>
  </si>
  <si>
    <t>Total VERs 2023</t>
  </si>
  <si>
    <t>Total VERs 2024</t>
  </si>
  <si>
    <t>Total VERs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</si>
</sst>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_-* #,##0_-;\-* #,##0_-;_-* &quot;-&quot;??_-;_-@_-"/>
    <numFmt numFmtId="165" formatCode="0.0%"/>
    <numFmt numFmtId="166" formatCode="_(* #,##0_);_(* \(#,##0\);_(* &quot;-&quot;??_);_(@_)"/>
    <numFmt numFmtId="167" formatCode="0.0000"/>
    <numFmt numFmtId="168" formatCode="_(* #,##0.00_);_(* \(#,##0.00\);_(* &quot;-&quot;??_);_(@_)"/>
    <numFmt numFmtId="169" formatCode="_(* #,##0.0_);_(* \(#,##0.0\);_(* &quot;-&quot;??_);_(@_)"/>
    <numFmt numFmtId="170" formatCode="_-* #,##0.0_-;\-* #,##0.0_-;_-* &quot;-&quot;??_-;_-@_-"/>
  </numFmts>
  <fonts count="16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9"/>
      <name val="Calibri"/>
      <family val="2"/>
    </font>
    <font>
      <sz val="10"/>
      <color indexed="8"/>
      <name val="Arial"/>
      <family val="2"/>
    </font>
    <font>
      <b/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Avenir Book"/>
    </font>
    <font>
      <b/>
      <sz val="10"/>
      <color theme="1"/>
      <name val="Avenir Book"/>
    </font>
    <font>
      <vertAlign val="subscript"/>
      <sz val="10"/>
      <color theme="1"/>
      <name val="Avenir Book"/>
    </font>
    <font>
      <sz val="10"/>
      <color rgb="FF000000"/>
      <name val="Avenir Book"/>
    </font>
    <font>
      <vertAlign val="subscript"/>
      <sz val="10"/>
      <color rgb="FF000000"/>
      <name val="Avenir Book"/>
    </font>
    <font>
      <b/>
      <sz val="11"/>
      <color theme="1"/>
      <name val="Avenir Book"/>
    </font>
    <font>
      <sz val="11"/>
      <color theme="1"/>
      <name val="Avenir Book"/>
    </font>
    <font>
      <b/>
      <sz val="10"/>
      <name val="Avenir Book"/>
    </font>
    <font>
      <sz val="10"/>
      <name val="Avenir book"/>
    </font>
    <font>
      <b/>
      <sz val="10"/>
      <color theme="0"/>
      <name val="Avenir book"/>
    </font>
  </fonts>
  <fills count="10">
    <fill>
      <patternFill patternType="none"/>
    </fill>
    <fill>
      <patternFill patternType="gray125"/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485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</borders>
  <cellStyleXfs count="12">
    <xf numFmtId="0" fontId="0" fillId="0" borderId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7" borderId="0" applyNumberFormat="0" applyBorder="0" applyAlignment="0" applyProtection="0"/>
    <xf numFmtId="0" fontId="1" fillId="0" borderId="0"/>
    <xf numFmtId="0" fontId="3" fillId="0" borderId="0"/>
    <xf numFmtId="0" fontId="4" fillId="0" borderId="1" applyNumberFormat="0" applyFill="0" applyAlignment="0" applyProtection="0"/>
    <xf numFmtId="9" fontId="5" fillId="0" borderId="0" applyFont="0" applyFill="0" applyBorder="0" applyAlignment="0" applyProtection="0"/>
    <xf numFmtId="168" fontId="1" fillId="0" borderId="0" applyFont="0" applyFill="0" applyBorder="0" applyAlignment="0" applyProtection="0"/>
  </cellStyleXfs>
  <cellXfs count="103">
    <xf numFmtId="0" fontId="0" fillId="0" borderId="0" xfId="0"/>
    <xf numFmtId="0" fontId="6" fillId="0" borderId="9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justify" vertical="center" wrapText="1"/>
    </xf>
    <xf numFmtId="0" fontId="6" fillId="0" borderId="0" xfId="0" applyFont="1"/>
    <xf numFmtId="0" fontId="7" fillId="0" borderId="10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3" fontId="6" fillId="0" borderId="0" xfId="0" applyNumberFormat="1" applyFont="1"/>
    <xf numFmtId="0" fontId="7" fillId="0" borderId="11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justify" vertical="center" wrapText="1"/>
    </xf>
    <xf numFmtId="0" fontId="7" fillId="0" borderId="11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164" fontId="6" fillId="0" borderId="0" xfId="0" applyNumberFormat="1" applyFont="1" applyAlignment="1">
      <alignment horizontal="center"/>
    </xf>
    <xf numFmtId="0" fontId="6" fillId="0" borderId="0" xfId="0" applyFont="1" applyAlignment="1">
      <alignment horizontal="justify" vertical="center"/>
    </xf>
    <xf numFmtId="164" fontId="6" fillId="0" borderId="2" xfId="0" applyNumberFormat="1" applyFont="1" applyBorder="1" applyAlignment="1">
      <alignment horizontal="center"/>
    </xf>
    <xf numFmtId="43" fontId="6" fillId="0" borderId="0" xfId="0" applyNumberFormat="1" applyFont="1"/>
    <xf numFmtId="0" fontId="7" fillId="0" borderId="0" xfId="0" applyFont="1" applyAlignment="1">
      <alignment horizontal="left" vertical="center"/>
    </xf>
    <xf numFmtId="0" fontId="6" fillId="0" borderId="0" xfId="0" applyFont="1" applyAlignment="1"/>
    <xf numFmtId="0" fontId="6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justify" vertical="center"/>
    </xf>
    <xf numFmtId="0" fontId="7" fillId="0" borderId="0" xfId="0" applyFont="1" applyAlignment="1">
      <alignment horizontal="justify" vertical="center"/>
    </xf>
    <xf numFmtId="0" fontId="6" fillId="0" borderId="0" xfId="0" applyFont="1" applyAlignment="1">
      <alignment vertical="center"/>
    </xf>
    <xf numFmtId="164" fontId="6" fillId="0" borderId="0" xfId="0" applyNumberFormat="1" applyFont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164" fontId="6" fillId="0" borderId="2" xfId="0" applyNumberFormat="1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164" fontId="7" fillId="0" borderId="0" xfId="0" applyNumberFormat="1" applyFont="1" applyAlignment="1">
      <alignment vertical="center"/>
    </xf>
    <xf numFmtId="3" fontId="6" fillId="0" borderId="0" xfId="0" applyNumberFormat="1" applyFont="1" applyAlignment="1">
      <alignment vertical="center"/>
    </xf>
    <xf numFmtId="0" fontId="6" fillId="0" borderId="0" xfId="0" applyFont="1" applyAlignment="1">
      <alignment horizontal="center"/>
    </xf>
    <xf numFmtId="3" fontId="6" fillId="0" borderId="9" xfId="0" applyNumberFormat="1" applyFont="1" applyBorder="1" applyAlignment="1">
      <alignment horizontal="center" vertical="center" wrapText="1"/>
    </xf>
    <xf numFmtId="164" fontId="6" fillId="0" borderId="0" xfId="0" applyNumberFormat="1" applyFont="1" applyAlignment="1">
      <alignment horizontal="left"/>
    </xf>
    <xf numFmtId="0" fontId="11" fillId="0" borderId="10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justify" vertical="center" wrapText="1"/>
    </xf>
    <xf numFmtId="0" fontId="12" fillId="0" borderId="9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justify" vertical="center" wrapText="1"/>
    </xf>
    <xf numFmtId="0" fontId="11" fillId="0" borderId="11" xfId="0" applyFont="1" applyBorder="1" applyAlignment="1">
      <alignment horizontal="left" vertical="center" wrapText="1"/>
    </xf>
    <xf numFmtId="164" fontId="12" fillId="0" borderId="9" xfId="0" applyNumberFormat="1" applyFont="1" applyBorder="1" applyAlignment="1">
      <alignment horizontal="justify" vertical="center" wrapText="1"/>
    </xf>
    <xf numFmtId="166" fontId="12" fillId="0" borderId="9" xfId="0" applyNumberFormat="1" applyFont="1" applyBorder="1" applyAlignment="1">
      <alignment horizontal="justify" vertical="center" wrapText="1"/>
    </xf>
    <xf numFmtId="0" fontId="6" fillId="0" borderId="3" xfId="0" applyFont="1" applyBorder="1" applyAlignment="1">
      <alignment horizontal="justify" vertical="center" wrapText="1"/>
    </xf>
    <xf numFmtId="0" fontId="6" fillId="0" borderId="4" xfId="0" applyFont="1" applyBorder="1" applyAlignment="1">
      <alignment horizontal="justify" vertical="center" wrapText="1"/>
    </xf>
    <xf numFmtId="0" fontId="6" fillId="0" borderId="5" xfId="0" applyFont="1" applyBorder="1" applyAlignment="1">
      <alignment horizontal="justify" vertical="center" wrapText="1"/>
    </xf>
    <xf numFmtId="0" fontId="6" fillId="0" borderId="0" xfId="0" applyFont="1" applyAlignment="1">
      <alignment horizontal="left" vertical="center" wrapText="1"/>
    </xf>
    <xf numFmtId="170" fontId="7" fillId="0" borderId="0" xfId="0" applyNumberFormat="1" applyFont="1" applyAlignment="1">
      <alignment vertical="center"/>
    </xf>
    <xf numFmtId="0" fontId="7" fillId="0" borderId="0" xfId="0" applyFont="1" applyFill="1" applyAlignment="1">
      <alignment vertical="center"/>
    </xf>
    <xf numFmtId="164" fontId="6" fillId="0" borderId="0" xfId="0" applyNumberFormat="1" applyFont="1" applyAlignment="1">
      <alignment horizontal="right"/>
    </xf>
    <xf numFmtId="165" fontId="6" fillId="0" borderId="0" xfId="10" applyNumberFormat="1" applyFont="1" applyAlignment="1">
      <alignment horizontal="right"/>
    </xf>
    <xf numFmtId="0" fontId="13" fillId="0" borderId="0" xfId="0" applyFont="1" applyAlignment="1">
      <alignment wrapText="1"/>
    </xf>
    <xf numFmtId="0" fontId="14" fillId="0" borderId="0" xfId="7" applyFont="1"/>
    <xf numFmtId="0" fontId="14" fillId="0" borderId="0" xfId="7" applyFont="1" applyAlignment="1"/>
    <xf numFmtId="0" fontId="14" fillId="0" borderId="0" xfId="7" applyFont="1" applyAlignment="1">
      <alignment horizontal="center"/>
    </xf>
    <xf numFmtId="2" fontId="14" fillId="0" borderId="7" xfId="7" applyNumberFormat="1" applyFont="1" applyBorder="1" applyAlignment="1">
      <alignment vertical="center"/>
    </xf>
    <xf numFmtId="0" fontId="14" fillId="0" borderId="14" xfId="7" applyFont="1" applyBorder="1" applyAlignment="1">
      <alignment vertical="center"/>
    </xf>
    <xf numFmtId="2" fontId="14" fillId="0" borderId="14" xfId="7" applyNumberFormat="1" applyFont="1" applyBorder="1" applyAlignment="1">
      <alignment vertical="center"/>
    </xf>
    <xf numFmtId="2" fontId="14" fillId="0" borderId="9" xfId="7" applyNumberFormat="1" applyFont="1" applyBorder="1" applyAlignment="1">
      <alignment vertical="center"/>
    </xf>
    <xf numFmtId="0" fontId="14" fillId="0" borderId="0" xfId="7" applyFont="1" applyAlignment="1">
      <alignment vertical="center"/>
    </xf>
    <xf numFmtId="2" fontId="14" fillId="0" borderId="0" xfId="7" applyNumberFormat="1" applyFont="1" applyAlignment="1">
      <alignment vertical="center"/>
    </xf>
    <xf numFmtId="0" fontId="14" fillId="0" borderId="0" xfId="7" applyFont="1" applyAlignment="1">
      <alignment wrapText="1"/>
    </xf>
    <xf numFmtId="0" fontId="13" fillId="0" borderId="0" xfId="7" applyFont="1" applyAlignment="1">
      <alignment wrapText="1"/>
    </xf>
    <xf numFmtId="0" fontId="14" fillId="0" borderId="0" xfId="7" applyFont="1" applyAlignment="1">
      <alignment horizontal="center" wrapText="1"/>
    </xf>
    <xf numFmtId="0" fontId="14" fillId="9" borderId="0" xfId="7" applyFont="1" applyFill="1"/>
    <xf numFmtId="164" fontId="14" fillId="9" borderId="0" xfId="7" applyNumberFormat="1" applyFont="1" applyFill="1"/>
    <xf numFmtId="17" fontId="14" fillId="0" borderId="0" xfId="7" applyNumberFormat="1" applyFont="1"/>
    <xf numFmtId="166" fontId="12" fillId="0" borderId="0" xfId="11" applyNumberFormat="1" applyFont="1" applyAlignment="1"/>
    <xf numFmtId="166" fontId="12" fillId="0" borderId="0" xfId="11" applyNumberFormat="1" applyFont="1" applyAlignment="1">
      <alignment horizontal="center"/>
    </xf>
    <xf numFmtId="166" fontId="14" fillId="9" borderId="0" xfId="7" applyNumberFormat="1" applyFont="1" applyFill="1"/>
    <xf numFmtId="0" fontId="13" fillId="0" borderId="0" xfId="7" applyFont="1" applyAlignment="1"/>
    <xf numFmtId="166" fontId="13" fillId="0" borderId="0" xfId="11" applyNumberFormat="1" applyFont="1" applyAlignment="1"/>
    <xf numFmtId="0" fontId="13" fillId="0" borderId="0" xfId="7" applyFont="1" applyAlignment="1">
      <alignment horizontal="center"/>
    </xf>
    <xf numFmtId="166" fontId="13" fillId="0" borderId="0" xfId="11" applyNumberFormat="1" applyFont="1" applyAlignment="1">
      <alignment horizontal="center"/>
    </xf>
    <xf numFmtId="164" fontId="14" fillId="0" borderId="0" xfId="7" applyNumberFormat="1" applyFont="1" applyAlignment="1"/>
    <xf numFmtId="164" fontId="14" fillId="0" borderId="0" xfId="7" applyNumberFormat="1" applyFont="1" applyAlignment="1">
      <alignment horizontal="center"/>
    </xf>
    <xf numFmtId="167" fontId="13" fillId="0" borderId="0" xfId="7" applyNumberFormat="1" applyFont="1"/>
    <xf numFmtId="2" fontId="14" fillId="0" borderId="0" xfId="7" applyNumberFormat="1" applyFont="1" applyAlignment="1">
      <alignment horizontal="center"/>
    </xf>
    <xf numFmtId="0" fontId="13" fillId="0" borderId="0" xfId="7" applyFont="1"/>
    <xf numFmtId="169" fontId="14" fillId="0" borderId="0" xfId="7" applyNumberFormat="1" applyFont="1"/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left" vertical="center" wrapText="1"/>
    </xf>
    <xf numFmtId="0" fontId="6" fillId="0" borderId="3" xfId="0" applyFont="1" applyBorder="1" applyAlignment="1">
      <alignment horizontal="justify" vertical="center" wrapText="1"/>
    </xf>
    <xf numFmtId="0" fontId="6" fillId="0" borderId="4" xfId="0" applyFont="1" applyBorder="1" applyAlignment="1">
      <alignment horizontal="justify" vertical="center" wrapText="1"/>
    </xf>
    <xf numFmtId="0" fontId="6" fillId="0" borderId="5" xfId="0" applyFont="1" applyBorder="1" applyAlignment="1">
      <alignment horizontal="justify" vertical="center" wrapText="1"/>
    </xf>
    <xf numFmtId="0" fontId="12" fillId="0" borderId="3" xfId="0" applyFont="1" applyBorder="1" applyAlignment="1">
      <alignment horizontal="justify" vertical="center" wrapText="1"/>
    </xf>
    <xf numFmtId="0" fontId="12" fillId="0" borderId="4" xfId="0" applyFont="1" applyBorder="1" applyAlignment="1">
      <alignment horizontal="justify" vertical="center" wrapText="1"/>
    </xf>
    <xf numFmtId="0" fontId="12" fillId="0" borderId="5" xfId="0" applyFont="1" applyBorder="1" applyAlignment="1">
      <alignment horizontal="justify" vertical="center" wrapText="1"/>
    </xf>
    <xf numFmtId="0" fontId="15" fillId="8" borderId="0" xfId="7" applyFont="1" applyFill="1" applyAlignment="1">
      <alignment horizontal="center" wrapText="1"/>
    </xf>
    <xf numFmtId="0" fontId="13" fillId="0" borderId="3" xfId="7" applyFont="1" applyBorder="1" applyAlignment="1">
      <alignment horizontal="center" wrapText="1"/>
    </xf>
    <xf numFmtId="0" fontId="13" fillId="0" borderId="4" xfId="7" applyFont="1" applyBorder="1" applyAlignment="1">
      <alignment horizontal="center" wrapText="1"/>
    </xf>
    <xf numFmtId="0" fontId="13" fillId="0" borderId="5" xfId="7" applyFont="1" applyBorder="1" applyAlignment="1">
      <alignment horizontal="center" wrapText="1"/>
    </xf>
    <xf numFmtId="0" fontId="14" fillId="0" borderId="8" xfId="7" applyFont="1" applyBorder="1" applyAlignment="1">
      <alignment horizontal="left" vertical="center"/>
    </xf>
    <xf numFmtId="0" fontId="14" fillId="0" borderId="15" xfId="7" applyFont="1" applyBorder="1" applyAlignment="1">
      <alignment horizontal="left" vertical="center"/>
    </xf>
    <xf numFmtId="0" fontId="14" fillId="0" borderId="13" xfId="7" applyFont="1" applyBorder="1" applyAlignment="1">
      <alignment horizontal="left" vertical="center"/>
    </xf>
    <xf numFmtId="0" fontId="14" fillId="0" borderId="0" xfId="7" applyFont="1" applyBorder="1" applyAlignment="1">
      <alignment horizontal="left" vertical="center"/>
    </xf>
    <xf numFmtId="0" fontId="14" fillId="0" borderId="6" xfId="7" applyFont="1" applyBorder="1" applyAlignment="1">
      <alignment horizontal="left" vertical="center"/>
    </xf>
    <xf numFmtId="0" fontId="14" fillId="0" borderId="12" xfId="7" applyFont="1" applyBorder="1" applyAlignment="1">
      <alignment horizontal="left" vertical="center"/>
    </xf>
  </cellXfs>
  <cellStyles count="12">
    <cellStyle name="Accent1 2" xfId="1" xr:uid="{00000000-0005-0000-0000-000000000000}"/>
    <cellStyle name="Accent2 2" xfId="2" xr:uid="{00000000-0005-0000-0000-000001000000}"/>
    <cellStyle name="Accent3 2" xfId="3" xr:uid="{00000000-0005-0000-0000-000002000000}"/>
    <cellStyle name="Accent4 2" xfId="4" xr:uid="{00000000-0005-0000-0000-000003000000}"/>
    <cellStyle name="Accent5 2" xfId="5" xr:uid="{00000000-0005-0000-0000-000004000000}"/>
    <cellStyle name="Accent6 2" xfId="6" xr:uid="{00000000-0005-0000-0000-000005000000}"/>
    <cellStyle name="Comma 2" xfId="11" xr:uid="{5366782B-7EF4-4641-94E5-5D6304A9E633}"/>
    <cellStyle name="Normal" xfId="0" builtinId="0"/>
    <cellStyle name="Normal 2" xfId="7" xr:uid="{00000000-0005-0000-0000-00000A000000}"/>
    <cellStyle name="Normal 3" xfId="8" xr:uid="{00000000-0005-0000-0000-00000B000000}"/>
    <cellStyle name="Percent" xfId="10" builtinId="5"/>
    <cellStyle name="Total 2" xfId="9" xr:uid="{00000000-0005-0000-0000-00000D000000}"/>
  </cellStyles>
  <dxfs count="0"/>
  <tableStyles count="0" defaultTableStyle="TableStyleMedium2" defaultPivotStyle="PivotStyleLight16"/>
  <colors>
    <mruColors>
      <color rgb="FFBD0FC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livier/Desktop/Dropbox/HAMERKOP%20Shared%20Folders/04.%20FCF%20-%20Project%20Chad/01.%20GS%20Cycle/05.%20Monitoring/2nd%20MP%20(2016-2018)%20-%20Iridimi/01.%20Monitoring%20Survey/MR2_FCF_Repor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ject Database"/>
      <sheetName val="Mring &amp; Usag Survey - Sampling"/>
      <sheetName val="Mring &amp; Usage Survey - Results"/>
      <sheetName val="Results_analysis"/>
      <sheetName val="Lists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VPA</v>
          </cell>
          <cell r="C1" t="str">
            <v>PROCUREMENT</v>
          </cell>
          <cell r="F1" t="str">
            <v>HH SIZE</v>
          </cell>
          <cell r="H1" t="str">
            <v>GENDER</v>
          </cell>
          <cell r="N1" t="str">
            <v>REGION</v>
          </cell>
          <cell r="P1" t="str">
            <v>CAMP</v>
          </cell>
          <cell r="T1" t="str">
            <v>BLOCK</v>
          </cell>
          <cell r="V1" t="str">
            <v>STOVE PROCURED</v>
          </cell>
          <cell r="X1" t="str">
            <v>OLD STOVE</v>
          </cell>
        </row>
        <row r="3">
          <cell r="A3" t="str">
            <v>VPA-001</v>
          </cell>
          <cell r="C3" t="str">
            <v>Derk Rijks</v>
          </cell>
          <cell r="F3">
            <v>1</v>
          </cell>
          <cell r="H3" t="str">
            <v>F</v>
          </cell>
          <cell r="N3" t="str">
            <v>Wadi Fira</v>
          </cell>
          <cell r="P3" t="str">
            <v>Iridimi</v>
          </cell>
          <cell r="T3">
            <v>1</v>
          </cell>
          <cell r="V3" t="str">
            <v>Iridimi type D</v>
          </cell>
          <cell r="X3" t="str">
            <v>Three-stone</v>
          </cell>
        </row>
        <row r="4">
          <cell r="A4" t="str">
            <v>VPA-002</v>
          </cell>
          <cell r="C4" t="str">
            <v>Patallet Gilhoub</v>
          </cell>
          <cell r="F4">
            <v>2</v>
          </cell>
          <cell r="H4" t="str">
            <v>M</v>
          </cell>
          <cell r="T4">
            <v>2</v>
          </cell>
          <cell r="X4" t="str">
            <v>Banco</v>
          </cell>
        </row>
        <row r="5">
          <cell r="A5" t="str">
            <v>VPA-003</v>
          </cell>
          <cell r="C5" t="str">
            <v>Marina</v>
          </cell>
          <cell r="F5">
            <v>3</v>
          </cell>
          <cell r="T5">
            <v>3</v>
          </cell>
          <cell r="X5" t="str">
            <v>Save 80</v>
          </cell>
        </row>
        <row r="6">
          <cell r="A6" t="str">
            <v>VPA-004</v>
          </cell>
          <cell r="F6">
            <v>4</v>
          </cell>
          <cell r="T6">
            <v>4</v>
          </cell>
        </row>
        <row r="7">
          <cell r="F7">
            <v>5</v>
          </cell>
          <cell r="T7">
            <v>5</v>
          </cell>
        </row>
        <row r="8">
          <cell r="F8">
            <v>6</v>
          </cell>
          <cell r="T8">
            <v>6</v>
          </cell>
        </row>
        <row r="9">
          <cell r="F9">
            <v>7</v>
          </cell>
          <cell r="T9">
            <v>7</v>
          </cell>
        </row>
        <row r="10">
          <cell r="F10">
            <v>8</v>
          </cell>
          <cell r="T10">
            <v>8</v>
          </cell>
        </row>
        <row r="11">
          <cell r="F11">
            <v>9</v>
          </cell>
          <cell r="T11">
            <v>9</v>
          </cell>
        </row>
        <row r="12">
          <cell r="F12">
            <v>10</v>
          </cell>
          <cell r="T12">
            <v>10</v>
          </cell>
        </row>
        <row r="13">
          <cell r="F13">
            <v>11</v>
          </cell>
          <cell r="T13">
            <v>11</v>
          </cell>
        </row>
        <row r="14">
          <cell r="F14">
            <v>12</v>
          </cell>
          <cell r="T14">
            <v>12</v>
          </cell>
        </row>
        <row r="15">
          <cell r="F15">
            <v>13</v>
          </cell>
          <cell r="T15">
            <v>13</v>
          </cell>
        </row>
        <row r="16">
          <cell r="F16">
            <v>14</v>
          </cell>
          <cell r="T16">
            <v>14</v>
          </cell>
        </row>
        <row r="17">
          <cell r="F17">
            <v>15</v>
          </cell>
          <cell r="T17">
            <v>15</v>
          </cell>
        </row>
        <row r="18">
          <cell r="F18">
            <v>16</v>
          </cell>
          <cell r="T18">
            <v>16</v>
          </cell>
        </row>
        <row r="19">
          <cell r="F19">
            <v>17</v>
          </cell>
          <cell r="T19">
            <v>17</v>
          </cell>
        </row>
        <row r="20">
          <cell r="F20">
            <v>18</v>
          </cell>
          <cell r="T20">
            <v>18</v>
          </cell>
        </row>
        <row r="21">
          <cell r="F21">
            <v>19</v>
          </cell>
          <cell r="T21">
            <v>19</v>
          </cell>
        </row>
        <row r="22">
          <cell r="F22">
            <v>20</v>
          </cell>
          <cell r="T22">
            <v>20</v>
          </cell>
        </row>
        <row r="23">
          <cell r="T23">
            <v>21</v>
          </cell>
        </row>
        <row r="24">
          <cell r="T24">
            <v>22</v>
          </cell>
        </row>
        <row r="25">
          <cell r="T25">
            <v>23</v>
          </cell>
        </row>
        <row r="26">
          <cell r="T26">
            <v>24</v>
          </cell>
        </row>
        <row r="27">
          <cell r="T27">
            <v>25</v>
          </cell>
        </row>
        <row r="28">
          <cell r="T28">
            <v>26</v>
          </cell>
        </row>
        <row r="29">
          <cell r="T29">
            <v>27</v>
          </cell>
        </row>
        <row r="30">
          <cell r="T30">
            <v>28</v>
          </cell>
        </row>
        <row r="31">
          <cell r="T31">
            <v>29</v>
          </cell>
        </row>
        <row r="32">
          <cell r="T32">
            <v>30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D74DB3-603C-4D1E-AB35-51CD7396BB34}">
  <dimension ref="A1:O18"/>
  <sheetViews>
    <sheetView tabSelected="1" zoomScale="85" zoomScaleNormal="85" workbookViewId="0">
      <selection activeCell="D22" sqref="D22"/>
    </sheetView>
  </sheetViews>
  <sheetFormatPr defaultColWidth="9.109375" defaultRowHeight="13.2"/>
  <cols>
    <col min="1" max="1" width="2" style="3" customWidth="1"/>
    <col min="2" max="2" width="11.5546875" style="3" customWidth="1"/>
    <col min="3" max="3" width="5.44140625" style="3" customWidth="1"/>
    <col min="4" max="4" width="71.88671875" style="3" customWidth="1"/>
    <col min="5" max="5" width="2" style="3" customWidth="1"/>
    <col min="6" max="6" width="35.5546875" style="3" bestFit="1" customWidth="1"/>
    <col min="7" max="7" width="19" style="3" bestFit="1" customWidth="1"/>
    <col min="8" max="8" width="4.44140625" style="3" customWidth="1"/>
    <col min="9" max="10" width="9.109375" style="3"/>
    <col min="11" max="11" width="2.6640625" style="3" customWidth="1"/>
    <col min="12" max="12" width="33.33203125" style="3" bestFit="1" customWidth="1"/>
    <col min="13" max="13" width="19.33203125" style="3" bestFit="1" customWidth="1"/>
    <col min="14" max="15" width="34" style="3" customWidth="1"/>
    <col min="16" max="16384" width="9.109375" style="3"/>
  </cols>
  <sheetData>
    <row r="1" spans="1:15" ht="13.8" thickBot="1"/>
    <row r="2" spans="1:15" s="22" customFormat="1" ht="13.8" thickBot="1">
      <c r="B2" s="16" t="s">
        <v>33</v>
      </c>
      <c r="L2" s="4" t="s">
        <v>12</v>
      </c>
      <c r="M2" s="5" t="s">
        <v>13</v>
      </c>
      <c r="N2" s="5" t="s">
        <v>14</v>
      </c>
      <c r="O2" s="5" t="s">
        <v>15</v>
      </c>
    </row>
    <row r="3" spans="1:15" s="22" customFormat="1" ht="27" thickBot="1">
      <c r="B3" s="13"/>
      <c r="F3" s="85" t="s">
        <v>11</v>
      </c>
      <c r="G3" s="85"/>
      <c r="H3" s="3"/>
      <c r="I3" s="3"/>
      <c r="J3" s="3"/>
      <c r="L3" s="6">
        <v>2019</v>
      </c>
      <c r="M3" s="1" t="s">
        <v>16</v>
      </c>
      <c r="N3" s="1" t="str">
        <f>$D$16&amp;" XOF or "&amp;$D$18&amp;" EUR per household"</f>
        <v>279875586 XOF or 84 EUR per household</v>
      </c>
      <c r="O3" s="1" t="str">
        <f>N3</f>
        <v>279875586 XOF or 84 EUR per household</v>
      </c>
    </row>
    <row r="4" spans="1:15" s="22" customFormat="1" ht="27" thickBot="1">
      <c r="B4" s="86" t="s">
        <v>35</v>
      </c>
      <c r="C4" s="86"/>
      <c r="D4" s="86"/>
      <c r="L4" s="6">
        <v>2020</v>
      </c>
      <c r="M4" s="1" t="s">
        <v>16</v>
      </c>
      <c r="N4" s="1" t="str">
        <f t="shared" ref="N4:N10" si="0">$D$16&amp;" XOF or "&amp;$D$18&amp;" EUR per household"</f>
        <v>279875586 XOF or 84 EUR per household</v>
      </c>
      <c r="O4" s="1" t="str">
        <f t="shared" ref="O4:O10" si="1">N4</f>
        <v>279875586 XOF or 84 EUR per household</v>
      </c>
    </row>
    <row r="5" spans="1:15" s="22" customFormat="1" ht="27" thickBot="1">
      <c r="B5" s="13"/>
      <c r="F5" s="22" t="s">
        <v>3</v>
      </c>
      <c r="G5" s="23">
        <v>23100</v>
      </c>
      <c r="I5" s="83" t="s">
        <v>2</v>
      </c>
      <c r="J5" s="84"/>
      <c r="L5" s="6">
        <v>2021</v>
      </c>
      <c r="M5" s="1" t="s">
        <v>16</v>
      </c>
      <c r="N5" s="1" t="str">
        <f t="shared" si="0"/>
        <v>279875586 XOF or 84 EUR per household</v>
      </c>
      <c r="O5" s="1" t="str">
        <f t="shared" si="1"/>
        <v>279875586 XOF or 84 EUR per household</v>
      </c>
    </row>
    <row r="6" spans="1:15" s="22" customFormat="1" ht="27" thickBot="1">
      <c r="B6" s="13" t="s">
        <v>36</v>
      </c>
      <c r="C6" s="11" t="s">
        <v>39</v>
      </c>
      <c r="D6" s="18" t="s">
        <v>40</v>
      </c>
      <c r="F6" s="22" t="s">
        <v>4</v>
      </c>
      <c r="G6" s="23">
        <v>1428500</v>
      </c>
      <c r="I6" s="24">
        <v>1</v>
      </c>
      <c r="J6" s="25" t="s">
        <v>0</v>
      </c>
      <c r="L6" s="6">
        <v>2022</v>
      </c>
      <c r="M6" s="1" t="s">
        <v>16</v>
      </c>
      <c r="N6" s="1" t="str">
        <f t="shared" si="0"/>
        <v>279875586 XOF or 84 EUR per household</v>
      </c>
      <c r="O6" s="1" t="str">
        <f t="shared" si="1"/>
        <v>279875586 XOF or 84 EUR per household</v>
      </c>
    </row>
    <row r="7" spans="1:15" s="22" customFormat="1" ht="27" thickBot="1">
      <c r="A7" s="32"/>
      <c r="B7" s="13"/>
      <c r="C7" s="11"/>
      <c r="E7" s="32"/>
      <c r="F7" s="26" t="s">
        <v>5</v>
      </c>
      <c r="G7" s="27">
        <v>1732265</v>
      </c>
      <c r="I7" s="28">
        <v>13.15</v>
      </c>
      <c r="J7" s="29" t="s">
        <v>1</v>
      </c>
      <c r="L7" s="6">
        <v>2023</v>
      </c>
      <c r="M7" s="1" t="s">
        <v>16</v>
      </c>
      <c r="N7" s="1" t="str">
        <f t="shared" si="0"/>
        <v>279875586 XOF or 84 EUR per household</v>
      </c>
      <c r="O7" s="1" t="str">
        <f t="shared" si="1"/>
        <v>279875586 XOF or 84 EUR per household</v>
      </c>
    </row>
    <row r="8" spans="1:15" s="22" customFormat="1" ht="27" thickBot="1">
      <c r="B8" s="13" t="s">
        <v>34</v>
      </c>
      <c r="C8" s="11"/>
      <c r="F8" s="30" t="s">
        <v>7</v>
      </c>
      <c r="G8" s="31">
        <f>G7/332</f>
        <v>5217.6656626506028</v>
      </c>
      <c r="I8" s="24">
        <v>1</v>
      </c>
      <c r="J8" s="25" t="s">
        <v>1</v>
      </c>
      <c r="L8" s="6">
        <v>2024</v>
      </c>
      <c r="M8" s="1" t="s">
        <v>16</v>
      </c>
      <c r="N8" s="1" t="str">
        <f t="shared" si="0"/>
        <v>279875586 XOF or 84 EUR per household</v>
      </c>
      <c r="O8" s="1" t="str">
        <f t="shared" si="1"/>
        <v>279875586 XOF or 84 EUR per household</v>
      </c>
    </row>
    <row r="9" spans="1:15" s="22" customFormat="1" ht="27" thickBot="1">
      <c r="B9" s="13" t="s">
        <v>25</v>
      </c>
      <c r="C9" s="11" t="s">
        <v>39</v>
      </c>
      <c r="D9" s="49" t="s">
        <v>41</v>
      </c>
      <c r="F9" s="30" t="s">
        <v>8</v>
      </c>
      <c r="G9" s="31">
        <f>G8*I9</f>
        <v>7.8264984939759046</v>
      </c>
      <c r="I9" s="28">
        <v>1.5E-3</v>
      </c>
      <c r="J9" s="29" t="s">
        <v>6</v>
      </c>
      <c r="L9" s="6">
        <v>2025</v>
      </c>
      <c r="M9" s="1" t="s">
        <v>16</v>
      </c>
      <c r="N9" s="1" t="str">
        <f t="shared" si="0"/>
        <v>279875586 XOF or 84 EUR per household</v>
      </c>
      <c r="O9" s="1" t="str">
        <f t="shared" si="1"/>
        <v>279875586 XOF or 84 EUR per household</v>
      </c>
    </row>
    <row r="10" spans="1:15" s="22" customFormat="1" ht="27" thickBot="1">
      <c r="B10" s="13" t="s">
        <v>37</v>
      </c>
      <c r="C10" s="11" t="s">
        <v>39</v>
      </c>
      <c r="D10" s="49" t="s">
        <v>42</v>
      </c>
      <c r="F10" s="30" t="s">
        <v>9</v>
      </c>
      <c r="G10" s="31">
        <f>G8*12</f>
        <v>62611.987951807234</v>
      </c>
      <c r="L10" s="8" t="s">
        <v>17</v>
      </c>
      <c r="M10" s="1" t="s">
        <v>16</v>
      </c>
      <c r="N10" s="1" t="str">
        <f t="shared" si="0"/>
        <v>279875586 XOF or 84 EUR per household</v>
      </c>
      <c r="O10" s="1" t="str">
        <f t="shared" si="1"/>
        <v>279875586 XOF or 84 EUR per household</v>
      </c>
    </row>
    <row r="11" spans="1:15" s="22" customFormat="1" ht="16.2" thickBot="1">
      <c r="B11" s="13" t="s">
        <v>38</v>
      </c>
      <c r="C11" s="11" t="s">
        <v>39</v>
      </c>
      <c r="D11" s="49" t="s">
        <v>43</v>
      </c>
      <c r="F11" s="30" t="s">
        <v>10</v>
      </c>
      <c r="G11" s="31">
        <f>G9*12</f>
        <v>93.917981927710855</v>
      </c>
      <c r="L11" s="9" t="s">
        <v>18</v>
      </c>
      <c r="M11" s="46" t="s">
        <v>19</v>
      </c>
      <c r="N11" s="47"/>
      <c r="O11" s="48"/>
    </row>
    <row r="12" spans="1:15" s="22" customFormat="1" ht="27" thickBot="1">
      <c r="B12" s="13"/>
      <c r="C12" s="11"/>
      <c r="F12" s="51" t="s">
        <v>65</v>
      </c>
      <c r="G12" s="51">
        <v>0.89400000000000002</v>
      </c>
      <c r="L12" s="10" t="s">
        <v>20</v>
      </c>
      <c r="M12" s="2" t="s">
        <v>16</v>
      </c>
      <c r="N12" s="1" t="str">
        <f>$D$16&amp;" XOF or "&amp;$D$18&amp;" EUR per household"</f>
        <v>279875586 XOF or 84 EUR per household</v>
      </c>
      <c r="O12" s="1" t="str">
        <f>N12</f>
        <v>279875586 XOF or 84 EUR per household</v>
      </c>
    </row>
    <row r="13" spans="1:15" s="22" customFormat="1" ht="26.4">
      <c r="B13" s="11" t="s">
        <v>25</v>
      </c>
      <c r="C13" s="11" t="s">
        <v>39</v>
      </c>
      <c r="D13" s="52">
        <v>5000</v>
      </c>
      <c r="E13" s="13"/>
      <c r="F13" s="54" t="s">
        <v>66</v>
      </c>
      <c r="G13" s="50">
        <f>G12*G11</f>
        <v>83.962675843373503</v>
      </c>
    </row>
    <row r="14" spans="1:15" ht="15.6">
      <c r="B14" s="11" t="s">
        <v>26</v>
      </c>
      <c r="C14" s="11" t="s">
        <v>39</v>
      </c>
      <c r="D14" s="53">
        <f>G12</f>
        <v>0.89400000000000002</v>
      </c>
    </row>
    <row r="15" spans="1:15" ht="15.6">
      <c r="A15" s="7"/>
      <c r="B15" s="11" t="s">
        <v>27</v>
      </c>
      <c r="C15" s="11" t="s">
        <v>39</v>
      </c>
      <c r="D15" s="52">
        <f>G10</f>
        <v>62611.987951807234</v>
      </c>
    </row>
    <row r="16" spans="1:15">
      <c r="C16" s="11"/>
      <c r="D16" s="14">
        <f>ROUND(D13*D14*D15,0)</f>
        <v>279875586</v>
      </c>
      <c r="E16" s="3" t="s">
        <v>21</v>
      </c>
    </row>
    <row r="17" spans="2:5">
      <c r="C17" s="11"/>
      <c r="D17" s="15">
        <f>D16*I9</f>
        <v>419813.37900000002</v>
      </c>
      <c r="E17" s="3" t="s">
        <v>6</v>
      </c>
    </row>
    <row r="18" spans="2:5">
      <c r="B18" s="18"/>
      <c r="C18" s="11"/>
      <c r="D18" s="15">
        <f>ROUND(D16*I9/D13,0)</f>
        <v>84</v>
      </c>
    </row>
  </sheetData>
  <mergeCells count="3">
    <mergeCell ref="I5:J5"/>
    <mergeCell ref="F3:G3"/>
    <mergeCell ref="B4:D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33AC43-3455-48C6-B807-B8AB9AFAD4A8}">
  <dimension ref="B1:L19"/>
  <sheetViews>
    <sheetView zoomScale="115" zoomScaleNormal="115" workbookViewId="0">
      <selection activeCell="B4" sqref="B4:D4"/>
    </sheetView>
  </sheetViews>
  <sheetFormatPr defaultColWidth="9.109375" defaultRowHeight="13.2"/>
  <cols>
    <col min="1" max="1" width="2.109375" style="3" customWidth="1"/>
    <col min="2" max="3" width="9.109375" style="3"/>
    <col min="4" max="4" width="60.109375" style="3" customWidth="1"/>
    <col min="5" max="5" width="3" style="3" customWidth="1"/>
    <col min="6" max="9" width="26" style="3" customWidth="1"/>
    <col min="10" max="16384" width="9.109375" style="3"/>
  </cols>
  <sheetData>
    <row r="1" spans="2:12" ht="13.8" thickBot="1"/>
    <row r="2" spans="2:12" ht="13.8" thickBot="1">
      <c r="B2" s="16" t="s">
        <v>22</v>
      </c>
      <c r="C2" s="17"/>
      <c r="D2" s="17"/>
      <c r="E2" s="17"/>
      <c r="F2" s="4" t="s">
        <v>12</v>
      </c>
      <c r="G2" s="5" t="s">
        <v>13</v>
      </c>
      <c r="H2" s="5" t="s">
        <v>14</v>
      </c>
      <c r="I2" s="5" t="s">
        <v>15</v>
      </c>
      <c r="J2" s="17"/>
      <c r="K2" s="17"/>
      <c r="L2" s="17"/>
    </row>
    <row r="3" spans="2:12" ht="13.8" thickBot="1">
      <c r="B3" s="13"/>
      <c r="C3" s="17"/>
      <c r="D3" s="17"/>
      <c r="E3" s="17"/>
      <c r="F3" s="6">
        <v>2019</v>
      </c>
      <c r="G3" s="1">
        <v>0</v>
      </c>
      <c r="H3" s="34">
        <f>$D$16</f>
        <v>4470</v>
      </c>
      <c r="I3" s="34">
        <f t="shared" ref="I3:I10" si="0">$D$16</f>
        <v>4470</v>
      </c>
      <c r="J3" s="17"/>
      <c r="K3" s="17"/>
      <c r="L3" s="17"/>
    </row>
    <row r="4" spans="2:12" ht="30" customHeight="1" thickBot="1">
      <c r="B4" s="86" t="s">
        <v>28</v>
      </c>
      <c r="C4" s="86"/>
      <c r="D4" s="86"/>
      <c r="E4" s="17"/>
      <c r="F4" s="6">
        <v>2020</v>
      </c>
      <c r="G4" s="1">
        <v>0</v>
      </c>
      <c r="H4" s="34">
        <f t="shared" ref="H4:H10" si="1">$D$16</f>
        <v>4470</v>
      </c>
      <c r="I4" s="34">
        <f t="shared" si="0"/>
        <v>4470</v>
      </c>
      <c r="J4" s="17"/>
      <c r="K4" s="17"/>
      <c r="L4" s="17"/>
    </row>
    <row r="5" spans="2:12" ht="13.8" thickBot="1">
      <c r="B5" s="19"/>
      <c r="C5" s="17"/>
      <c r="D5" s="17"/>
      <c r="E5" s="17"/>
      <c r="F5" s="6">
        <v>2021</v>
      </c>
      <c r="G5" s="1">
        <v>0</v>
      </c>
      <c r="H5" s="34">
        <f t="shared" si="1"/>
        <v>4470</v>
      </c>
      <c r="I5" s="34">
        <f t="shared" si="0"/>
        <v>4470</v>
      </c>
      <c r="J5" s="17"/>
      <c r="K5" s="17"/>
      <c r="L5" s="17"/>
    </row>
    <row r="6" spans="2:12" ht="16.2" thickBot="1">
      <c r="B6" s="19" t="s">
        <v>29</v>
      </c>
      <c r="C6" s="33" t="s">
        <v>39</v>
      </c>
      <c r="D6" s="19" t="s">
        <v>44</v>
      </c>
      <c r="E6" s="17"/>
      <c r="F6" s="6">
        <v>2022</v>
      </c>
      <c r="G6" s="1">
        <v>0</v>
      </c>
      <c r="H6" s="34">
        <f t="shared" si="1"/>
        <v>4470</v>
      </c>
      <c r="I6" s="34">
        <f t="shared" si="0"/>
        <v>4470</v>
      </c>
      <c r="J6" s="17"/>
      <c r="K6" s="17"/>
      <c r="L6" s="17"/>
    </row>
    <row r="7" spans="2:12" ht="13.8" thickBot="1">
      <c r="B7" s="19"/>
      <c r="C7" s="33"/>
      <c r="D7" s="17"/>
      <c r="E7" s="17"/>
      <c r="F7" s="6">
        <v>2023</v>
      </c>
      <c r="G7" s="1">
        <v>0</v>
      </c>
      <c r="H7" s="34">
        <f t="shared" si="1"/>
        <v>4470</v>
      </c>
      <c r="I7" s="34">
        <f t="shared" si="0"/>
        <v>4470</v>
      </c>
      <c r="J7" s="17"/>
      <c r="K7" s="17"/>
      <c r="L7" s="17"/>
    </row>
    <row r="8" spans="2:12" ht="13.8" thickBot="1">
      <c r="B8" s="19" t="s">
        <v>23</v>
      </c>
      <c r="C8" s="33"/>
      <c r="D8" s="17"/>
      <c r="E8" s="17"/>
      <c r="F8" s="6">
        <v>2024</v>
      </c>
      <c r="G8" s="1">
        <v>0</v>
      </c>
      <c r="H8" s="34">
        <f t="shared" si="1"/>
        <v>4470</v>
      </c>
      <c r="I8" s="34">
        <f t="shared" si="0"/>
        <v>4470</v>
      </c>
      <c r="J8" s="17"/>
      <c r="K8" s="17"/>
      <c r="L8" s="17"/>
    </row>
    <row r="9" spans="2:12" ht="16.2" thickBot="1">
      <c r="B9" s="19" t="s">
        <v>30</v>
      </c>
      <c r="C9" s="33" t="s">
        <v>39</v>
      </c>
      <c r="D9" s="19" t="s">
        <v>45</v>
      </c>
      <c r="E9" s="17"/>
      <c r="F9" s="6">
        <v>2025</v>
      </c>
      <c r="G9" s="1">
        <v>0</v>
      </c>
      <c r="H9" s="34">
        <f t="shared" si="1"/>
        <v>4470</v>
      </c>
      <c r="I9" s="34">
        <f t="shared" si="0"/>
        <v>4470</v>
      </c>
      <c r="J9" s="17"/>
      <c r="K9" s="17"/>
      <c r="L9" s="17"/>
    </row>
    <row r="10" spans="2:12" ht="16.2" thickBot="1">
      <c r="B10" s="13" t="s">
        <v>25</v>
      </c>
      <c r="C10" s="33" t="s">
        <v>39</v>
      </c>
      <c r="D10" s="19" t="s">
        <v>41</v>
      </c>
      <c r="E10" s="17"/>
      <c r="F10" s="8" t="s">
        <v>17</v>
      </c>
      <c r="G10" s="1">
        <v>0</v>
      </c>
      <c r="H10" s="34">
        <f t="shared" si="1"/>
        <v>4470</v>
      </c>
      <c r="I10" s="34">
        <f t="shared" si="0"/>
        <v>4470</v>
      </c>
      <c r="J10" s="17"/>
      <c r="K10" s="17"/>
      <c r="L10" s="17"/>
    </row>
    <row r="11" spans="2:12" ht="27" thickBot="1">
      <c r="B11" s="20" t="s">
        <v>31</v>
      </c>
      <c r="C11" s="33" t="s">
        <v>39</v>
      </c>
      <c r="D11" s="19" t="s">
        <v>42</v>
      </c>
      <c r="E11" s="17"/>
      <c r="F11" s="9" t="s">
        <v>18</v>
      </c>
      <c r="G11" s="87" t="s">
        <v>19</v>
      </c>
      <c r="H11" s="88"/>
      <c r="I11" s="89"/>
      <c r="J11" s="17"/>
      <c r="K11" s="17"/>
      <c r="L11" s="17"/>
    </row>
    <row r="12" spans="2:12" ht="27" thickBot="1">
      <c r="B12" s="21"/>
      <c r="C12" s="33"/>
      <c r="D12" s="17"/>
      <c r="E12" s="17"/>
      <c r="F12" s="10" t="s">
        <v>20</v>
      </c>
      <c r="G12" s="1">
        <v>0</v>
      </c>
      <c r="H12" s="34">
        <f t="shared" ref="H12:I12" si="2">$D$16</f>
        <v>4470</v>
      </c>
      <c r="I12" s="34">
        <f t="shared" si="2"/>
        <v>4470</v>
      </c>
      <c r="J12" s="17"/>
      <c r="K12" s="17"/>
      <c r="L12" s="17"/>
    </row>
    <row r="13" spans="2:12">
      <c r="B13" s="18" t="s">
        <v>24</v>
      </c>
      <c r="C13" s="17"/>
      <c r="D13" s="17"/>
      <c r="E13" s="17"/>
      <c r="F13" s="17"/>
      <c r="G13" s="17"/>
      <c r="H13" s="17"/>
      <c r="I13" s="17"/>
      <c r="J13" s="17"/>
      <c r="K13" s="17"/>
      <c r="L13" s="17"/>
    </row>
    <row r="14" spans="2:12" ht="15.6">
      <c r="B14" s="13" t="s">
        <v>25</v>
      </c>
      <c r="C14" s="33" t="s">
        <v>39</v>
      </c>
      <c r="D14" s="12">
        <v>5000</v>
      </c>
      <c r="E14" s="17"/>
      <c r="F14" s="17"/>
      <c r="G14" s="17"/>
      <c r="H14" s="17"/>
      <c r="I14" s="17"/>
      <c r="J14" s="17"/>
      <c r="K14" s="17"/>
      <c r="L14" s="17"/>
    </row>
    <row r="15" spans="2:12" ht="15.6">
      <c r="B15" s="13" t="s">
        <v>32</v>
      </c>
      <c r="C15" s="11" t="s">
        <v>39</v>
      </c>
      <c r="D15" s="53">
        <v>0.89400000000000002</v>
      </c>
      <c r="E15" s="17"/>
      <c r="F15" s="17"/>
      <c r="G15" s="17"/>
      <c r="H15" s="17"/>
      <c r="I15" s="17"/>
      <c r="J15" s="17"/>
      <c r="K15" s="17"/>
      <c r="L15" s="17"/>
    </row>
    <row r="16" spans="2:12" ht="15.6">
      <c r="B16" s="20" t="s">
        <v>29</v>
      </c>
      <c r="C16" s="33" t="s">
        <v>39</v>
      </c>
      <c r="D16" s="35">
        <f>D14*D15</f>
        <v>4470</v>
      </c>
      <c r="E16" s="35"/>
      <c r="F16" s="17"/>
      <c r="G16" s="17"/>
      <c r="H16" s="17"/>
      <c r="I16" s="17"/>
      <c r="J16" s="17"/>
      <c r="K16" s="17"/>
      <c r="L16" s="17"/>
    </row>
    <row r="17" spans="2:12">
      <c r="B17" s="13"/>
      <c r="C17" s="17"/>
      <c r="D17" s="17"/>
      <c r="E17" s="17"/>
      <c r="F17" s="17"/>
      <c r="G17" s="17"/>
      <c r="H17" s="17"/>
      <c r="I17" s="17"/>
      <c r="J17" s="17"/>
      <c r="K17" s="17"/>
      <c r="L17" s="17"/>
    </row>
    <row r="18" spans="2:12">
      <c r="B18" s="18"/>
      <c r="C18" s="17"/>
      <c r="D18" s="17"/>
      <c r="E18" s="17"/>
      <c r="F18" s="17"/>
      <c r="G18" s="17"/>
      <c r="H18" s="17"/>
      <c r="I18" s="17"/>
      <c r="J18" s="17"/>
      <c r="K18" s="17"/>
      <c r="L18" s="17"/>
    </row>
    <row r="19" spans="2:12"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</row>
  </sheetData>
  <mergeCells count="2">
    <mergeCell ref="B4:D4"/>
    <mergeCell ref="G11:I1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0BB312-9823-4FB4-BB12-6B8F468D3FA4}">
  <dimension ref="A1:AL35"/>
  <sheetViews>
    <sheetView zoomScale="85" zoomScaleNormal="85" workbookViewId="0">
      <selection activeCell="G34" sqref="G34"/>
    </sheetView>
  </sheetViews>
  <sheetFormatPr defaultColWidth="9.109375" defaultRowHeight="13.2"/>
  <cols>
    <col min="1" max="2" width="16.5546875" style="55" customWidth="1"/>
    <col min="3" max="3" width="16.33203125" style="55" customWidth="1"/>
    <col min="4" max="4" width="15.109375" style="55" customWidth="1"/>
    <col min="5" max="5" width="9.88671875" style="55" customWidth="1"/>
    <col min="6" max="6" width="10.88671875" style="56" customWidth="1"/>
    <col min="7" max="7" width="15" style="56" bestFit="1" customWidth="1"/>
    <col min="8" max="8" width="13.44140625" style="56" customWidth="1"/>
    <col min="9" max="9" width="3.109375" style="55" customWidth="1"/>
    <col min="10" max="10" width="7.109375" style="55" bestFit="1" customWidth="1"/>
    <col min="11" max="11" width="11" style="57" customWidth="1"/>
    <col min="12" max="12" width="15" style="57" bestFit="1" customWidth="1"/>
    <col min="13" max="13" width="11.88671875" style="57" bestFit="1" customWidth="1"/>
    <col min="14" max="14" width="2.44140625" style="55" customWidth="1"/>
    <col min="15" max="15" width="9.109375" style="55"/>
    <col min="16" max="16" width="11" style="57" customWidth="1"/>
    <col min="17" max="17" width="15" style="57" bestFit="1" customWidth="1"/>
    <col min="18" max="18" width="9.109375" style="57"/>
    <col min="19" max="19" width="2.44140625" style="55" customWidth="1"/>
    <col min="20" max="20" width="9.109375" style="55"/>
    <col min="21" max="21" width="11" style="57" customWidth="1"/>
    <col min="22" max="22" width="15" style="57" bestFit="1" customWidth="1"/>
    <col min="23" max="23" width="9.109375" style="57"/>
    <col min="24" max="24" width="2" style="55" customWidth="1"/>
    <col min="25" max="25" width="9.109375" style="55"/>
    <col min="26" max="26" width="11" style="57" customWidth="1"/>
    <col min="27" max="27" width="15" style="57" bestFit="1" customWidth="1"/>
    <col min="28" max="28" width="9.109375" style="57"/>
    <col min="29" max="29" width="2" style="55" customWidth="1"/>
    <col min="30" max="30" width="9.109375" style="55"/>
    <col min="31" max="31" width="11" style="57" customWidth="1"/>
    <col min="32" max="32" width="15" style="57" bestFit="1" customWidth="1"/>
    <col min="33" max="33" width="9.109375" style="57"/>
    <col min="34" max="34" width="2" style="55" customWidth="1"/>
    <col min="35" max="35" width="9.109375" style="55"/>
    <col min="36" max="36" width="11" style="57" customWidth="1"/>
    <col min="37" max="37" width="15" style="57" bestFit="1" customWidth="1"/>
    <col min="38" max="38" width="9.109375" style="57"/>
    <col min="39" max="16384" width="9.109375" style="55"/>
  </cols>
  <sheetData>
    <row r="1" spans="1:38" ht="13.8" thickBot="1"/>
    <row r="2" spans="1:38" ht="13.8" thickBot="1">
      <c r="A2" s="94" t="s">
        <v>59</v>
      </c>
      <c r="B2" s="95"/>
      <c r="C2" s="96"/>
    </row>
    <row r="3" spans="1:38" ht="25.5" customHeight="1">
      <c r="A3" s="101" t="s">
        <v>60</v>
      </c>
      <c r="B3" s="102"/>
      <c r="C3" s="58">
        <v>2</v>
      </c>
    </row>
    <row r="4" spans="1:38">
      <c r="A4" s="99" t="s">
        <v>50</v>
      </c>
      <c r="B4" s="100"/>
      <c r="C4" s="59">
        <v>5000</v>
      </c>
    </row>
    <row r="5" spans="1:38">
      <c r="A5" s="99" t="s">
        <v>62</v>
      </c>
      <c r="B5" s="100"/>
      <c r="C5" s="60">
        <v>1.01</v>
      </c>
    </row>
    <row r="6" spans="1:38" ht="13.8" thickBot="1">
      <c r="A6" s="97" t="s">
        <v>61</v>
      </c>
      <c r="B6" s="98"/>
      <c r="C6" s="61">
        <f>(C3+C5)/2</f>
        <v>1.5049999999999999</v>
      </c>
    </row>
    <row r="7" spans="1:38">
      <c r="E7" s="62"/>
      <c r="F7" s="63"/>
    </row>
    <row r="9" spans="1:38" s="64" customFormat="1" ht="26.4">
      <c r="B9" s="93" t="s">
        <v>64</v>
      </c>
      <c r="C9" s="93"/>
      <c r="E9" s="65">
        <v>2019</v>
      </c>
      <c r="F9" s="64" t="s">
        <v>63</v>
      </c>
      <c r="G9" s="64" t="s">
        <v>48</v>
      </c>
      <c r="H9" s="64" t="s">
        <v>49</v>
      </c>
      <c r="J9" s="65">
        <v>2020</v>
      </c>
      <c r="K9" s="66" t="s">
        <v>63</v>
      </c>
      <c r="L9" s="66" t="s">
        <v>48</v>
      </c>
      <c r="M9" s="66" t="s">
        <v>49</v>
      </c>
      <c r="O9" s="65">
        <v>2021</v>
      </c>
      <c r="P9" s="66" t="s">
        <v>63</v>
      </c>
      <c r="Q9" s="66" t="s">
        <v>48</v>
      </c>
      <c r="R9" s="66" t="s">
        <v>49</v>
      </c>
      <c r="T9" s="65">
        <v>2022</v>
      </c>
      <c r="U9" s="66" t="s">
        <v>63</v>
      </c>
      <c r="V9" s="66" t="s">
        <v>48</v>
      </c>
      <c r="W9" s="66" t="s">
        <v>49</v>
      </c>
      <c r="Y9" s="65">
        <v>2023</v>
      </c>
      <c r="Z9" s="66" t="s">
        <v>63</v>
      </c>
      <c r="AA9" s="66" t="s">
        <v>48</v>
      </c>
      <c r="AB9" s="66" t="s">
        <v>49</v>
      </c>
      <c r="AD9" s="65">
        <v>2024</v>
      </c>
      <c r="AE9" s="66" t="s">
        <v>63</v>
      </c>
      <c r="AF9" s="66" t="s">
        <v>48</v>
      </c>
      <c r="AG9" s="66" t="s">
        <v>49</v>
      </c>
      <c r="AI9" s="65">
        <v>2025</v>
      </c>
      <c r="AJ9" s="66" t="s">
        <v>63</v>
      </c>
      <c r="AK9" s="66" t="s">
        <v>48</v>
      </c>
      <c r="AL9" s="66" t="s">
        <v>49</v>
      </c>
    </row>
    <row r="10" spans="1:38" ht="13.8">
      <c r="B10" s="67" t="s">
        <v>52</v>
      </c>
      <c r="C10" s="68">
        <f>H22</f>
        <v>4547.0200000000004</v>
      </c>
      <c r="E10" s="69">
        <v>43466</v>
      </c>
      <c r="F10" s="56">
        <v>0</v>
      </c>
      <c r="G10" s="56">
        <v>4502</v>
      </c>
      <c r="H10" s="70">
        <f t="shared" ref="H10:H21" si="0">($C$5*G10)/12</f>
        <v>378.91833333333335</v>
      </c>
      <c r="J10" s="69">
        <v>43831</v>
      </c>
      <c r="K10" s="57">
        <v>0</v>
      </c>
      <c r="L10" s="57">
        <f>K10+G21</f>
        <v>4502</v>
      </c>
      <c r="M10" s="71">
        <f t="shared" ref="M10:M15" si="1">($C$5*L10)/12</f>
        <v>378.91833333333335</v>
      </c>
      <c r="O10" s="69">
        <v>44197</v>
      </c>
      <c r="P10" s="57">
        <v>0</v>
      </c>
      <c r="Q10" s="57">
        <f>P10+L21</f>
        <v>5000</v>
      </c>
      <c r="R10" s="71">
        <f t="shared" ref="R10:R21" si="2">($C$6*Q10)/12</f>
        <v>627.08333333333326</v>
      </c>
      <c r="T10" s="69">
        <v>44562</v>
      </c>
      <c r="U10" s="57">
        <v>0</v>
      </c>
      <c r="V10" s="57">
        <f>U10+Q21</f>
        <v>5000</v>
      </c>
      <c r="W10" s="71">
        <f t="shared" ref="W10:W21" si="3">($C$3*V10)/12</f>
        <v>833.33333333333337</v>
      </c>
      <c r="Y10" s="69">
        <v>44927</v>
      </c>
      <c r="Z10" s="57">
        <v>0</v>
      </c>
      <c r="AA10" s="57">
        <f>Z10+V21</f>
        <v>5000</v>
      </c>
      <c r="AB10" s="71">
        <f t="shared" ref="AB10:AB21" si="4">($C$3*AA10)/12</f>
        <v>833.33333333333337</v>
      </c>
      <c r="AD10" s="69">
        <v>45292</v>
      </c>
      <c r="AE10" s="57">
        <v>0</v>
      </c>
      <c r="AF10" s="57">
        <f>AE10+AA21</f>
        <v>5000</v>
      </c>
      <c r="AG10" s="71">
        <f t="shared" ref="AG10:AG21" si="5">($C$3*AF10)/12</f>
        <v>833.33333333333337</v>
      </c>
      <c r="AI10" s="69">
        <v>45658</v>
      </c>
      <c r="AJ10" s="57">
        <v>0</v>
      </c>
      <c r="AK10" s="57">
        <f>AJ10+AF21</f>
        <v>5000</v>
      </c>
      <c r="AL10" s="71">
        <f t="shared" ref="AL10:AL21" si="6">($C$3*AK10)/12</f>
        <v>833.33333333333337</v>
      </c>
    </row>
    <row r="11" spans="1:38" ht="13.8">
      <c r="B11" s="67" t="s">
        <v>53</v>
      </c>
      <c r="C11" s="72">
        <f>M22</f>
        <v>5967.5324999999993</v>
      </c>
      <c r="E11" s="69">
        <v>43497</v>
      </c>
      <c r="F11" s="56">
        <v>0</v>
      </c>
      <c r="G11" s="56">
        <f>G10+F11</f>
        <v>4502</v>
      </c>
      <c r="H11" s="70">
        <f t="shared" si="0"/>
        <v>378.91833333333335</v>
      </c>
      <c r="J11" s="69">
        <v>43862</v>
      </c>
      <c r="K11" s="57">
        <v>0</v>
      </c>
      <c r="L11" s="57">
        <f>L10+K11</f>
        <v>4502</v>
      </c>
      <c r="M11" s="71">
        <f t="shared" si="1"/>
        <v>378.91833333333335</v>
      </c>
      <c r="O11" s="69">
        <v>44228</v>
      </c>
      <c r="P11" s="57">
        <v>0</v>
      </c>
      <c r="Q11" s="57">
        <f>Q10+P11</f>
        <v>5000</v>
      </c>
      <c r="R11" s="71">
        <f t="shared" si="2"/>
        <v>627.08333333333326</v>
      </c>
      <c r="T11" s="69">
        <v>44593</v>
      </c>
      <c r="U11" s="57">
        <v>0</v>
      </c>
      <c r="V11" s="57">
        <f>V10+U11</f>
        <v>5000</v>
      </c>
      <c r="W11" s="71">
        <f t="shared" si="3"/>
        <v>833.33333333333337</v>
      </c>
      <c r="Y11" s="69">
        <v>44958</v>
      </c>
      <c r="Z11" s="57">
        <v>0</v>
      </c>
      <c r="AA11" s="57">
        <f>AA10+Z11</f>
        <v>5000</v>
      </c>
      <c r="AB11" s="71">
        <f t="shared" si="4"/>
        <v>833.33333333333337</v>
      </c>
      <c r="AD11" s="69">
        <v>45323</v>
      </c>
      <c r="AE11" s="57">
        <v>0</v>
      </c>
      <c r="AF11" s="57">
        <f>AF10+AE11</f>
        <v>5000</v>
      </c>
      <c r="AG11" s="71">
        <f t="shared" si="5"/>
        <v>833.33333333333337</v>
      </c>
      <c r="AI11" s="69">
        <v>45689</v>
      </c>
      <c r="AJ11" s="57">
        <v>0</v>
      </c>
      <c r="AK11" s="57">
        <f>AK10+AJ11</f>
        <v>5000</v>
      </c>
      <c r="AL11" s="71">
        <f t="shared" si="6"/>
        <v>833.33333333333337</v>
      </c>
    </row>
    <row r="12" spans="1:38" ht="13.8">
      <c r="B12" s="67" t="s">
        <v>54</v>
      </c>
      <c r="C12" s="72">
        <f>R22</f>
        <v>7524.9999999999973</v>
      </c>
      <c r="E12" s="69">
        <v>43525</v>
      </c>
      <c r="F12" s="56">
        <v>0</v>
      </c>
      <c r="G12" s="56">
        <f>G11+F12</f>
        <v>4502</v>
      </c>
      <c r="H12" s="70">
        <f t="shared" si="0"/>
        <v>378.91833333333335</v>
      </c>
      <c r="J12" s="69">
        <v>43891</v>
      </c>
      <c r="K12" s="57">
        <v>0</v>
      </c>
      <c r="L12" s="57">
        <f>L11+K12</f>
        <v>4502</v>
      </c>
      <c r="M12" s="71">
        <f t="shared" si="1"/>
        <v>378.91833333333335</v>
      </c>
      <c r="O12" s="69">
        <v>44256</v>
      </c>
      <c r="P12" s="57">
        <v>0</v>
      </c>
      <c r="Q12" s="57">
        <f>Q11+P12</f>
        <v>5000</v>
      </c>
      <c r="R12" s="71">
        <f t="shared" si="2"/>
        <v>627.08333333333326</v>
      </c>
      <c r="T12" s="69">
        <v>44621</v>
      </c>
      <c r="U12" s="57">
        <v>0</v>
      </c>
      <c r="V12" s="57">
        <f>V11+U12</f>
        <v>5000</v>
      </c>
      <c r="W12" s="71">
        <f t="shared" si="3"/>
        <v>833.33333333333337</v>
      </c>
      <c r="Y12" s="69">
        <v>44986</v>
      </c>
      <c r="Z12" s="57">
        <v>0</v>
      </c>
      <c r="AA12" s="57">
        <f>AA11+Z12</f>
        <v>5000</v>
      </c>
      <c r="AB12" s="71">
        <f t="shared" si="4"/>
        <v>833.33333333333337</v>
      </c>
      <c r="AD12" s="69">
        <v>45352</v>
      </c>
      <c r="AE12" s="57">
        <v>0</v>
      </c>
      <c r="AF12" s="57">
        <f>AF11+AE12</f>
        <v>5000</v>
      </c>
      <c r="AG12" s="71">
        <f t="shared" si="5"/>
        <v>833.33333333333337</v>
      </c>
      <c r="AI12" s="69">
        <v>45717</v>
      </c>
      <c r="AJ12" s="57">
        <v>0</v>
      </c>
      <c r="AK12" s="57">
        <f>AK11+AJ12</f>
        <v>5000</v>
      </c>
      <c r="AL12" s="71">
        <f t="shared" si="6"/>
        <v>833.33333333333337</v>
      </c>
    </row>
    <row r="13" spans="1:38" ht="13.8">
      <c r="B13" s="67" t="s">
        <v>55</v>
      </c>
      <c r="C13" s="72">
        <f>W22</f>
        <v>10000</v>
      </c>
      <c r="E13" s="69">
        <v>43556</v>
      </c>
      <c r="F13" s="56">
        <v>0</v>
      </c>
      <c r="G13" s="56">
        <f t="shared" ref="G13:G21" si="7">G12+F13</f>
        <v>4502</v>
      </c>
      <c r="H13" s="70">
        <f t="shared" si="0"/>
        <v>378.91833333333335</v>
      </c>
      <c r="J13" s="69">
        <v>43922</v>
      </c>
      <c r="K13" s="57">
        <v>0</v>
      </c>
      <c r="L13" s="57">
        <f>L12+K13</f>
        <v>4502</v>
      </c>
      <c r="M13" s="71">
        <f t="shared" si="1"/>
        <v>378.91833333333335</v>
      </c>
      <c r="O13" s="69">
        <v>44287</v>
      </c>
      <c r="P13" s="57">
        <v>0</v>
      </c>
      <c r="Q13" s="57">
        <f>Q12+P13</f>
        <v>5000</v>
      </c>
      <c r="R13" s="71">
        <f t="shared" si="2"/>
        <v>627.08333333333326</v>
      </c>
      <c r="T13" s="69">
        <v>44652</v>
      </c>
      <c r="U13" s="57">
        <v>0</v>
      </c>
      <c r="V13" s="57">
        <f>V12+U13</f>
        <v>5000</v>
      </c>
      <c r="W13" s="71">
        <f t="shared" si="3"/>
        <v>833.33333333333337</v>
      </c>
      <c r="Y13" s="69">
        <v>45017</v>
      </c>
      <c r="Z13" s="57">
        <v>0</v>
      </c>
      <c r="AA13" s="57">
        <f>AA12+Z13</f>
        <v>5000</v>
      </c>
      <c r="AB13" s="71">
        <f t="shared" si="4"/>
        <v>833.33333333333337</v>
      </c>
      <c r="AD13" s="69">
        <v>45383</v>
      </c>
      <c r="AE13" s="57">
        <v>0</v>
      </c>
      <c r="AF13" s="57">
        <f>AF12+AE13</f>
        <v>5000</v>
      </c>
      <c r="AG13" s="71">
        <f t="shared" si="5"/>
        <v>833.33333333333337</v>
      </c>
      <c r="AI13" s="69">
        <v>45748</v>
      </c>
      <c r="AJ13" s="57">
        <v>0</v>
      </c>
      <c r="AK13" s="57">
        <f>AK12+AJ13</f>
        <v>5000</v>
      </c>
      <c r="AL13" s="71">
        <f t="shared" si="6"/>
        <v>833.33333333333337</v>
      </c>
    </row>
    <row r="14" spans="1:38" ht="13.8">
      <c r="B14" s="67" t="s">
        <v>56</v>
      </c>
      <c r="C14" s="72">
        <f>AB22</f>
        <v>10000</v>
      </c>
      <c r="E14" s="69">
        <v>43586</v>
      </c>
      <c r="F14" s="56">
        <v>0</v>
      </c>
      <c r="G14" s="56">
        <f t="shared" si="7"/>
        <v>4502</v>
      </c>
      <c r="H14" s="70">
        <f t="shared" si="0"/>
        <v>378.91833333333335</v>
      </c>
      <c r="J14" s="69">
        <v>43952</v>
      </c>
      <c r="K14" s="57">
        <v>0</v>
      </c>
      <c r="L14" s="57">
        <f t="shared" ref="L14:L21" si="8">L13+K14</f>
        <v>4502</v>
      </c>
      <c r="M14" s="71">
        <f t="shared" si="1"/>
        <v>378.91833333333335</v>
      </c>
      <c r="O14" s="69">
        <v>44317</v>
      </c>
      <c r="P14" s="57">
        <v>0</v>
      </c>
      <c r="Q14" s="57">
        <f t="shared" ref="Q14:Q21" si="9">Q13+P14</f>
        <v>5000</v>
      </c>
      <c r="R14" s="71">
        <f t="shared" si="2"/>
        <v>627.08333333333326</v>
      </c>
      <c r="T14" s="69">
        <v>44682</v>
      </c>
      <c r="U14" s="57">
        <v>0</v>
      </c>
      <c r="V14" s="57">
        <f t="shared" ref="V14:V21" si="10">V13+U14</f>
        <v>5000</v>
      </c>
      <c r="W14" s="71">
        <f t="shared" si="3"/>
        <v>833.33333333333337</v>
      </c>
      <c r="Y14" s="69">
        <v>45047</v>
      </c>
      <c r="Z14" s="57">
        <v>0</v>
      </c>
      <c r="AA14" s="57">
        <f t="shared" ref="AA14:AA21" si="11">AA13+Z14</f>
        <v>5000</v>
      </c>
      <c r="AB14" s="71">
        <f t="shared" si="4"/>
        <v>833.33333333333337</v>
      </c>
      <c r="AD14" s="69">
        <v>45413</v>
      </c>
      <c r="AE14" s="57">
        <v>0</v>
      </c>
      <c r="AF14" s="57">
        <f t="shared" ref="AF14:AF21" si="12">AF13+AE14</f>
        <v>5000</v>
      </c>
      <c r="AG14" s="71">
        <f t="shared" si="5"/>
        <v>833.33333333333337</v>
      </c>
      <c r="AI14" s="69">
        <v>45778</v>
      </c>
      <c r="AJ14" s="57">
        <v>0</v>
      </c>
      <c r="AK14" s="57">
        <f t="shared" ref="AK14:AK21" si="13">AK13+AJ14</f>
        <v>5000</v>
      </c>
      <c r="AL14" s="71">
        <f t="shared" si="6"/>
        <v>833.33333333333337</v>
      </c>
    </row>
    <row r="15" spans="1:38" ht="13.8">
      <c r="B15" s="67" t="s">
        <v>57</v>
      </c>
      <c r="C15" s="72">
        <f>AG22</f>
        <v>10000</v>
      </c>
      <c r="E15" s="69">
        <v>43617</v>
      </c>
      <c r="F15" s="56">
        <v>0</v>
      </c>
      <c r="G15" s="56">
        <f t="shared" si="7"/>
        <v>4502</v>
      </c>
      <c r="H15" s="70">
        <f t="shared" si="0"/>
        <v>378.91833333333335</v>
      </c>
      <c r="J15" s="69">
        <v>43983</v>
      </c>
      <c r="K15" s="57">
        <v>0</v>
      </c>
      <c r="L15" s="57">
        <f t="shared" si="8"/>
        <v>4502</v>
      </c>
      <c r="M15" s="71">
        <f t="shared" si="1"/>
        <v>378.91833333333335</v>
      </c>
      <c r="O15" s="69">
        <v>44348</v>
      </c>
      <c r="P15" s="57">
        <v>0</v>
      </c>
      <c r="Q15" s="57">
        <f t="shared" si="9"/>
        <v>5000</v>
      </c>
      <c r="R15" s="71">
        <f t="shared" si="2"/>
        <v>627.08333333333326</v>
      </c>
      <c r="T15" s="69">
        <v>44713</v>
      </c>
      <c r="U15" s="57">
        <v>0</v>
      </c>
      <c r="V15" s="57">
        <f t="shared" si="10"/>
        <v>5000</v>
      </c>
      <c r="W15" s="71">
        <f t="shared" si="3"/>
        <v>833.33333333333337</v>
      </c>
      <c r="Y15" s="69">
        <v>45078</v>
      </c>
      <c r="Z15" s="57">
        <v>0</v>
      </c>
      <c r="AA15" s="57">
        <f t="shared" si="11"/>
        <v>5000</v>
      </c>
      <c r="AB15" s="71">
        <f t="shared" si="4"/>
        <v>833.33333333333337</v>
      </c>
      <c r="AD15" s="69">
        <v>45444</v>
      </c>
      <c r="AE15" s="57">
        <v>0</v>
      </c>
      <c r="AF15" s="57">
        <f t="shared" si="12"/>
        <v>5000</v>
      </c>
      <c r="AG15" s="71">
        <f t="shared" si="5"/>
        <v>833.33333333333337</v>
      </c>
      <c r="AI15" s="69">
        <v>45809</v>
      </c>
      <c r="AJ15" s="57">
        <v>0</v>
      </c>
      <c r="AK15" s="57">
        <f t="shared" si="13"/>
        <v>5000</v>
      </c>
      <c r="AL15" s="71">
        <f t="shared" si="6"/>
        <v>833.33333333333337</v>
      </c>
    </row>
    <row r="16" spans="1:38" ht="13.8">
      <c r="B16" s="67" t="s">
        <v>58</v>
      </c>
      <c r="C16" s="72">
        <f>AL22</f>
        <v>10000</v>
      </c>
      <c r="E16" s="69">
        <v>43647</v>
      </c>
      <c r="F16" s="56">
        <v>0</v>
      </c>
      <c r="G16" s="56">
        <f t="shared" si="7"/>
        <v>4502</v>
      </c>
      <c r="H16" s="70">
        <f t="shared" si="0"/>
        <v>378.91833333333335</v>
      </c>
      <c r="J16" s="69">
        <v>44013</v>
      </c>
      <c r="K16" s="57">
        <v>150</v>
      </c>
      <c r="L16" s="57">
        <f t="shared" si="8"/>
        <v>4652</v>
      </c>
      <c r="M16" s="71">
        <f t="shared" ref="M16:M21" si="14">($C$6*L16)/12</f>
        <v>583.43833333333328</v>
      </c>
      <c r="O16" s="69">
        <v>44378</v>
      </c>
      <c r="P16" s="57">
        <v>0</v>
      </c>
      <c r="Q16" s="57">
        <f t="shared" si="9"/>
        <v>5000</v>
      </c>
      <c r="R16" s="71">
        <f t="shared" si="2"/>
        <v>627.08333333333326</v>
      </c>
      <c r="T16" s="69">
        <v>44743</v>
      </c>
      <c r="U16" s="57">
        <v>0</v>
      </c>
      <c r="V16" s="57">
        <f t="shared" si="10"/>
        <v>5000</v>
      </c>
      <c r="W16" s="71">
        <f t="shared" si="3"/>
        <v>833.33333333333337</v>
      </c>
      <c r="Y16" s="69">
        <v>45108</v>
      </c>
      <c r="Z16" s="57">
        <v>0</v>
      </c>
      <c r="AA16" s="57">
        <f t="shared" si="11"/>
        <v>5000</v>
      </c>
      <c r="AB16" s="71">
        <f t="shared" si="4"/>
        <v>833.33333333333337</v>
      </c>
      <c r="AD16" s="69">
        <v>45474</v>
      </c>
      <c r="AE16" s="57">
        <v>0</v>
      </c>
      <c r="AF16" s="57">
        <f t="shared" si="12"/>
        <v>5000</v>
      </c>
      <c r="AG16" s="71">
        <f t="shared" si="5"/>
        <v>833.33333333333337</v>
      </c>
      <c r="AI16" s="69">
        <v>45839</v>
      </c>
      <c r="AJ16" s="57">
        <v>0</v>
      </c>
      <c r="AK16" s="57">
        <f t="shared" si="13"/>
        <v>5000</v>
      </c>
      <c r="AL16" s="71">
        <f t="shared" si="6"/>
        <v>833.33333333333337</v>
      </c>
    </row>
    <row r="17" spans="1:38" ht="13.8">
      <c r="B17" s="67" t="s">
        <v>46</v>
      </c>
      <c r="C17" s="72">
        <f>SUM(C10:C16)</f>
        <v>58039.552499999998</v>
      </c>
      <c r="E17" s="69">
        <v>43678</v>
      </c>
      <c r="F17" s="56">
        <v>0</v>
      </c>
      <c r="G17" s="56">
        <f t="shared" si="7"/>
        <v>4502</v>
      </c>
      <c r="H17" s="70">
        <f t="shared" si="0"/>
        <v>378.91833333333335</v>
      </c>
      <c r="J17" s="69">
        <v>44044</v>
      </c>
      <c r="K17" s="57">
        <v>150</v>
      </c>
      <c r="L17" s="57">
        <f t="shared" si="8"/>
        <v>4802</v>
      </c>
      <c r="M17" s="71">
        <f t="shared" si="14"/>
        <v>602.25083333333328</v>
      </c>
      <c r="O17" s="69">
        <v>44409</v>
      </c>
      <c r="P17" s="57">
        <v>0</v>
      </c>
      <c r="Q17" s="57">
        <f t="shared" si="9"/>
        <v>5000</v>
      </c>
      <c r="R17" s="71">
        <f t="shared" si="2"/>
        <v>627.08333333333326</v>
      </c>
      <c r="T17" s="69">
        <v>44774</v>
      </c>
      <c r="U17" s="57">
        <v>0</v>
      </c>
      <c r="V17" s="57">
        <f t="shared" si="10"/>
        <v>5000</v>
      </c>
      <c r="W17" s="71">
        <f t="shared" si="3"/>
        <v>833.33333333333337</v>
      </c>
      <c r="Y17" s="69">
        <v>45139</v>
      </c>
      <c r="Z17" s="57">
        <v>0</v>
      </c>
      <c r="AA17" s="57">
        <f t="shared" si="11"/>
        <v>5000</v>
      </c>
      <c r="AB17" s="71">
        <f t="shared" si="4"/>
        <v>833.33333333333337</v>
      </c>
      <c r="AD17" s="69">
        <v>45505</v>
      </c>
      <c r="AE17" s="57">
        <v>0</v>
      </c>
      <c r="AF17" s="57">
        <f t="shared" si="12"/>
        <v>5000</v>
      </c>
      <c r="AG17" s="71">
        <f t="shared" si="5"/>
        <v>833.33333333333337</v>
      </c>
      <c r="AI17" s="69">
        <v>45870</v>
      </c>
      <c r="AJ17" s="57">
        <v>0</v>
      </c>
      <c r="AK17" s="57">
        <f t="shared" si="13"/>
        <v>5000</v>
      </c>
      <c r="AL17" s="71">
        <f t="shared" si="6"/>
        <v>833.33333333333337</v>
      </c>
    </row>
    <row r="18" spans="1:38" ht="13.8">
      <c r="B18" s="67" t="s">
        <v>47</v>
      </c>
      <c r="C18" s="72">
        <f>AVERAGE(C10:C16)</f>
        <v>8291.3646428571428</v>
      </c>
      <c r="E18" s="69">
        <v>43709</v>
      </c>
      <c r="F18" s="56">
        <v>0</v>
      </c>
      <c r="G18" s="56">
        <f t="shared" si="7"/>
        <v>4502</v>
      </c>
      <c r="H18" s="70">
        <f t="shared" si="0"/>
        <v>378.91833333333335</v>
      </c>
      <c r="J18" s="69">
        <v>44075</v>
      </c>
      <c r="K18" s="57">
        <v>150</v>
      </c>
      <c r="L18" s="57">
        <v>5000</v>
      </c>
      <c r="M18" s="71">
        <f t="shared" si="14"/>
        <v>627.08333333333326</v>
      </c>
      <c r="O18" s="69">
        <v>44440</v>
      </c>
      <c r="P18" s="57">
        <v>0</v>
      </c>
      <c r="Q18" s="57">
        <f t="shared" si="9"/>
        <v>5000</v>
      </c>
      <c r="R18" s="71">
        <f t="shared" si="2"/>
        <v>627.08333333333326</v>
      </c>
      <c r="T18" s="69">
        <v>44805</v>
      </c>
      <c r="U18" s="57">
        <v>0</v>
      </c>
      <c r="V18" s="57">
        <f t="shared" si="10"/>
        <v>5000</v>
      </c>
      <c r="W18" s="71">
        <f t="shared" si="3"/>
        <v>833.33333333333337</v>
      </c>
      <c r="Y18" s="69">
        <v>45170</v>
      </c>
      <c r="Z18" s="57">
        <v>0</v>
      </c>
      <c r="AA18" s="57">
        <f t="shared" si="11"/>
        <v>5000</v>
      </c>
      <c r="AB18" s="71">
        <f t="shared" si="4"/>
        <v>833.33333333333337</v>
      </c>
      <c r="AD18" s="69">
        <v>45536</v>
      </c>
      <c r="AE18" s="57">
        <v>0</v>
      </c>
      <c r="AF18" s="57">
        <f t="shared" si="12"/>
        <v>5000</v>
      </c>
      <c r="AG18" s="71">
        <f t="shared" si="5"/>
        <v>833.33333333333337</v>
      </c>
      <c r="AI18" s="69">
        <v>45901</v>
      </c>
      <c r="AJ18" s="57">
        <v>0</v>
      </c>
      <c r="AK18" s="57">
        <f t="shared" si="13"/>
        <v>5000</v>
      </c>
      <c r="AL18" s="71">
        <f t="shared" si="6"/>
        <v>833.33333333333337</v>
      </c>
    </row>
    <row r="19" spans="1:38" ht="13.8">
      <c r="E19" s="69">
        <v>43739</v>
      </c>
      <c r="F19" s="56">
        <v>0</v>
      </c>
      <c r="G19" s="56">
        <f t="shared" si="7"/>
        <v>4502</v>
      </c>
      <c r="H19" s="70">
        <f t="shared" si="0"/>
        <v>378.91833333333335</v>
      </c>
      <c r="J19" s="69">
        <v>44105</v>
      </c>
      <c r="K19" s="57">
        <v>0</v>
      </c>
      <c r="L19" s="57">
        <f t="shared" si="8"/>
        <v>5000</v>
      </c>
      <c r="M19" s="71">
        <f t="shared" si="14"/>
        <v>627.08333333333326</v>
      </c>
      <c r="O19" s="69">
        <v>44470</v>
      </c>
      <c r="P19" s="57">
        <v>0</v>
      </c>
      <c r="Q19" s="57">
        <f t="shared" si="9"/>
        <v>5000</v>
      </c>
      <c r="R19" s="71">
        <f t="shared" si="2"/>
        <v>627.08333333333326</v>
      </c>
      <c r="T19" s="69">
        <v>44835</v>
      </c>
      <c r="U19" s="57">
        <v>0</v>
      </c>
      <c r="V19" s="57">
        <f t="shared" si="10"/>
        <v>5000</v>
      </c>
      <c r="W19" s="71">
        <f t="shared" si="3"/>
        <v>833.33333333333337</v>
      </c>
      <c r="Y19" s="69">
        <v>45200</v>
      </c>
      <c r="Z19" s="57">
        <v>0</v>
      </c>
      <c r="AA19" s="57">
        <f t="shared" si="11"/>
        <v>5000</v>
      </c>
      <c r="AB19" s="71">
        <f t="shared" si="4"/>
        <v>833.33333333333337</v>
      </c>
      <c r="AD19" s="69">
        <v>45566</v>
      </c>
      <c r="AE19" s="57">
        <v>0</v>
      </c>
      <c r="AF19" s="57">
        <f t="shared" si="12"/>
        <v>5000</v>
      </c>
      <c r="AG19" s="71">
        <f t="shared" si="5"/>
        <v>833.33333333333337</v>
      </c>
      <c r="AI19" s="69">
        <v>45931</v>
      </c>
      <c r="AJ19" s="57">
        <v>0</v>
      </c>
      <c r="AK19" s="57">
        <f t="shared" si="13"/>
        <v>5000</v>
      </c>
      <c r="AL19" s="71">
        <f t="shared" si="6"/>
        <v>833.33333333333337</v>
      </c>
    </row>
    <row r="20" spans="1:38" ht="13.8">
      <c r="E20" s="69">
        <v>43770</v>
      </c>
      <c r="F20" s="56">
        <v>0</v>
      </c>
      <c r="G20" s="56">
        <f t="shared" si="7"/>
        <v>4502</v>
      </c>
      <c r="H20" s="70">
        <f t="shared" si="0"/>
        <v>378.91833333333335</v>
      </c>
      <c r="J20" s="69">
        <v>44136</v>
      </c>
      <c r="K20" s="57">
        <v>0</v>
      </c>
      <c r="L20" s="57">
        <f t="shared" si="8"/>
        <v>5000</v>
      </c>
      <c r="M20" s="71">
        <f t="shared" si="14"/>
        <v>627.08333333333326</v>
      </c>
      <c r="O20" s="69">
        <v>44501</v>
      </c>
      <c r="P20" s="57">
        <v>0</v>
      </c>
      <c r="Q20" s="57">
        <f t="shared" si="9"/>
        <v>5000</v>
      </c>
      <c r="R20" s="71">
        <f t="shared" si="2"/>
        <v>627.08333333333326</v>
      </c>
      <c r="T20" s="69">
        <v>44866</v>
      </c>
      <c r="U20" s="57">
        <v>0</v>
      </c>
      <c r="V20" s="57">
        <f t="shared" si="10"/>
        <v>5000</v>
      </c>
      <c r="W20" s="71">
        <f t="shared" si="3"/>
        <v>833.33333333333337</v>
      </c>
      <c r="Y20" s="69">
        <v>45231</v>
      </c>
      <c r="Z20" s="57">
        <v>0</v>
      </c>
      <c r="AA20" s="57">
        <f t="shared" si="11"/>
        <v>5000</v>
      </c>
      <c r="AB20" s="71">
        <f t="shared" si="4"/>
        <v>833.33333333333337</v>
      </c>
      <c r="AD20" s="69">
        <v>45597</v>
      </c>
      <c r="AE20" s="57">
        <v>0</v>
      </c>
      <c r="AF20" s="57">
        <f t="shared" si="12"/>
        <v>5000</v>
      </c>
      <c r="AG20" s="71">
        <f t="shared" si="5"/>
        <v>833.33333333333337</v>
      </c>
      <c r="AI20" s="69">
        <v>45962</v>
      </c>
      <c r="AJ20" s="57">
        <v>0</v>
      </c>
      <c r="AK20" s="57">
        <f t="shared" si="13"/>
        <v>5000</v>
      </c>
      <c r="AL20" s="71">
        <f t="shared" si="6"/>
        <v>833.33333333333337</v>
      </c>
    </row>
    <row r="21" spans="1:38" ht="13.8">
      <c r="E21" s="69">
        <v>43800</v>
      </c>
      <c r="F21" s="56">
        <v>0</v>
      </c>
      <c r="G21" s="56">
        <f t="shared" si="7"/>
        <v>4502</v>
      </c>
      <c r="H21" s="70">
        <f t="shared" si="0"/>
        <v>378.91833333333335</v>
      </c>
      <c r="J21" s="69">
        <v>44166</v>
      </c>
      <c r="K21" s="57">
        <v>0</v>
      </c>
      <c r="L21" s="57">
        <f t="shared" si="8"/>
        <v>5000</v>
      </c>
      <c r="M21" s="71">
        <f t="shared" si="14"/>
        <v>627.08333333333326</v>
      </c>
      <c r="O21" s="69">
        <v>44531</v>
      </c>
      <c r="P21" s="57">
        <v>0</v>
      </c>
      <c r="Q21" s="57">
        <f t="shared" si="9"/>
        <v>5000</v>
      </c>
      <c r="R21" s="71">
        <f t="shared" si="2"/>
        <v>627.08333333333326</v>
      </c>
      <c r="T21" s="69">
        <v>44896</v>
      </c>
      <c r="U21" s="57">
        <v>0</v>
      </c>
      <c r="V21" s="57">
        <f t="shared" si="10"/>
        <v>5000</v>
      </c>
      <c r="W21" s="71">
        <f t="shared" si="3"/>
        <v>833.33333333333337</v>
      </c>
      <c r="Y21" s="69">
        <v>45261</v>
      </c>
      <c r="Z21" s="57">
        <v>0</v>
      </c>
      <c r="AA21" s="57">
        <f t="shared" si="11"/>
        <v>5000</v>
      </c>
      <c r="AB21" s="71">
        <f t="shared" si="4"/>
        <v>833.33333333333337</v>
      </c>
      <c r="AD21" s="69">
        <v>45627</v>
      </c>
      <c r="AE21" s="57">
        <v>0</v>
      </c>
      <c r="AF21" s="57">
        <f t="shared" si="12"/>
        <v>5000</v>
      </c>
      <c r="AG21" s="71">
        <f t="shared" si="5"/>
        <v>833.33333333333337</v>
      </c>
      <c r="AI21" s="69">
        <v>45992</v>
      </c>
      <c r="AJ21" s="57">
        <v>0</v>
      </c>
      <c r="AK21" s="57">
        <f t="shared" si="13"/>
        <v>5000</v>
      </c>
      <c r="AL21" s="71">
        <f t="shared" si="6"/>
        <v>833.33333333333337</v>
      </c>
    </row>
    <row r="22" spans="1:38">
      <c r="G22" s="73" t="s">
        <v>51</v>
      </c>
      <c r="H22" s="74">
        <f>SUM(H10:H21)</f>
        <v>4547.0200000000004</v>
      </c>
      <c r="L22" s="75" t="s">
        <v>67</v>
      </c>
      <c r="M22" s="76">
        <f>SUM(M10:M21)</f>
        <v>5967.5324999999993</v>
      </c>
      <c r="Q22" s="75" t="s">
        <v>68</v>
      </c>
      <c r="R22" s="76">
        <f>SUM(R10:R21)</f>
        <v>7524.9999999999973</v>
      </c>
      <c r="V22" s="75" t="s">
        <v>69</v>
      </c>
      <c r="W22" s="76">
        <f>SUM(W10:W21)</f>
        <v>10000</v>
      </c>
      <c r="AA22" s="75" t="s">
        <v>70</v>
      </c>
      <c r="AB22" s="76">
        <f>SUM(AB10:AB21)</f>
        <v>10000</v>
      </c>
      <c r="AF22" s="75" t="s">
        <v>71</v>
      </c>
      <c r="AG22" s="76">
        <f>SUM(AG10:AG21)</f>
        <v>10000</v>
      </c>
      <c r="AK22" s="75" t="s">
        <v>72</v>
      </c>
      <c r="AL22" s="76">
        <f>SUM(AL10:AL21)</f>
        <v>10000</v>
      </c>
    </row>
    <row r="23" spans="1:38" ht="13.8">
      <c r="H23" s="77"/>
      <c r="M23" s="78"/>
      <c r="R23" s="71"/>
      <c r="W23" s="71"/>
      <c r="AB23" s="71"/>
      <c r="AG23" s="71"/>
      <c r="AL23" s="71"/>
    </row>
    <row r="24" spans="1:38" ht="13.8" thickBot="1"/>
    <row r="25" spans="1:38" ht="28.2" thickBot="1">
      <c r="A25" s="36" t="s">
        <v>12</v>
      </c>
      <c r="B25" s="37" t="s">
        <v>13</v>
      </c>
      <c r="C25" s="37" t="s">
        <v>14</v>
      </c>
      <c r="D25" s="37" t="s">
        <v>15</v>
      </c>
    </row>
    <row r="26" spans="1:38" ht="14.4" thickBot="1">
      <c r="A26" s="38">
        <v>2019</v>
      </c>
      <c r="B26" s="44">
        <f t="shared" ref="B26:B33" si="15">C10</f>
        <v>4547.0200000000004</v>
      </c>
      <c r="C26" s="40">
        <v>0</v>
      </c>
      <c r="D26" s="44">
        <f>B26-C26</f>
        <v>4547.0200000000004</v>
      </c>
      <c r="J26" s="65"/>
      <c r="K26" s="66"/>
    </row>
    <row r="27" spans="1:38" ht="14.4" thickBot="1">
      <c r="A27" s="38">
        <v>2020</v>
      </c>
      <c r="B27" s="44">
        <f t="shared" si="15"/>
        <v>5967.5324999999993</v>
      </c>
      <c r="C27" s="40">
        <v>0</v>
      </c>
      <c r="D27" s="44">
        <f t="shared" ref="D27:D33" si="16">B27-C27</f>
        <v>5967.5324999999993</v>
      </c>
      <c r="J27" s="79"/>
      <c r="K27" s="80"/>
    </row>
    <row r="28" spans="1:38" ht="14.4" thickBot="1">
      <c r="A28" s="38">
        <v>2021</v>
      </c>
      <c r="B28" s="44">
        <f t="shared" si="15"/>
        <v>7524.9999999999973</v>
      </c>
      <c r="C28" s="40">
        <v>0</v>
      </c>
      <c r="D28" s="44">
        <f t="shared" si="16"/>
        <v>7524.9999999999973</v>
      </c>
      <c r="J28" s="81"/>
    </row>
    <row r="29" spans="1:38" ht="14.4" thickBot="1">
      <c r="A29" s="38">
        <v>2022</v>
      </c>
      <c r="B29" s="44">
        <f t="shared" si="15"/>
        <v>10000</v>
      </c>
      <c r="C29" s="40">
        <v>0</v>
      </c>
      <c r="D29" s="44">
        <f t="shared" si="16"/>
        <v>10000</v>
      </c>
    </row>
    <row r="30" spans="1:38" ht="14.4" thickBot="1">
      <c r="A30" s="38">
        <v>2023</v>
      </c>
      <c r="B30" s="44">
        <f t="shared" si="15"/>
        <v>10000</v>
      </c>
      <c r="C30" s="40">
        <v>0</v>
      </c>
      <c r="D30" s="44">
        <f t="shared" si="16"/>
        <v>10000</v>
      </c>
      <c r="J30" s="82"/>
    </row>
    <row r="31" spans="1:38" ht="14.4" thickBot="1">
      <c r="A31" s="38">
        <v>2024</v>
      </c>
      <c r="B31" s="44">
        <f t="shared" si="15"/>
        <v>10000</v>
      </c>
      <c r="C31" s="40">
        <v>0</v>
      </c>
      <c r="D31" s="44">
        <f t="shared" si="16"/>
        <v>10000</v>
      </c>
    </row>
    <row r="32" spans="1:38" ht="14.4" thickBot="1">
      <c r="A32" s="38">
        <v>2025</v>
      </c>
      <c r="B32" s="44">
        <f t="shared" si="15"/>
        <v>10000</v>
      </c>
      <c r="C32" s="40">
        <v>0</v>
      </c>
      <c r="D32" s="44">
        <f t="shared" si="16"/>
        <v>10000</v>
      </c>
    </row>
    <row r="33" spans="1:4" ht="14.4" thickBot="1">
      <c r="A33" s="41" t="s">
        <v>17</v>
      </c>
      <c r="B33" s="44">
        <f t="shared" si="15"/>
        <v>58039.552499999998</v>
      </c>
      <c r="C33" s="40">
        <v>0</v>
      </c>
      <c r="D33" s="44">
        <f t="shared" si="16"/>
        <v>58039.552499999998</v>
      </c>
    </row>
    <row r="34" spans="1:4" ht="28.2" thickBot="1">
      <c r="A34" s="42" t="s">
        <v>18</v>
      </c>
      <c r="B34" s="90" t="s">
        <v>19</v>
      </c>
      <c r="C34" s="91"/>
      <c r="D34" s="92"/>
    </row>
    <row r="35" spans="1:4" ht="42" thickBot="1">
      <c r="A35" s="43" t="s">
        <v>20</v>
      </c>
      <c r="B35" s="45">
        <f>C18</f>
        <v>8291.3646428571428</v>
      </c>
      <c r="C35" s="39"/>
      <c r="D35" s="44">
        <f>B35-C35</f>
        <v>8291.3646428571428</v>
      </c>
    </row>
  </sheetData>
  <mergeCells count="7">
    <mergeCell ref="B34:D34"/>
    <mergeCell ref="B9:C9"/>
    <mergeCell ref="A2:C2"/>
    <mergeCell ref="A6:B6"/>
    <mergeCell ref="A5:B5"/>
    <mergeCell ref="A4:B4"/>
    <mergeCell ref="A3:B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SDG 1 calc.</vt:lpstr>
      <vt:lpstr>SDG 7 calc.</vt:lpstr>
      <vt:lpstr>SDG 13 calc.</vt:lpstr>
      <vt:lpstr>'SDG 1 calc.'!_Hlk33813695</vt:lpstr>
      <vt:lpstr>'SDG 7 calc.'!_Hlk33813711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PATALET</dc:creator>
  <cp:lastModifiedBy>brice peron</cp:lastModifiedBy>
  <cp:lastPrinted>2015-06-10T18:19:00Z</cp:lastPrinted>
  <dcterms:created xsi:type="dcterms:W3CDTF">2014-05-19T15:13:49Z</dcterms:created>
  <dcterms:modified xsi:type="dcterms:W3CDTF">2020-05-14T16:15:59Z</dcterms:modified>
</cp:coreProperties>
</file>