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Engin\Desktop\"/>
    </mc:Choice>
  </mc:AlternateContent>
  <xr:revisionPtr revIDLastSave="0" documentId="8_{525A2AC6-66C9-426F-AF0D-4AD35536513D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Detail" sheetId="1" r:id="rId1"/>
    <sheet name="SD Parameter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G57" i="1"/>
  <c r="G65" i="1"/>
  <c r="D62" i="1"/>
  <c r="D49" i="1"/>
  <c r="C38" i="1"/>
  <c r="G60" i="1" l="1"/>
  <c r="D37" i="1" l="1"/>
  <c r="D60" i="1" l="1"/>
  <c r="D59" i="1" l="1"/>
  <c r="D58" i="1"/>
  <c r="D57" i="1" l="1"/>
  <c r="G61" i="1"/>
  <c r="D29" i="1"/>
  <c r="D30" i="1"/>
  <c r="D31" i="1"/>
  <c r="D32" i="1"/>
  <c r="D33" i="1"/>
  <c r="D34" i="1"/>
  <c r="D35" i="1"/>
  <c r="D36" i="1"/>
  <c r="D28" i="1"/>
  <c r="D17" i="1"/>
  <c r="D18" i="1"/>
  <c r="D19" i="1"/>
  <c r="D20" i="1"/>
  <c r="D21" i="1"/>
  <c r="D22" i="1"/>
  <c r="D23" i="1"/>
  <c r="D24" i="1"/>
  <c r="D25" i="1"/>
  <c r="D26" i="1"/>
  <c r="D27" i="1"/>
  <c r="D16" i="1"/>
  <c r="D5" i="1"/>
  <c r="D6" i="1"/>
  <c r="D7" i="1"/>
  <c r="D8" i="1"/>
  <c r="D9" i="1"/>
  <c r="D10" i="1"/>
  <c r="D11" i="1"/>
  <c r="D12" i="1"/>
  <c r="D13" i="1"/>
  <c r="D14" i="1"/>
  <c r="D15" i="1"/>
  <c r="D4" i="1"/>
  <c r="D2" i="1"/>
  <c r="D3" i="1"/>
  <c r="E5" i="1" l="1"/>
  <c r="D43" i="1" s="1"/>
  <c r="D50" i="1"/>
  <c r="E2" i="1"/>
  <c r="D38" i="1"/>
  <c r="E17" i="1"/>
  <c r="D44" i="1" s="1"/>
  <c r="D51" i="1"/>
  <c r="E29" i="1"/>
  <c r="D45" i="1" s="1"/>
  <c r="D52" i="1"/>
  <c r="D53" i="1"/>
  <c r="D42" i="1" l="1"/>
  <c r="E38" i="1"/>
  <c r="D46" i="1" s="1"/>
  <c r="D47" i="1" s="1"/>
  <c r="D54" i="1"/>
  <c r="D65" i="1" l="1"/>
  <c r="D10" i="5"/>
  <c r="D9" i="5"/>
  <c r="D40" i="1" l="1"/>
  <c r="D12" i="5" l="1"/>
  <c r="D11" i="5"/>
</calcChain>
</file>

<file path=xl/sharedStrings.xml><?xml version="1.0" encoding="utf-8"?>
<sst xmlns="http://schemas.openxmlformats.org/spreadsheetml/2006/main" count="102" uniqueCount="64">
  <si>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</si>
  <si>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</si>
  <si>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</si>
  <si>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</si>
  <si>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</si>
  <si>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</si>
  <si>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</si>
  <si>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</si>
  <si>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</si>
  <si>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</si>
  <si>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</t>
  </si>
  <si>
    <t>Grand Total</t>
  </si>
  <si>
    <t>SO2 Emission</t>
  </si>
  <si>
    <t>SO2 EF</t>
  </si>
  <si>
    <t>Gg</t>
  </si>
  <si>
    <t>GWh</t>
  </si>
  <si>
    <t>kg/MWh</t>
  </si>
  <si>
    <t>tons</t>
  </si>
  <si>
    <t>SO2 reduction for Generation in Monitoring Period</t>
  </si>
  <si>
    <t>NOx Emission</t>
  </si>
  <si>
    <t>NOx EF</t>
  </si>
  <si>
    <t>NOx reduction for Generation in Monitoring Period</t>
  </si>
  <si>
    <t xml:space="preserve">December </t>
  </si>
  <si>
    <t>Source</t>
  </si>
  <si>
    <t>Unit</t>
  </si>
  <si>
    <t>Value</t>
  </si>
  <si>
    <t>Net Electricity Generation</t>
  </si>
  <si>
    <t>tCO2e</t>
  </si>
  <si>
    <t>TEIAS Statistics</t>
  </si>
  <si>
    <t>National GHG Inventory, Table1s1</t>
  </si>
  <si>
    <t>Indicator : Air Quality</t>
  </si>
  <si>
    <t>National Electricity Generation 2013</t>
  </si>
  <si>
    <t xml:space="preserve">Total SO2 emission related to electricity generation is about 167.89 Gg for 2012 according to National Inventory of Turkey . Considering that electricity generation in 2013 is 240,154 GWh, SO2 emission per MWh is calculated as 0.70 kg/MWh. 
Same is repeated for NOx emissions and NOx EF was determined as 1.35 kg/MWh. </t>
  </si>
  <si>
    <t>Total</t>
  </si>
  <si>
    <t>kWh</t>
  </si>
  <si>
    <r>
      <t xml:space="preserve">Net Emission Reduction in 2018
</t>
    </r>
    <r>
      <rPr>
        <b/>
        <sz val="8"/>
        <rFont val="Verdana"/>
        <family val="2"/>
        <charset val="162"/>
      </rPr>
      <t>(01/01/2018-31/12/2018)</t>
    </r>
  </si>
  <si>
    <r>
      <t xml:space="preserve">Net Emission Reduction in 2019
</t>
    </r>
    <r>
      <rPr>
        <b/>
        <sz val="8"/>
        <rFont val="Verdana"/>
        <family val="2"/>
        <charset val="162"/>
      </rPr>
      <t>(01/01/2019-31/12/2019)</t>
    </r>
  </si>
  <si>
    <t>2018 (01/01/2018-31/12/2018)</t>
  </si>
  <si>
    <t>2019 (01/01/2019-31/12/2019)</t>
  </si>
  <si>
    <r>
      <t xml:space="preserve">NET Generation </t>
    </r>
    <r>
      <rPr>
        <b/>
        <sz val="8"/>
        <rFont val="Verdana"/>
        <family val="2"/>
        <charset val="162"/>
      </rPr>
      <t>(KWh)</t>
    </r>
  </si>
  <si>
    <r>
      <t xml:space="preserve">NET EMISSION REDUCTIONS </t>
    </r>
    <r>
      <rPr>
        <b/>
        <sz val="8"/>
        <rFont val="Verdana"/>
        <family val="2"/>
        <charset val="162"/>
      </rPr>
      <t xml:space="preserve">
(tCO2e)</t>
    </r>
  </si>
  <si>
    <t>Years</t>
  </si>
  <si>
    <t>Months</t>
  </si>
  <si>
    <t>Estimated Yearly ER (tCO2) in registered PDD</t>
  </si>
  <si>
    <t>Number of days</t>
  </si>
  <si>
    <t>Total for this monitoring period (36 months) (tCO2)</t>
  </si>
  <si>
    <t>Yearly Average (Actual Achieved) (tCO2)</t>
  </si>
  <si>
    <t>% Difference in Actual and Esttimated ER Values</t>
  </si>
  <si>
    <t>Invoice Based Net Electricity Generation (Transmission To Distribution Company)</t>
  </si>
  <si>
    <t>Annual</t>
  </si>
  <si>
    <t>Emission Factor (tCO2/MWh)</t>
  </si>
  <si>
    <t>Net Generation(kWh)</t>
  </si>
  <si>
    <t>Estimated (01/01/2019-31/12/2019)</t>
  </si>
  <si>
    <t>Estimated (01/01/2018-31/12/2018)</t>
  </si>
  <si>
    <t>365 days</t>
  </si>
  <si>
    <t>92 days</t>
  </si>
  <si>
    <t>274 days</t>
  </si>
  <si>
    <t xml:space="preserve"> Estimated (01/10/2017-31/12/2017)</t>
  </si>
  <si>
    <t>2017 (01/10/2017-31/12/2017)</t>
  </si>
  <si>
    <t>2020 (01/01/2020-30/09/2020)</t>
  </si>
  <si>
    <r>
      <t xml:space="preserve">Net Emission Reduction in 2017
</t>
    </r>
    <r>
      <rPr>
        <b/>
        <sz val="8"/>
        <rFont val="Verdana"/>
        <family val="2"/>
        <charset val="162"/>
      </rPr>
      <t>(01/10/2017-31/12/2017)</t>
    </r>
  </si>
  <si>
    <r>
      <t xml:space="preserve">Net Emission Reduction in 2020
</t>
    </r>
    <r>
      <rPr>
        <b/>
        <sz val="8"/>
        <rFont val="Verdana"/>
        <family val="2"/>
        <charset val="162"/>
      </rPr>
      <t>(01/01/2020-30/09/2020)</t>
    </r>
  </si>
  <si>
    <t>Estimated (01/01/2020-30/09/2020)</t>
  </si>
  <si>
    <t>Net Emission Reduction (01/10/2017-30/09/2020)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</si>
</sst>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_(* #,##0_);_(* \(#,##0\);_(* &quot;-&quot;??_);_(@_)"/>
    <numFmt numFmtId="167" formatCode="#,##0.000"/>
    <numFmt numFmtId="168" formatCode="#,##0.0"/>
    <numFmt numFmtId="169" formatCode="_(* #,##0.000_);_(* \(#,##0.000\);_(* &quot;-&quot;??_);_(@_)"/>
    <numFmt numFmtId="170" formatCode="0.0%"/>
  </numFmts>
  <fonts count="18" x14ac:knownFonts="1">
    <font>
      <sz val="10"/>
      <name val="Verdana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u/>
      <sz val="12.5"/>
      <color indexed="12"/>
      <name val="Verdana"/>
      <family val="2"/>
      <charset val="162"/>
    </font>
    <font>
      <b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  <charset val="16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12"/>
      <name val="Verdana"/>
      <family val="2"/>
      <charset val="162"/>
    </font>
    <font>
      <sz val="10"/>
      <name val="Arial"/>
      <family val="2"/>
      <charset val="162"/>
    </font>
    <font>
      <sz val="8"/>
      <name val="Verdana"/>
      <family val="2"/>
      <charset val="162"/>
    </font>
    <font>
      <b/>
      <sz val="8"/>
      <name val="Verdana"/>
      <family val="2"/>
      <charset val="162"/>
    </font>
    <font>
      <sz val="9"/>
      <name val="Verdana"/>
      <family val="2"/>
      <charset val="162"/>
    </font>
    <font>
      <u/>
      <sz val="9"/>
      <color indexed="12"/>
      <name val="Verdana"/>
      <family val="2"/>
      <charset val="162"/>
    </font>
    <font>
      <u/>
      <sz val="10"/>
      <color indexed="12"/>
      <name val="Verdana"/>
      <family val="2"/>
      <charset val="162"/>
    </font>
    <font>
      <b/>
      <sz val="8"/>
      <color rgb="FF8A8A8A"/>
      <name val="Tahoma"/>
      <family val="2"/>
      <charset val="162"/>
    </font>
    <font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FFFFFF"/>
      </top>
      <bottom style="medium">
        <color rgb="FFE4E4E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10" fillId="0" borderId="0"/>
    <xf numFmtId="164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4" fillId="0" borderId="0" xfId="1" applyFont="1" applyAlignment="1" applyProtection="1">
      <alignment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7" fontId="11" fillId="3" borderId="1" xfId="0" applyNumberFormat="1" applyFont="1" applyFill="1" applyBorder="1" applyAlignment="1">
      <alignment horizontal="center" vertical="center"/>
    </xf>
    <xf numFmtId="167" fontId="11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164" fontId="0" fillId="0" borderId="1" xfId="5" applyFont="1" applyBorder="1" applyAlignment="1">
      <alignment horizontal="left" vertical="center"/>
    </xf>
    <xf numFmtId="167" fontId="11" fillId="6" borderId="12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6" fillId="8" borderId="14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0" fontId="0" fillId="0" borderId="0" xfId="0" applyBorder="1" applyAlignment="1"/>
    <xf numFmtId="4" fontId="0" fillId="0" borderId="0" xfId="0" applyNumberFormat="1" applyBorder="1" applyAlignment="1">
      <alignment vertical="center"/>
    </xf>
    <xf numFmtId="4" fontId="5" fillId="0" borderId="0" xfId="0" applyNumberFormat="1" applyFont="1" applyBorder="1" applyAlignment="1">
      <alignment horizontal="right" vertical="center"/>
    </xf>
    <xf numFmtId="166" fontId="2" fillId="5" borderId="9" xfId="0" applyNumberFormat="1" applyFont="1" applyFill="1" applyBorder="1" applyAlignment="1">
      <alignment vertical="center"/>
    </xf>
    <xf numFmtId="167" fontId="11" fillId="7" borderId="10" xfId="5" applyNumberFormat="1" applyFont="1" applyFill="1" applyBorder="1" applyAlignment="1">
      <alignment horizontal="center" vertical="center"/>
    </xf>
    <xf numFmtId="167" fontId="11" fillId="3" borderId="9" xfId="0" applyNumberFormat="1" applyFont="1" applyFill="1" applyBorder="1" applyAlignment="1">
      <alignment horizontal="center" vertical="center"/>
    </xf>
    <xf numFmtId="167" fontId="11" fillId="7" borderId="9" xfId="5" applyNumberFormat="1" applyFont="1" applyFill="1" applyBorder="1" applyAlignment="1">
      <alignment horizontal="center" vertical="center"/>
    </xf>
    <xf numFmtId="167" fontId="11" fillId="3" borderId="12" xfId="0" applyNumberFormat="1" applyFont="1" applyFill="1" applyBorder="1" applyAlignment="1">
      <alignment horizontal="center" vertical="center"/>
    </xf>
    <xf numFmtId="166" fontId="4" fillId="0" borderId="0" xfId="0" applyNumberFormat="1" applyFont="1" applyBorder="1" applyAlignment="1"/>
    <xf numFmtId="0" fontId="4" fillId="3" borderId="16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4" fillId="3" borderId="20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0" xfId="0" applyBorder="1" applyAlignment="1">
      <alignment vertical="center"/>
    </xf>
    <xf numFmtId="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3" fontId="0" fillId="0" borderId="8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right"/>
    </xf>
    <xf numFmtId="0" fontId="2" fillId="2" borderId="17" xfId="0" applyFont="1" applyFill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 vertical="center"/>
    </xf>
    <xf numFmtId="1" fontId="0" fillId="0" borderId="10" xfId="0" applyNumberFormat="1" applyBorder="1" applyAlignment="1">
      <alignment vertical="center"/>
    </xf>
    <xf numFmtId="167" fontId="11" fillId="7" borderId="15" xfId="5" applyNumberFormat="1" applyFont="1" applyFill="1" applyBorder="1" applyAlignment="1">
      <alignment horizontal="center" vertical="center"/>
    </xf>
    <xf numFmtId="0" fontId="0" fillId="6" borderId="23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5" fillId="6" borderId="24" xfId="0" applyFont="1" applyFill="1" applyBorder="1" applyAlignment="1">
      <alignment vertical="center"/>
    </xf>
    <xf numFmtId="168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166" fontId="0" fillId="0" borderId="0" xfId="0" applyNumberFormat="1" applyAlignment="1">
      <alignment vertical="center"/>
    </xf>
    <xf numFmtId="167" fontId="6" fillId="0" borderId="9" xfId="0" applyNumberFormat="1" applyFont="1" applyBorder="1" applyAlignment="1">
      <alignment vertical="center"/>
    </xf>
    <xf numFmtId="169" fontId="6" fillId="0" borderId="15" xfId="5" applyNumberFormat="1" applyFont="1" applyBorder="1" applyAlignment="1">
      <alignment vertical="center"/>
    </xf>
    <xf numFmtId="169" fontId="4" fillId="0" borderId="1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2" xfId="0" applyNumberFormat="1" applyBorder="1" applyAlignment="1">
      <alignment vertical="center"/>
    </xf>
    <xf numFmtId="3" fontId="2" fillId="5" borderId="27" xfId="0" applyNumberFormat="1" applyFont="1" applyFill="1" applyBorder="1" applyAlignment="1">
      <alignment horizontal="center" vertical="center"/>
    </xf>
    <xf numFmtId="3" fontId="2" fillId="5" borderId="28" xfId="0" applyNumberFormat="1" applyFont="1" applyFill="1" applyBorder="1" applyAlignment="1">
      <alignment horizontal="center" vertical="center"/>
    </xf>
    <xf numFmtId="3" fontId="2" fillId="5" borderId="29" xfId="0" applyNumberFormat="1" applyFont="1" applyFill="1" applyBorder="1" applyAlignment="1">
      <alignment horizontal="center" vertical="center"/>
    </xf>
    <xf numFmtId="3" fontId="2" fillId="5" borderId="15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5" fillId="0" borderId="1" xfId="1" applyFont="1" applyBorder="1" applyAlignment="1" applyProtection="1">
      <alignment horizontal="center" vertical="center"/>
    </xf>
    <xf numFmtId="0" fontId="15" fillId="0" borderId="4" xfId="1" applyFont="1" applyBorder="1" applyAlignment="1" applyProtection="1">
      <alignment horizontal="center" vertical="center"/>
    </xf>
    <xf numFmtId="170" fontId="0" fillId="0" borderId="0" xfId="6" applyNumberFormat="1" applyFont="1" applyAlignment="1">
      <alignment vertical="center"/>
    </xf>
  </cellXfs>
  <cellStyles count="7">
    <cellStyle name="Köprü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Virgül" xfId="5" builtinId="3"/>
    <cellStyle name="Yüzde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unfccc.int/files/national_reports/annex_i_ghg_inventories/national_inventories_submissions/application/zip/tur-2013-crf-12apr.zip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teias.gov.tr/T%C3%BCrkiyeElektrik%C4%B0statistikleri/istatistik2013/kgucunkullan%C4%B1m(14-22)/14.xls" TargetMode="External"/><Relationship Id="rId1" Type="http://schemas.openxmlformats.org/officeDocument/2006/relationships/hyperlink" Target="http://www.teias.gov.tr/T%C3%BCrkiyeElektrik%C4%B0statistikleri/istatistik2011/uretim%20tuketim(22-45)/23.xls" TargetMode="External"/><Relationship Id="rId6" Type="http://schemas.openxmlformats.org/officeDocument/2006/relationships/hyperlink" Target="http://unfccc.int/files/national_reports/annex_i_ghg_inventories/national_inventories_submissions/application/zip/tur-2014-nir-15apr.zip" TargetMode="External"/><Relationship Id="rId5" Type="http://schemas.openxmlformats.org/officeDocument/2006/relationships/hyperlink" Target="http://unfccc.int/files/national_reports/annex_i_ghg_inventories/national_inventories_submissions/application/zip/tur-2014-nir-15apr.zip" TargetMode="External"/><Relationship Id="rId4" Type="http://schemas.openxmlformats.org/officeDocument/2006/relationships/hyperlink" Target="http://unfccc.int/files/national_reports/annex_i_ghg_inventories/national_inventories_submissions/application/zip/tur-2013-crf-12apr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topLeftCell="A40" zoomScale="90" zoomScaleNormal="90" workbookViewId="0">
      <selection activeCell="E72" sqref="E72"/>
    </sheetView>
  </sheetViews>
  <sheetFormatPr defaultColWidth="11" defaultRowHeight="13.5" x14ac:dyDescent="0.3"/>
  <cols>
    <col min="1" max="1" width="11" style="2"/>
    <col min="2" max="2" width="12.23046875" style="2" customWidth="1"/>
    <col min="3" max="3" width="36.23046875" style="2" customWidth="1"/>
    <col min="4" max="4" width="19" style="2" customWidth="1"/>
    <col min="5" max="5" width="17.61328125" style="5" customWidth="1"/>
    <col min="6" max="6" width="12.23046875" style="2" customWidth="1"/>
    <col min="7" max="7" width="13.61328125" style="2" bestFit="1" customWidth="1"/>
    <col min="8" max="10" width="11" style="2"/>
    <col min="11" max="11" width="15.765625" style="2" customWidth="1"/>
    <col min="12" max="16384" width="11" style="2"/>
  </cols>
  <sheetData>
    <row r="1" spans="1:5" s="1" customFormat="1" ht="41" thickBot="1" x14ac:dyDescent="0.35">
      <c r="A1" s="41" t="s">
        <v>41</v>
      </c>
      <c r="B1" s="37" t="s">
        <v>42</v>
      </c>
      <c r="C1" s="38" t="s">
        <v>48</v>
      </c>
      <c r="D1" s="39" t="s">
        <v>39</v>
      </c>
      <c r="E1" s="40" t="s">
        <v>40</v>
      </c>
    </row>
    <row r="2" spans="1:5" ht="15" customHeight="1" thickBot="1" x14ac:dyDescent="0.35">
      <c r="A2" s="102">
        <v>2017</v>
      </c>
      <c r="B2" s="76" t="s">
        <v>8</v>
      </c>
      <c r="C2" s="17">
        <v>66948.875</v>
      </c>
      <c r="D2" s="32">
        <f>+C2</f>
        <v>66948.875</v>
      </c>
      <c r="E2" s="95">
        <f>ROUNDDOWN(SUM(D2:D4)*D41/1000,0)</f>
        <v>87</v>
      </c>
    </row>
    <row r="3" spans="1:5" ht="15" customHeight="1" thickBot="1" x14ac:dyDescent="0.35">
      <c r="A3" s="103"/>
      <c r="B3" s="77" t="s">
        <v>9</v>
      </c>
      <c r="C3" s="35">
        <v>47805.614999999998</v>
      </c>
      <c r="D3" s="32">
        <f>+C3</f>
        <v>47805.614999999998</v>
      </c>
      <c r="E3" s="96"/>
    </row>
    <row r="4" spans="1:5" ht="15" customHeight="1" thickBot="1" x14ac:dyDescent="0.35">
      <c r="A4" s="104"/>
      <c r="B4" s="78" t="s">
        <v>22</v>
      </c>
      <c r="C4" s="33">
        <v>32598.36</v>
      </c>
      <c r="D4" s="34">
        <f>+C4</f>
        <v>32598.36</v>
      </c>
      <c r="E4" s="97"/>
    </row>
    <row r="5" spans="1:5" ht="15" customHeight="1" x14ac:dyDescent="0.3">
      <c r="A5" s="99">
        <v>2018</v>
      </c>
      <c r="B5" s="79" t="s">
        <v>10</v>
      </c>
      <c r="C5" s="17">
        <v>40750.019999999997</v>
      </c>
      <c r="D5" s="34">
        <f t="shared" ref="D5:D15" si="0">+C5</f>
        <v>40750.019999999997</v>
      </c>
      <c r="E5" s="95">
        <f>ROUNDDOWN(SUM(D5:D16)*D41/1000,0)</f>
        <v>426</v>
      </c>
    </row>
    <row r="6" spans="1:5" ht="15" customHeight="1" x14ac:dyDescent="0.3">
      <c r="A6" s="100"/>
      <c r="B6" s="80" t="s">
        <v>0</v>
      </c>
      <c r="C6" s="16">
        <v>31684.404999999999</v>
      </c>
      <c r="D6" s="34">
        <f t="shared" si="0"/>
        <v>31684.404999999999</v>
      </c>
      <c r="E6" s="96"/>
    </row>
    <row r="7" spans="1:5" ht="15" customHeight="1" x14ac:dyDescent="0.3">
      <c r="A7" s="100"/>
      <c r="B7" s="77" t="s">
        <v>1</v>
      </c>
      <c r="C7" s="17">
        <v>54487.574999999997</v>
      </c>
      <c r="D7" s="34">
        <f t="shared" si="0"/>
        <v>54487.574999999997</v>
      </c>
      <c r="E7" s="96"/>
    </row>
    <row r="8" spans="1:5" ht="15" customHeight="1" x14ac:dyDescent="0.3">
      <c r="A8" s="100"/>
      <c r="B8" s="80" t="s">
        <v>2</v>
      </c>
      <c r="C8" s="16">
        <v>75001.274999999994</v>
      </c>
      <c r="D8" s="34">
        <f t="shared" si="0"/>
        <v>75001.274999999994</v>
      </c>
      <c r="E8" s="96"/>
    </row>
    <row r="9" spans="1:5" ht="15" customHeight="1" x14ac:dyDescent="0.3">
      <c r="A9" s="100"/>
      <c r="B9" s="81" t="s">
        <v>3</v>
      </c>
      <c r="C9" s="17">
        <v>77015.384999999995</v>
      </c>
      <c r="D9" s="34">
        <f t="shared" si="0"/>
        <v>77015.384999999995</v>
      </c>
      <c r="E9" s="96"/>
    </row>
    <row r="10" spans="1:5" ht="15" customHeight="1" x14ac:dyDescent="0.3">
      <c r="A10" s="100"/>
      <c r="B10" s="82" t="s">
        <v>4</v>
      </c>
      <c r="C10" s="16">
        <v>75588.12</v>
      </c>
      <c r="D10" s="34">
        <f t="shared" si="0"/>
        <v>75588.12</v>
      </c>
      <c r="E10" s="96"/>
    </row>
    <row r="11" spans="1:5" ht="15" customHeight="1" x14ac:dyDescent="0.3">
      <c r="A11" s="100"/>
      <c r="B11" s="81" t="s">
        <v>5</v>
      </c>
      <c r="C11" s="17">
        <v>83556.58</v>
      </c>
      <c r="D11" s="34">
        <f t="shared" si="0"/>
        <v>83556.58</v>
      </c>
      <c r="E11" s="96"/>
    </row>
    <row r="12" spans="1:5" ht="15" customHeight="1" x14ac:dyDescent="0.3">
      <c r="A12" s="100"/>
      <c r="B12" s="82" t="s">
        <v>6</v>
      </c>
      <c r="C12" s="16">
        <v>78625.845000000001</v>
      </c>
      <c r="D12" s="34">
        <f t="shared" si="0"/>
        <v>78625.845000000001</v>
      </c>
      <c r="E12" s="96"/>
    </row>
    <row r="13" spans="1:5" ht="15" customHeight="1" x14ac:dyDescent="0.3">
      <c r="A13" s="100"/>
      <c r="B13" s="81" t="s">
        <v>7</v>
      </c>
      <c r="C13" s="17">
        <v>70510.41</v>
      </c>
      <c r="D13" s="34">
        <f t="shared" si="0"/>
        <v>70510.41</v>
      </c>
      <c r="E13" s="96"/>
    </row>
    <row r="14" spans="1:5" ht="15" customHeight="1" x14ac:dyDescent="0.3">
      <c r="A14" s="100"/>
      <c r="B14" s="82" t="s">
        <v>8</v>
      </c>
      <c r="C14" s="16">
        <v>61598.025000000001</v>
      </c>
      <c r="D14" s="34">
        <f t="shared" si="0"/>
        <v>61598.025000000001</v>
      </c>
      <c r="E14" s="96"/>
    </row>
    <row r="15" spans="1:5" ht="15" customHeight="1" thickBot="1" x14ac:dyDescent="0.35">
      <c r="A15" s="100"/>
      <c r="B15" s="81" t="s">
        <v>9</v>
      </c>
      <c r="C15" s="23">
        <v>38358.135000000002</v>
      </c>
      <c r="D15" s="34">
        <f t="shared" si="0"/>
        <v>38358.135000000002</v>
      </c>
      <c r="E15" s="96"/>
    </row>
    <row r="16" spans="1:5" ht="15" customHeight="1" thickBot="1" x14ac:dyDescent="0.35">
      <c r="A16" s="101"/>
      <c r="B16" s="83" t="s">
        <v>22</v>
      </c>
      <c r="C16" s="33">
        <v>32544.54</v>
      </c>
      <c r="D16" s="34">
        <f>+C16</f>
        <v>32544.54</v>
      </c>
      <c r="E16" s="97"/>
    </row>
    <row r="17" spans="1:5" ht="15" customHeight="1" x14ac:dyDescent="0.3">
      <c r="A17" s="99">
        <v>2019</v>
      </c>
      <c r="B17" s="79" t="s">
        <v>10</v>
      </c>
      <c r="C17" s="17">
        <v>24346.11</v>
      </c>
      <c r="D17" s="34">
        <f t="shared" ref="D17:D27" si="1">+C17</f>
        <v>24346.11</v>
      </c>
      <c r="E17" s="95">
        <f>ROUNDDOWN(SUM(D17:D28)*D41/1000,0)</f>
        <v>434</v>
      </c>
    </row>
    <row r="18" spans="1:5" ht="15" customHeight="1" x14ac:dyDescent="0.3">
      <c r="A18" s="100"/>
      <c r="B18" s="80" t="s">
        <v>0</v>
      </c>
      <c r="C18" s="16">
        <v>48306.555</v>
      </c>
      <c r="D18" s="34">
        <f t="shared" si="1"/>
        <v>48306.555</v>
      </c>
      <c r="E18" s="96"/>
    </row>
    <row r="19" spans="1:5" ht="15" customHeight="1" x14ac:dyDescent="0.3">
      <c r="A19" s="100"/>
      <c r="B19" s="77" t="s">
        <v>1</v>
      </c>
      <c r="C19" s="17">
        <v>72237.69</v>
      </c>
      <c r="D19" s="34">
        <f t="shared" si="1"/>
        <v>72237.69</v>
      </c>
      <c r="E19" s="96"/>
    </row>
    <row r="20" spans="1:5" ht="15" customHeight="1" x14ac:dyDescent="0.3">
      <c r="A20" s="100"/>
      <c r="B20" s="80" t="s">
        <v>2</v>
      </c>
      <c r="C20" s="16">
        <v>68056.425000000003</v>
      </c>
      <c r="D20" s="34">
        <f t="shared" si="1"/>
        <v>68056.425000000003</v>
      </c>
      <c r="E20" s="96"/>
    </row>
    <row r="21" spans="1:5" ht="15" customHeight="1" x14ac:dyDescent="0.3">
      <c r="A21" s="100"/>
      <c r="B21" s="81" t="s">
        <v>3</v>
      </c>
      <c r="C21" s="17">
        <v>73738.574999999997</v>
      </c>
      <c r="D21" s="34">
        <f t="shared" si="1"/>
        <v>73738.574999999997</v>
      </c>
      <c r="E21" s="96"/>
    </row>
    <row r="22" spans="1:5" ht="15" customHeight="1" x14ac:dyDescent="0.3">
      <c r="A22" s="100"/>
      <c r="B22" s="82" t="s">
        <v>4</v>
      </c>
      <c r="C22" s="16">
        <v>76611.735000000001</v>
      </c>
      <c r="D22" s="34">
        <f t="shared" si="1"/>
        <v>76611.735000000001</v>
      </c>
      <c r="E22" s="96"/>
    </row>
    <row r="23" spans="1:5" ht="15" customHeight="1" x14ac:dyDescent="0.3">
      <c r="A23" s="100"/>
      <c r="B23" s="81" t="s">
        <v>5</v>
      </c>
      <c r="C23" s="17">
        <v>83782.214999999997</v>
      </c>
      <c r="D23" s="34">
        <f t="shared" si="1"/>
        <v>83782.214999999997</v>
      </c>
      <c r="E23" s="96"/>
    </row>
    <row r="24" spans="1:5" ht="15" customHeight="1" x14ac:dyDescent="0.3">
      <c r="A24" s="100"/>
      <c r="B24" s="82" t="s">
        <v>6</v>
      </c>
      <c r="C24" s="16">
        <v>81554.895000000004</v>
      </c>
      <c r="D24" s="34">
        <f t="shared" si="1"/>
        <v>81554.895000000004</v>
      </c>
      <c r="E24" s="96"/>
    </row>
    <row r="25" spans="1:5" ht="15" customHeight="1" x14ac:dyDescent="0.3">
      <c r="A25" s="100"/>
      <c r="B25" s="81" t="s">
        <v>7</v>
      </c>
      <c r="C25" s="17">
        <v>71022.73</v>
      </c>
      <c r="D25" s="34">
        <f t="shared" si="1"/>
        <v>71022.73</v>
      </c>
      <c r="E25" s="96"/>
    </row>
    <row r="26" spans="1:5" ht="15" customHeight="1" x14ac:dyDescent="0.3">
      <c r="A26" s="100"/>
      <c r="B26" s="82" t="s">
        <v>8</v>
      </c>
      <c r="C26" s="16">
        <v>60685.084999999999</v>
      </c>
      <c r="D26" s="34">
        <f t="shared" si="1"/>
        <v>60685.084999999999</v>
      </c>
      <c r="E26" s="96"/>
    </row>
    <row r="27" spans="1:5" ht="15" customHeight="1" thickBot="1" x14ac:dyDescent="0.35">
      <c r="A27" s="100"/>
      <c r="B27" s="81" t="s">
        <v>9</v>
      </c>
      <c r="C27" s="23">
        <v>39476.97</v>
      </c>
      <c r="D27" s="34">
        <f t="shared" si="1"/>
        <v>39476.97</v>
      </c>
      <c r="E27" s="96"/>
    </row>
    <row r="28" spans="1:5" ht="15" customHeight="1" thickBot="1" x14ac:dyDescent="0.35">
      <c r="A28" s="101"/>
      <c r="B28" s="83" t="s">
        <v>22</v>
      </c>
      <c r="C28" s="33">
        <v>34337.067999999999</v>
      </c>
      <c r="D28" s="34">
        <f>+C28</f>
        <v>34337.067999999999</v>
      </c>
      <c r="E28" s="97"/>
    </row>
    <row r="29" spans="1:5" ht="15" customHeight="1" x14ac:dyDescent="0.3">
      <c r="A29" s="99">
        <v>2020</v>
      </c>
      <c r="B29" s="79" t="s">
        <v>10</v>
      </c>
      <c r="C29" s="17">
        <v>47496.15</v>
      </c>
      <c r="D29" s="34">
        <f t="shared" ref="D29:D37" si="2">+C29</f>
        <v>47496.15</v>
      </c>
      <c r="E29" s="95">
        <f>ROUNDDOWN(SUM(D29:D37)*D41/1000,0)</f>
        <v>361</v>
      </c>
    </row>
    <row r="30" spans="1:5" ht="15" customHeight="1" x14ac:dyDescent="0.3">
      <c r="A30" s="100"/>
      <c r="B30" s="80" t="s">
        <v>0</v>
      </c>
      <c r="C30" s="16">
        <v>47685.55</v>
      </c>
      <c r="D30" s="34">
        <f t="shared" si="2"/>
        <v>47685.55</v>
      </c>
      <c r="E30" s="96"/>
    </row>
    <row r="31" spans="1:5" ht="15" customHeight="1" x14ac:dyDescent="0.3">
      <c r="A31" s="100"/>
      <c r="B31" s="77" t="s">
        <v>1</v>
      </c>
      <c r="C31" s="17">
        <v>61206.79</v>
      </c>
      <c r="D31" s="34">
        <f t="shared" si="2"/>
        <v>61206.79</v>
      </c>
      <c r="E31" s="96"/>
    </row>
    <row r="32" spans="1:5" ht="15" customHeight="1" x14ac:dyDescent="0.3">
      <c r="A32" s="100"/>
      <c r="B32" s="80" t="s">
        <v>2</v>
      </c>
      <c r="C32" s="16">
        <v>70374.824999999997</v>
      </c>
      <c r="D32" s="34">
        <f t="shared" si="2"/>
        <v>70374.824999999997</v>
      </c>
      <c r="E32" s="96"/>
    </row>
    <row r="33" spans="1:6" ht="15" customHeight="1" x14ac:dyDescent="0.3">
      <c r="A33" s="100"/>
      <c r="B33" s="81" t="s">
        <v>3</v>
      </c>
      <c r="C33" s="17">
        <v>73910.38</v>
      </c>
      <c r="D33" s="34">
        <f t="shared" si="2"/>
        <v>73910.38</v>
      </c>
      <c r="E33" s="96"/>
    </row>
    <row r="34" spans="1:6" ht="15" customHeight="1" x14ac:dyDescent="0.3">
      <c r="A34" s="100"/>
      <c r="B34" s="82" t="s">
        <v>4</v>
      </c>
      <c r="C34" s="16">
        <v>75240.36</v>
      </c>
      <c r="D34" s="34">
        <f t="shared" si="2"/>
        <v>75240.36</v>
      </c>
      <c r="E34" s="96"/>
    </row>
    <row r="35" spans="1:6" ht="15" customHeight="1" x14ac:dyDescent="0.3">
      <c r="A35" s="100"/>
      <c r="B35" s="81" t="s">
        <v>5</v>
      </c>
      <c r="C35" s="17">
        <v>84262.455000000002</v>
      </c>
      <c r="D35" s="34">
        <f t="shared" si="2"/>
        <v>84262.455000000002</v>
      </c>
      <c r="E35" s="96"/>
    </row>
    <row r="36" spans="1:6" ht="27.75" customHeight="1" x14ac:dyDescent="0.3">
      <c r="A36" s="100"/>
      <c r="B36" s="82" t="s">
        <v>6</v>
      </c>
      <c r="C36" s="16">
        <v>80543.7</v>
      </c>
      <c r="D36" s="34">
        <f t="shared" si="2"/>
        <v>80543.7</v>
      </c>
      <c r="E36" s="96"/>
    </row>
    <row r="37" spans="1:6" ht="29.25" customHeight="1" thickBot="1" x14ac:dyDescent="0.35">
      <c r="A37" s="101"/>
      <c r="B37" s="81" t="s">
        <v>7</v>
      </c>
      <c r="C37" s="33">
        <v>69296.02</v>
      </c>
      <c r="D37" s="75">
        <f t="shared" si="2"/>
        <v>69296.02</v>
      </c>
      <c r="E37" s="98"/>
    </row>
    <row r="38" spans="1:6" ht="27" customHeight="1" x14ac:dyDescent="0.3">
      <c r="A38" s="11"/>
      <c r="B38" s="24" t="s">
        <v>11</v>
      </c>
      <c r="C38" s="89">
        <f>SUM(C2:C37)</f>
        <v>2211245.4480000003</v>
      </c>
      <c r="D38" s="90">
        <f>SUM(D2:D37)</f>
        <v>2211245.4480000003</v>
      </c>
      <c r="E38" s="31">
        <f>+E2+E5+E17+E29</f>
        <v>1308</v>
      </c>
      <c r="F38" s="36" t="s">
        <v>27</v>
      </c>
    </row>
    <row r="39" spans="1:6" ht="30" customHeight="1" x14ac:dyDescent="0.3">
      <c r="A39" s="12"/>
      <c r="C39" s="4"/>
      <c r="E39" s="2"/>
    </row>
    <row r="40" spans="1:6" ht="32.25" customHeight="1" x14ac:dyDescent="0.3">
      <c r="C40" s="6" t="s">
        <v>51</v>
      </c>
      <c r="D40" s="9">
        <f>D38</f>
        <v>2211245.4480000003</v>
      </c>
      <c r="E40" s="2"/>
    </row>
    <row r="41" spans="1:6" ht="38.25" customHeight="1" thickBot="1" x14ac:dyDescent="0.35">
      <c r="C41" s="59" t="s">
        <v>50</v>
      </c>
      <c r="D41" s="60">
        <v>0.59199999999999997</v>
      </c>
      <c r="E41" s="2"/>
    </row>
    <row r="42" spans="1:6" ht="23.5" x14ac:dyDescent="0.3">
      <c r="C42" s="64" t="s">
        <v>60</v>
      </c>
      <c r="D42" s="65">
        <f>+ROUNDDOWN(E2,0)</f>
        <v>87</v>
      </c>
      <c r="E42" s="66" t="s">
        <v>27</v>
      </c>
      <c r="F42" s="67" t="s">
        <v>55</v>
      </c>
    </row>
    <row r="43" spans="1:6" ht="23.5" x14ac:dyDescent="0.3">
      <c r="C43" s="68" t="s">
        <v>35</v>
      </c>
      <c r="D43" s="10">
        <f>+ROUNDDOWN(E5,0)</f>
        <v>426</v>
      </c>
      <c r="E43" s="63" t="s">
        <v>27</v>
      </c>
      <c r="F43" s="69" t="s">
        <v>54</v>
      </c>
    </row>
    <row r="44" spans="1:6" ht="27.75" customHeight="1" x14ac:dyDescent="0.3">
      <c r="C44" s="68" t="s">
        <v>36</v>
      </c>
      <c r="D44" s="10">
        <f>+ROUNDDOWN(E17,0)</f>
        <v>434</v>
      </c>
      <c r="E44" s="63" t="s">
        <v>27</v>
      </c>
      <c r="F44" s="69" t="s">
        <v>54</v>
      </c>
    </row>
    <row r="45" spans="1:6" ht="24" thickBot="1" x14ac:dyDescent="0.35">
      <c r="C45" s="70" t="s">
        <v>61</v>
      </c>
      <c r="D45" s="71">
        <f>+ROUNDDOWN(E29,0)</f>
        <v>361</v>
      </c>
      <c r="E45" s="72" t="s">
        <v>27</v>
      </c>
      <c r="F45" s="73" t="s">
        <v>56</v>
      </c>
    </row>
    <row r="46" spans="1:6" ht="37.5" customHeight="1" x14ac:dyDescent="0.3">
      <c r="C46" s="61" t="s">
        <v>63</v>
      </c>
      <c r="D46" s="62">
        <f>+E38</f>
        <v>1308</v>
      </c>
      <c r="E46" s="2"/>
    </row>
    <row r="47" spans="1:6" ht="37.5" customHeight="1" x14ac:dyDescent="0.3">
      <c r="C47" s="50" t="s">
        <v>46</v>
      </c>
      <c r="D47" s="84">
        <f>+ROUNDDOWN(D46/3,0)</f>
        <v>436</v>
      </c>
      <c r="E47" s="2"/>
    </row>
    <row r="48" spans="1:6" ht="37.5" customHeight="1" x14ac:dyDescent="0.3">
      <c r="C48" s="51" t="s">
        <v>26</v>
      </c>
      <c r="D48" s="52"/>
      <c r="E48" s="53"/>
    </row>
    <row r="49" spans="3:11" x14ac:dyDescent="0.3">
      <c r="C49" s="42" t="s">
        <v>58</v>
      </c>
      <c r="D49" s="92">
        <f>SUM(D2:D4)</f>
        <v>147352.84999999998</v>
      </c>
      <c r="E49" s="8" t="s">
        <v>34</v>
      </c>
      <c r="F49" s="88"/>
    </row>
    <row r="50" spans="3:11" x14ac:dyDescent="0.3">
      <c r="C50" s="42" t="s">
        <v>37</v>
      </c>
      <c r="D50" s="92">
        <f>SUM(D5:D16)</f>
        <v>719720.31500000006</v>
      </c>
      <c r="E50" s="8" t="s">
        <v>34</v>
      </c>
    </row>
    <row r="51" spans="3:11" x14ac:dyDescent="0.3">
      <c r="C51" s="42" t="s">
        <v>38</v>
      </c>
      <c r="D51" s="92">
        <f>SUM(D17:D28)</f>
        <v>734156.05299999996</v>
      </c>
      <c r="E51" s="8" t="s">
        <v>34</v>
      </c>
      <c r="G51" s="7"/>
    </row>
    <row r="52" spans="3:11" x14ac:dyDescent="0.3">
      <c r="C52" s="42" t="s">
        <v>59</v>
      </c>
      <c r="D52" s="92">
        <f>SUM(D29:D37)</f>
        <v>610016.23</v>
      </c>
      <c r="E52" s="8" t="s">
        <v>34</v>
      </c>
      <c r="G52" s="29"/>
    </row>
    <row r="53" spans="3:11" x14ac:dyDescent="0.3">
      <c r="C53" s="43" t="s">
        <v>33</v>
      </c>
      <c r="D53" s="91">
        <f>+D38</f>
        <v>2211245.4480000003</v>
      </c>
      <c r="E53" s="27" t="s">
        <v>34</v>
      </c>
      <c r="G53" s="30"/>
    </row>
    <row r="54" spans="3:11" x14ac:dyDescent="0.3">
      <c r="C54" s="56" t="s">
        <v>49</v>
      </c>
      <c r="D54" s="57">
        <f>+D38/3</f>
        <v>737081.81600000011</v>
      </c>
      <c r="E54" s="2"/>
      <c r="G54" s="29"/>
    </row>
    <row r="55" spans="3:11" ht="14" thickBot="1" x14ac:dyDescent="0.35">
      <c r="E55" s="2"/>
      <c r="G55" s="29"/>
    </row>
    <row r="56" spans="3:11" ht="27" x14ac:dyDescent="0.3">
      <c r="C56" s="45" t="s">
        <v>43</v>
      </c>
      <c r="D56" s="74">
        <v>548</v>
      </c>
      <c r="E56" s="46"/>
      <c r="F56" s="46"/>
      <c r="G56" s="47" t="s">
        <v>44</v>
      </c>
    </row>
    <row r="57" spans="3:11" x14ac:dyDescent="0.3">
      <c r="C57" s="58" t="s">
        <v>57</v>
      </c>
      <c r="D57" s="93">
        <f>+(D56/365)*G57</f>
        <v>136.62465753424658</v>
      </c>
      <c r="E57" s="44">
        <v>41547</v>
      </c>
      <c r="F57" s="44">
        <v>41638</v>
      </c>
      <c r="G57" s="54">
        <f>+F57-E57</f>
        <v>91</v>
      </c>
    </row>
    <row r="58" spans="3:11" x14ac:dyDescent="0.3">
      <c r="C58" s="58" t="s">
        <v>53</v>
      </c>
      <c r="D58" s="93">
        <f>+D56</f>
        <v>548</v>
      </c>
      <c r="E58" s="44"/>
      <c r="F58" s="44"/>
      <c r="G58" s="54">
        <v>365</v>
      </c>
    </row>
    <row r="59" spans="3:11" x14ac:dyDescent="0.3">
      <c r="C59" s="58" t="s">
        <v>52</v>
      </c>
      <c r="D59" s="93">
        <f>+D56</f>
        <v>548</v>
      </c>
      <c r="E59" s="44"/>
      <c r="F59" s="44"/>
      <c r="G59" s="54">
        <v>365</v>
      </c>
    </row>
    <row r="60" spans="3:11" x14ac:dyDescent="0.3">
      <c r="C60" s="58" t="s">
        <v>62</v>
      </c>
      <c r="D60" s="93">
        <f>+(D56/365)*G60</f>
        <v>411.37534246575342</v>
      </c>
      <c r="E60" s="44">
        <v>42369</v>
      </c>
      <c r="F60" s="44">
        <v>42642</v>
      </c>
      <c r="G60" s="54">
        <f>+F60-E60+1</f>
        <v>274</v>
      </c>
    </row>
    <row r="61" spans="3:11" ht="14" thickBot="1" x14ac:dyDescent="0.35">
      <c r="C61" s="49" t="s">
        <v>33</v>
      </c>
      <c r="D61" s="94">
        <f>+D57+D58+D59+D60</f>
        <v>1644</v>
      </c>
      <c r="E61" s="48"/>
      <c r="F61" s="48"/>
      <c r="G61" s="55">
        <f>+G57+G58+G59+G60</f>
        <v>1095</v>
      </c>
    </row>
    <row r="62" spans="3:11" ht="27" x14ac:dyDescent="0.3">
      <c r="C62" s="18" t="s">
        <v>45</v>
      </c>
      <c r="D62" s="3">
        <f>+D56*3</f>
        <v>1644</v>
      </c>
      <c r="E62" s="2"/>
      <c r="G62" s="29"/>
    </row>
    <row r="63" spans="3:11" x14ac:dyDescent="0.3">
      <c r="E63" s="2"/>
      <c r="G63" s="29">
        <v>365</v>
      </c>
      <c r="K63" s="85"/>
    </row>
    <row r="64" spans="3:11" x14ac:dyDescent="0.3">
      <c r="E64" s="2"/>
      <c r="G64" s="29">
        <v>3</v>
      </c>
    </row>
    <row r="65" spans="3:7" x14ac:dyDescent="0.3">
      <c r="C65" s="2" t="s">
        <v>47</v>
      </c>
      <c r="D65" s="112">
        <f>+(D46-D62)/D62</f>
        <v>-0.20437956204379562</v>
      </c>
      <c r="E65" s="2"/>
      <c r="G65" s="29">
        <f>+G63*G64</f>
        <v>1095</v>
      </c>
    </row>
    <row r="66" spans="3:7" x14ac:dyDescent="0.3">
      <c r="D66" s="29"/>
      <c r="E66" s="28"/>
    </row>
    <row r="67" spans="3:7" x14ac:dyDescent="0.3">
      <c r="D67" s="29"/>
      <c r="E67" s="28"/>
    </row>
    <row r="68" spans="3:7" x14ac:dyDescent="0.3">
      <c r="D68" s="29"/>
      <c r="E68" s="28"/>
    </row>
    <row r="69" spans="3:7" x14ac:dyDescent="0.3">
      <c r="D69" s="29"/>
      <c r="E69" s="28"/>
    </row>
    <row r="70" spans="3:7" x14ac:dyDescent="0.3">
      <c r="D70" s="29"/>
      <c r="E70" s="28"/>
    </row>
    <row r="71" spans="3:7" x14ac:dyDescent="0.3">
      <c r="D71" s="29"/>
      <c r="E71" s="28"/>
    </row>
    <row r="72" spans="3:7" x14ac:dyDescent="0.3">
      <c r="D72" s="29"/>
      <c r="E72" s="28"/>
    </row>
    <row r="73" spans="3:7" x14ac:dyDescent="0.3">
      <c r="D73" s="29"/>
      <c r="E73" s="28"/>
    </row>
    <row r="74" spans="3:7" x14ac:dyDescent="0.3">
      <c r="D74" s="29"/>
      <c r="E74" s="28"/>
    </row>
    <row r="75" spans="3:7" x14ac:dyDescent="0.3">
      <c r="D75" s="29"/>
      <c r="E75" s="28"/>
    </row>
    <row r="76" spans="3:7" x14ac:dyDescent="0.3">
      <c r="D76" s="29"/>
      <c r="E76" s="28"/>
    </row>
    <row r="77" spans="3:7" x14ac:dyDescent="0.3">
      <c r="D77" s="29"/>
      <c r="E77" s="28"/>
    </row>
    <row r="78" spans="3:7" x14ac:dyDescent="0.3">
      <c r="D78" s="29"/>
      <c r="E78" s="28"/>
    </row>
    <row r="79" spans="3:7" x14ac:dyDescent="0.3">
      <c r="D79" s="29"/>
      <c r="E79" s="28"/>
    </row>
    <row r="80" spans="3:7" x14ac:dyDescent="0.3">
      <c r="D80" s="29"/>
      <c r="E80" s="28"/>
    </row>
    <row r="81" spans="4:5" x14ac:dyDescent="0.3">
      <c r="D81" s="29"/>
      <c r="E81" s="28"/>
    </row>
    <row r="82" spans="4:5" x14ac:dyDescent="0.3">
      <c r="D82" s="29"/>
      <c r="E82" s="28"/>
    </row>
    <row r="83" spans="4:5" x14ac:dyDescent="0.3">
      <c r="D83" s="29"/>
      <c r="E83" s="28"/>
    </row>
    <row r="84" spans="4:5" x14ac:dyDescent="0.3">
      <c r="D84" s="29"/>
      <c r="E84" s="28"/>
    </row>
    <row r="85" spans="4:5" x14ac:dyDescent="0.3">
      <c r="D85" s="29"/>
      <c r="E85" s="28"/>
    </row>
    <row r="86" spans="4:5" x14ac:dyDescent="0.3">
      <c r="D86" s="29"/>
      <c r="E86" s="28"/>
    </row>
    <row r="87" spans="4:5" x14ac:dyDescent="0.3">
      <c r="D87" s="29"/>
      <c r="E87" s="28"/>
    </row>
    <row r="88" spans="4:5" x14ac:dyDescent="0.3">
      <c r="D88" s="29"/>
      <c r="E88" s="28"/>
    </row>
    <row r="89" spans="4:5" x14ac:dyDescent="0.3">
      <c r="D89" s="29"/>
      <c r="E89" s="28"/>
    </row>
    <row r="90" spans="4:5" x14ac:dyDescent="0.3">
      <c r="D90" s="29"/>
      <c r="E90" s="28"/>
    </row>
  </sheetData>
  <mergeCells count="8">
    <mergeCell ref="E5:E16"/>
    <mergeCell ref="E17:E28"/>
    <mergeCell ref="E29:E37"/>
    <mergeCell ref="E2:E4"/>
    <mergeCell ref="A29:A37"/>
    <mergeCell ref="A17:A28"/>
    <mergeCell ref="A5:A16"/>
    <mergeCell ref="A2:A4"/>
  </mergeCells>
  <phoneticPr fontId="0" type="noConversion"/>
  <printOptions horizontalCentered="1" verticalCentered="1"/>
  <pageMargins left="0.55118110236220474" right="0.55118110236220474" top="0.78740157480314965" bottom="0.78740157480314965" header="0.51181102362204722" footer="0.51181102362204722"/>
  <pageSetup paperSize="9" scale="49" orientation="landscape" r:id="rId1"/>
  <headerFooter alignWithMargins="0">
    <oddHeader>&amp;C&amp;"Verdana,Kalın"&amp;22HAMZALI HEPP ELECTRICITY GENERATION AND EMISSIONS REDUCTION VALUES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6"/>
  <sheetViews>
    <sheetView zoomScale="85" zoomScaleNormal="85" workbookViewId="0">
      <selection activeCell="C19" sqref="C19"/>
    </sheetView>
  </sheetViews>
  <sheetFormatPr defaultColWidth="9" defaultRowHeight="13.5" x14ac:dyDescent="0.3"/>
  <cols>
    <col min="1" max="1" width="14.765625" style="2" bestFit="1" customWidth="1"/>
    <col min="2" max="2" width="19.765625" style="2" customWidth="1"/>
    <col min="3" max="3" width="35.61328125" style="2" customWidth="1"/>
    <col min="4" max="4" width="20.15234375" style="2" customWidth="1"/>
    <col min="5" max="5" width="33.3828125" style="2" customWidth="1"/>
    <col min="6" max="6" width="35.61328125" style="2" customWidth="1"/>
    <col min="7" max="7" width="16.3828125" style="2" bestFit="1" customWidth="1"/>
    <col min="8" max="8" width="9.61328125" style="2" bestFit="1" customWidth="1"/>
    <col min="9" max="9" width="9" style="2"/>
    <col min="10" max="10" width="19.15234375" style="2" customWidth="1"/>
    <col min="11" max="11" width="12.61328125" style="2" bestFit="1" customWidth="1"/>
    <col min="12" max="13" width="9" style="2"/>
    <col min="14" max="14" width="14.765625" style="2" bestFit="1" customWidth="1"/>
    <col min="15" max="15" width="17.3828125" style="2" bestFit="1" customWidth="1"/>
    <col min="16" max="16" width="9" style="2"/>
    <col min="17" max="17" width="10.4609375" style="2" customWidth="1"/>
    <col min="18" max="18" width="13" style="2" bestFit="1" customWidth="1"/>
    <col min="19" max="16384" width="9" style="2"/>
  </cols>
  <sheetData>
    <row r="2" spans="1:8" ht="19.5" customHeight="1" x14ac:dyDescent="0.3"/>
    <row r="3" spans="1:8" ht="21" customHeight="1" x14ac:dyDescent="0.3">
      <c r="C3" s="105" t="s">
        <v>32</v>
      </c>
      <c r="D3" s="105"/>
      <c r="E3" s="105"/>
      <c r="F3" s="105"/>
    </row>
    <row r="4" spans="1:8" ht="18" customHeight="1" x14ac:dyDescent="0.3">
      <c r="A4" s="25"/>
      <c r="B4" s="25"/>
    </row>
    <row r="5" spans="1:8" x14ac:dyDescent="0.3">
      <c r="A5" s="108" t="s">
        <v>23</v>
      </c>
      <c r="B5" s="109"/>
      <c r="C5" s="20" t="s">
        <v>30</v>
      </c>
      <c r="D5" s="21" t="s">
        <v>25</v>
      </c>
      <c r="E5" s="20" t="s">
        <v>24</v>
      </c>
    </row>
    <row r="6" spans="1:8" x14ac:dyDescent="0.3">
      <c r="A6" s="110" t="s">
        <v>29</v>
      </c>
      <c r="B6" s="111"/>
      <c r="C6" s="3" t="s">
        <v>12</v>
      </c>
      <c r="D6" s="22">
        <v>167.89</v>
      </c>
      <c r="E6" s="3" t="s">
        <v>14</v>
      </c>
    </row>
    <row r="7" spans="1:8" x14ac:dyDescent="0.3">
      <c r="A7" s="110" t="s">
        <v>29</v>
      </c>
      <c r="B7" s="111"/>
      <c r="C7" s="3" t="s">
        <v>19</v>
      </c>
      <c r="D7" s="22">
        <v>324.3</v>
      </c>
      <c r="E7" s="8" t="s">
        <v>14</v>
      </c>
    </row>
    <row r="8" spans="1:8" x14ac:dyDescent="0.3">
      <c r="A8" s="110" t="s">
        <v>28</v>
      </c>
      <c r="B8" s="111"/>
      <c r="C8" s="8" t="s">
        <v>31</v>
      </c>
      <c r="D8" s="22">
        <v>240154</v>
      </c>
      <c r="E8" s="3" t="s">
        <v>15</v>
      </c>
    </row>
    <row r="9" spans="1:8" x14ac:dyDescent="0.3">
      <c r="A9" s="86"/>
      <c r="B9" s="87"/>
      <c r="C9" s="3" t="s">
        <v>13</v>
      </c>
      <c r="D9" s="22">
        <f>+D6/D8*1000</f>
        <v>0.69909308193908903</v>
      </c>
      <c r="E9" s="3" t="s">
        <v>16</v>
      </c>
    </row>
    <row r="10" spans="1:8" x14ac:dyDescent="0.3">
      <c r="A10" s="25"/>
      <c r="B10" s="25"/>
      <c r="C10" s="3" t="s">
        <v>20</v>
      </c>
      <c r="D10" s="22">
        <f>+D7/D8*1000</f>
        <v>1.3503835039183192</v>
      </c>
      <c r="E10" s="3" t="s">
        <v>16</v>
      </c>
    </row>
    <row r="11" spans="1:8" ht="27" x14ac:dyDescent="0.3">
      <c r="A11" s="25"/>
      <c r="B11" s="25"/>
      <c r="C11" s="18" t="s">
        <v>18</v>
      </c>
      <c r="D11" s="22">
        <f>(D9*Detail!D40)/1000000</f>
        <v>1.5458663951661018</v>
      </c>
      <c r="E11" s="3" t="s">
        <v>17</v>
      </c>
    </row>
    <row r="12" spans="1:8" ht="27.5" thickBot="1" x14ac:dyDescent="0.35">
      <c r="A12" s="25"/>
      <c r="B12" s="25"/>
      <c r="C12" s="19" t="s">
        <v>21</v>
      </c>
      <c r="D12" s="22">
        <f>(D10*Detail!D40)/1000000</f>
        <v>2.9860293760936738</v>
      </c>
      <c r="E12" s="8" t="s">
        <v>17</v>
      </c>
    </row>
    <row r="13" spans="1:8" ht="14" thickBot="1" x14ac:dyDescent="0.35">
      <c r="A13" s="25"/>
      <c r="B13" s="25"/>
      <c r="G13" s="26"/>
      <c r="H13" s="26"/>
    </row>
    <row r="14" spans="1:8" x14ac:dyDescent="0.3">
      <c r="A14" s="25"/>
      <c r="B14" s="25"/>
    </row>
    <row r="15" spans="1:8" x14ac:dyDescent="0.3">
      <c r="D15" s="15"/>
    </row>
    <row r="16" spans="1:8" ht="16.5" x14ac:dyDescent="0.3">
      <c r="B16" s="14"/>
      <c r="C16" s="13"/>
      <c r="D16" s="106"/>
      <c r="E16" s="107"/>
      <c r="F16" s="107"/>
    </row>
  </sheetData>
  <mergeCells count="6">
    <mergeCell ref="C3:F3"/>
    <mergeCell ref="D16:F16"/>
    <mergeCell ref="A5:B5"/>
    <mergeCell ref="A6:B6"/>
    <mergeCell ref="A8:B8"/>
    <mergeCell ref="A7:B7"/>
  </mergeCells>
  <phoneticPr fontId="0" type="noConversion"/>
  <hyperlinks>
    <hyperlink ref="A8" r:id="rId1" display="http://www.teias.gov.tr/T%C3%BCrkiyeElektrik%C4%B0statistikleri/istatistik2011/uretim%20tuketim(22-45)/23.xls" xr:uid="{00000000-0004-0000-0100-000000000000}"/>
    <hyperlink ref="A8:B8" r:id="rId2" display="TEIAS Statistics" xr:uid="{00000000-0004-0000-0100-000001000000}"/>
    <hyperlink ref="A6" r:id="rId3" display="http://unfccc.int/files/national_reports/annex_i_ghg_inventories/national_inventories_submissions/application/zip/tur-2013-crf-12apr.zip" xr:uid="{00000000-0004-0000-0100-000002000000}"/>
    <hyperlink ref="A7" r:id="rId4" display="http://unfccc.int/files/national_reports/annex_i_ghg_inventories/national_inventories_submissions/application/zip/tur-2013-crf-12apr.zip" xr:uid="{00000000-0004-0000-0100-000003000000}"/>
    <hyperlink ref="A7:B7" r:id="rId5" display="National GHG Inventory" xr:uid="{00000000-0004-0000-0100-000004000000}"/>
    <hyperlink ref="A6:B6" r:id="rId6" display="National GHG Inventory" xr:uid="{00000000-0004-0000-0100-000005000000}"/>
  </hyperlinks>
  <printOptions horizontalCentered="1"/>
  <pageMargins left="0.70866141732283472" right="0.70866141732283472" top="1.07" bottom="0.74803149606299213" header="0.45" footer="0.31496062992125984"/>
  <pageSetup paperSize="9" scale="68" orientation="landscape" r:id="rId7"/>
  <headerFooter>
    <oddHeader>&amp;C&amp;"Verdana,Kalın"&amp;16HAMZALI HEPP ELECTRICITY GENERATION AND EMISSIONS REDUCTION VALUES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Detail</vt:lpstr>
      <vt:lpstr>SD 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Pioneer Carbon</dc:creator>
  <cp:lastModifiedBy>Engin</cp:lastModifiedBy>
  <cp:lastPrinted>2010-03-31T07:56:50Z</cp:lastPrinted>
  <dcterms:created xsi:type="dcterms:W3CDTF">2008-02-05T09:57:55Z</dcterms:created>
  <dcterms:modified xsi:type="dcterms:W3CDTF">2021-12-30T08:46:51Z</dcterms:modified>
</cp:coreProperties>
</file>