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filterPrivacy="1" defaultThemeVersion="124226"/>
  <xr:revisionPtr revIDLastSave="0" documentId="13_ncr:1_{F3B58CF7-2BEF-46BA-9E3F-0154573D8938}" xr6:coauthVersionLast="47" xr6:coauthVersionMax="47" xr10:uidLastSave="{00000000-0000-0000-0000-000000000000}"/>
  <bookViews>
    <workbookView xWindow="-108" yWindow="-108" windowWidth="23256" windowHeight="12456" tabRatio="738" xr2:uid="{00000000-000D-0000-FFFF-FFFF00000000}"/>
  </bookViews>
  <sheets>
    <sheet name="ER Summary" sheetId="9" r:id="rId1"/>
    <sheet name="1. Mytrah-Abhinav (TL)" sheetId="4" r:id="rId2"/>
    <sheet name="2. Mytrah-Adarsh (TL)" sheetId="5" r:id="rId3"/>
    <sheet name="3. Mytrah-Agriya (TL)" sheetId="7" r:id="rId4"/>
    <sheet name="4. Mytrah-Aakash (TL)" sheetId="6" r:id="rId5"/>
    <sheet name="5. Mytrah Aadhya (Punjab)" sheetId="3" r:id="rId6"/>
    <sheet name="6. Mytrah Advaith &amp; Aksha (KR)" sheetId="2"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15" i="3" l="1"/>
  <c r="X16" i="3"/>
  <c r="X17" i="3"/>
  <c r="X18" i="3"/>
  <c r="X19" i="3"/>
  <c r="X20" i="3"/>
  <c r="X21" i="3"/>
  <c r="X22" i="3"/>
  <c r="X14" i="3"/>
  <c r="BK22" i="4"/>
  <c r="BK23" i="4"/>
  <c r="BK24" i="4"/>
  <c r="BK25" i="4"/>
  <c r="BK26" i="4"/>
  <c r="BK27" i="4"/>
  <c r="BK28" i="4"/>
  <c r="BK19" i="4"/>
  <c r="BK20" i="4"/>
  <c r="BK21" i="4"/>
  <c r="AQ16" i="2"/>
  <c r="AQ17" i="2"/>
  <c r="AQ18" i="2"/>
  <c r="AQ19" i="2"/>
  <c r="AQ20" i="2"/>
  <c r="AQ21" i="2"/>
  <c r="AQ22" i="2"/>
  <c r="AQ23" i="2"/>
  <c r="AQ15" i="2"/>
  <c r="AO16" i="2"/>
  <c r="AO17" i="2"/>
  <c r="AO18" i="2"/>
  <c r="AO19" i="2"/>
  <c r="AO20" i="2"/>
  <c r="AO21" i="2"/>
  <c r="AO22" i="2"/>
  <c r="AO23" i="2"/>
  <c r="AO15" i="2"/>
  <c r="AN16" i="2"/>
  <c r="AN17" i="2"/>
  <c r="AN18" i="2"/>
  <c r="AN19" i="2"/>
  <c r="AN20" i="2"/>
  <c r="AN21" i="2"/>
  <c r="AN22" i="2"/>
  <c r="AN23" i="2"/>
  <c r="AN15" i="2"/>
  <c r="AB16" i="2"/>
  <c r="AB17" i="2"/>
  <c r="AB18" i="2"/>
  <c r="AB19" i="2"/>
  <c r="AB20" i="2"/>
  <c r="AB21" i="2"/>
  <c r="AB22" i="2"/>
  <c r="AB23" i="2"/>
  <c r="AB15" i="2"/>
  <c r="Z16" i="2"/>
  <c r="Z17" i="2"/>
  <c r="Z18" i="2"/>
  <c r="Z19" i="2"/>
  <c r="Z20" i="2"/>
  <c r="Z21" i="2"/>
  <c r="Z22" i="2"/>
  <c r="Z23" i="2"/>
  <c r="Z15" i="2"/>
  <c r="Y16" i="2"/>
  <c r="Y17" i="2"/>
  <c r="Y18" i="2"/>
  <c r="Y19" i="2"/>
  <c r="Y20" i="2"/>
  <c r="Y21" i="2"/>
  <c r="Y22" i="2"/>
  <c r="Y23" i="2"/>
  <c r="Y15" i="2"/>
  <c r="M16" i="2"/>
  <c r="M17" i="2"/>
  <c r="M18" i="2"/>
  <c r="M19" i="2"/>
  <c r="M20" i="2"/>
  <c r="M21" i="2"/>
  <c r="M22" i="2"/>
  <c r="M23" i="2"/>
  <c r="M15" i="2"/>
  <c r="K16" i="2"/>
  <c r="K17" i="2"/>
  <c r="K18" i="2"/>
  <c r="K19" i="2"/>
  <c r="K20" i="2"/>
  <c r="K21" i="2"/>
  <c r="K22" i="2"/>
  <c r="K23" i="2"/>
  <c r="K15" i="2"/>
  <c r="J16" i="2"/>
  <c r="J17" i="2"/>
  <c r="J18" i="2"/>
  <c r="J19" i="2"/>
  <c r="J20" i="2"/>
  <c r="J21" i="2"/>
  <c r="J22" i="2"/>
  <c r="J23" i="2"/>
  <c r="J15" i="2"/>
  <c r="V22" i="3"/>
  <c r="V21" i="3"/>
  <c r="V20" i="3"/>
  <c r="V19" i="3"/>
  <c r="V18" i="3"/>
  <c r="V17" i="3"/>
  <c r="V16" i="3"/>
  <c r="V15" i="3"/>
  <c r="V14" i="3"/>
  <c r="K20" i="6"/>
  <c r="K19" i="6"/>
  <c r="K18" i="6"/>
  <c r="K17" i="6"/>
  <c r="K16" i="6"/>
  <c r="K15" i="6"/>
  <c r="K14" i="6"/>
  <c r="K13" i="6"/>
  <c r="K12" i="6"/>
  <c r="I13" i="6"/>
  <c r="I14" i="6"/>
  <c r="I15" i="6"/>
  <c r="I16" i="6"/>
  <c r="I17" i="6"/>
  <c r="I18" i="6"/>
  <c r="I19" i="6"/>
  <c r="I20" i="6"/>
  <c r="I12" i="6"/>
  <c r="K13" i="7"/>
  <c r="K14" i="7"/>
  <c r="K15" i="7"/>
  <c r="K16" i="7"/>
  <c r="K17" i="7"/>
  <c r="K18" i="7"/>
  <c r="K19" i="7"/>
  <c r="K20" i="7"/>
  <c r="K12" i="7"/>
  <c r="I13" i="7"/>
  <c r="I14" i="7"/>
  <c r="I15" i="7"/>
  <c r="I16" i="7"/>
  <c r="I17" i="7"/>
  <c r="I18" i="7"/>
  <c r="I19" i="7"/>
  <c r="I20" i="7"/>
  <c r="I12" i="7"/>
  <c r="H17" i="5"/>
  <c r="H19" i="4"/>
  <c r="H20" i="4"/>
  <c r="H21" i="4"/>
  <c r="H22" i="4"/>
  <c r="H23" i="4"/>
  <c r="H24" i="4"/>
  <c r="H25" i="4"/>
  <c r="H26" i="4"/>
  <c r="H27" i="4"/>
  <c r="C23" i="3" l="1"/>
  <c r="C23" i="2"/>
  <c r="P22" i="3"/>
  <c r="X27" i="2" l="1"/>
  <c r="D28" i="2"/>
  <c r="D27" i="2"/>
  <c r="B28" i="2"/>
  <c r="B27" i="2"/>
  <c r="Q27" i="3"/>
  <c r="Q26" i="3"/>
  <c r="O27" i="3"/>
  <c r="O26" i="3"/>
  <c r="I27" i="3"/>
  <c r="I28" i="3"/>
  <c r="D27" i="3"/>
  <c r="D28" i="3"/>
  <c r="B28" i="3"/>
  <c r="B27" i="3"/>
  <c r="C20" i="6"/>
  <c r="D25" i="6"/>
  <c r="B25" i="6"/>
  <c r="D24" i="6"/>
  <c r="B24" i="6"/>
  <c r="BW31" i="5"/>
  <c r="BW30" i="5"/>
  <c r="BS17" i="5"/>
  <c r="BR17" i="5"/>
  <c r="E17" i="5"/>
  <c r="D17" i="5"/>
  <c r="BI32" i="4"/>
  <c r="BI31" i="4"/>
  <c r="BH32" i="4"/>
  <c r="BG32" i="4"/>
  <c r="BE19" i="4"/>
  <c r="BD19" i="4"/>
  <c r="D29" i="2" l="1"/>
  <c r="D26" i="6"/>
  <c r="F20" i="6" s="1"/>
  <c r="F17" i="5"/>
  <c r="I17" i="5" s="1"/>
  <c r="K17" i="5" s="1"/>
  <c r="BW32" i="5"/>
  <c r="BT17" i="5" s="1"/>
  <c r="Q28" i="3"/>
  <c r="S22" i="3" s="1"/>
  <c r="I29" i="3"/>
  <c r="F14" i="3" s="1"/>
  <c r="D29" i="3"/>
  <c r="F23" i="3" s="1"/>
  <c r="BI33" i="4"/>
  <c r="BF19" i="4" s="1"/>
  <c r="H14" i="3" l="1"/>
  <c r="I14" i="3" s="1"/>
  <c r="K14" i="3" s="1"/>
  <c r="BQ26" i="5"/>
  <c r="BD25" i="5"/>
  <c r="AP25" i="5"/>
  <c r="AC25" i="5"/>
  <c r="P25" i="5"/>
  <c r="CD32" i="4"/>
  <c r="CD31" i="4"/>
  <c r="BQ32" i="4"/>
  <c r="BQ31" i="4"/>
  <c r="BD32" i="4"/>
  <c r="BD31" i="4"/>
  <c r="AQ32" i="4"/>
  <c r="AQ31" i="4"/>
  <c r="AD32" i="4"/>
  <c r="AD31" i="4"/>
  <c r="Q32" i="4"/>
  <c r="Q31" i="4"/>
  <c r="CC27" i="4"/>
  <c r="BP27" i="4"/>
  <c r="BC28" i="4"/>
  <c r="AP27" i="4"/>
  <c r="AC27" i="4"/>
  <c r="D32" i="4"/>
  <c r="D31" i="4"/>
  <c r="Q30" i="5"/>
  <c r="Q29" i="5"/>
  <c r="BR31" i="5"/>
  <c r="BR30" i="5"/>
  <c r="BR32" i="5" l="1"/>
  <c r="BT26" i="5" s="1"/>
  <c r="BE30" i="5"/>
  <c r="BE29" i="5"/>
  <c r="AQ30" i="5"/>
  <c r="AQ29" i="5"/>
  <c r="AD30" i="5"/>
  <c r="AD29" i="5"/>
  <c r="BP31" i="5"/>
  <c r="BP30" i="5"/>
  <c r="BC30" i="5"/>
  <c r="BC29" i="5"/>
  <c r="AO30" i="5"/>
  <c r="AO29" i="5"/>
  <c r="AB30" i="5"/>
  <c r="AB29" i="5"/>
  <c r="O30" i="5"/>
  <c r="O29" i="5"/>
  <c r="BD33" i="4"/>
  <c r="BF28" i="4" s="1"/>
  <c r="Q33" i="4"/>
  <c r="S27" i="4" s="1"/>
  <c r="CD33" i="4"/>
  <c r="CF27" i="4" s="1"/>
  <c r="BQ33" i="4"/>
  <c r="BS27" i="4" s="1"/>
  <c r="AQ33" i="4"/>
  <c r="AS27" i="4" s="1"/>
  <c r="AD33" i="4"/>
  <c r="AF27" i="4" s="1"/>
  <c r="CB32" i="4"/>
  <c r="CB31" i="4"/>
  <c r="BO32" i="4"/>
  <c r="BO31" i="4"/>
  <c r="BB32" i="4"/>
  <c r="BB31" i="4"/>
  <c r="AO32" i="4"/>
  <c r="AO31" i="4"/>
  <c r="AB32" i="4"/>
  <c r="AB31" i="4"/>
  <c r="O32" i="4"/>
  <c r="O31" i="4"/>
  <c r="BE31" i="5" l="1"/>
  <c r="BG25" i="5" s="1"/>
  <c r="AQ31" i="5"/>
  <c r="AS25" i="5" s="1"/>
  <c r="AV25" i="5" s="1"/>
  <c r="AX25" i="5" s="1"/>
  <c r="AD31" i="5"/>
  <c r="AF25" i="5" s="1"/>
  <c r="Q31" i="5"/>
  <c r="S25" i="5" s="1"/>
  <c r="C27" i="4"/>
  <c r="D33" i="4" l="1"/>
  <c r="F27" i="4" s="1"/>
  <c r="I27" i="4" s="1"/>
  <c r="K27" i="4" s="1"/>
  <c r="R59" i="2"/>
  <c r="X26" i="2" s="1"/>
  <c r="X28" i="2" l="1"/>
  <c r="G16" i="9"/>
  <c r="F26" i="9" s="1"/>
  <c r="B5" i="5"/>
  <c r="D6" i="5"/>
  <c r="D7" i="5"/>
  <c r="D8" i="5"/>
  <c r="D9" i="5"/>
  <c r="D10" i="5"/>
  <c r="D5" i="5"/>
  <c r="B5" i="7"/>
  <c r="B5" i="6"/>
  <c r="C6" i="6"/>
  <c r="C6" i="7"/>
  <c r="C7" i="3"/>
  <c r="B6" i="3"/>
  <c r="B5" i="3"/>
  <c r="C6" i="2"/>
  <c r="C7" i="2"/>
  <c r="C5" i="2"/>
  <c r="B6" i="2"/>
  <c r="B7" i="2"/>
  <c r="B5" i="2"/>
  <c r="D13" i="4"/>
  <c r="H16" i="9"/>
  <c r="H26" i="9" s="1"/>
  <c r="I8" i="9"/>
  <c r="I16" i="9" s="1"/>
  <c r="J26" i="9" s="1"/>
  <c r="L26" i="9" s="1"/>
  <c r="I12" i="9"/>
  <c r="E49" i="9"/>
  <c r="I20" i="9"/>
  <c r="I22" i="9" s="1"/>
  <c r="H20" i="9"/>
  <c r="G20" i="9"/>
  <c r="C8" i="2" l="1"/>
  <c r="D11" i="5"/>
  <c r="H22" i="9"/>
  <c r="G22" i="9"/>
  <c r="F24" i="5" l="1"/>
  <c r="AJ15" i="2"/>
  <c r="AK15" i="2" s="1"/>
  <c r="BH19" i="4"/>
  <c r="BI19" i="4" s="1"/>
  <c r="E20" i="7"/>
  <c r="D20" i="7"/>
  <c r="H13" i="6"/>
  <c r="H14" i="6"/>
  <c r="H15" i="6"/>
  <c r="H16" i="6"/>
  <c r="H17" i="6"/>
  <c r="H18" i="6"/>
  <c r="H19" i="6"/>
  <c r="H20" i="6"/>
  <c r="H12" i="6"/>
  <c r="H13" i="7"/>
  <c r="H14" i="7"/>
  <c r="H15" i="7"/>
  <c r="H16" i="7"/>
  <c r="H17" i="7"/>
  <c r="H18" i="7"/>
  <c r="H19" i="7"/>
  <c r="H20" i="7"/>
  <c r="H12" i="7"/>
  <c r="BT20" i="5"/>
  <c r="BW20" i="5" s="1"/>
  <c r="BY20" i="5" s="1"/>
  <c r="BV17" i="5"/>
  <c r="BW17" i="5" s="1"/>
  <c r="BY17" i="5" s="1"/>
  <c r="BT18" i="5"/>
  <c r="BV19" i="5"/>
  <c r="BV20" i="5"/>
  <c r="BV21" i="5"/>
  <c r="BV22" i="5"/>
  <c r="BV23" i="5"/>
  <c r="BV24" i="5"/>
  <c r="BV25" i="5"/>
  <c r="BV26" i="5"/>
  <c r="BW26" i="5" s="1"/>
  <c r="BY26" i="5" s="1"/>
  <c r="BV18" i="5"/>
  <c r="BI18" i="5"/>
  <c r="BI19" i="5"/>
  <c r="BI20" i="5"/>
  <c r="BI21" i="5"/>
  <c r="BI22" i="5"/>
  <c r="BI23" i="5"/>
  <c r="BI24" i="5"/>
  <c r="BI25" i="5"/>
  <c r="BJ25" i="5" s="1"/>
  <c r="BL25" i="5" s="1"/>
  <c r="BI17" i="5"/>
  <c r="AU18" i="5"/>
  <c r="AU19" i="5"/>
  <c r="AU20" i="5"/>
  <c r="AU21" i="5"/>
  <c r="AU22" i="5"/>
  <c r="AU23" i="5"/>
  <c r="AU24" i="5"/>
  <c r="AU25" i="5"/>
  <c r="AU17" i="5"/>
  <c r="AF17" i="5"/>
  <c r="AH18" i="5"/>
  <c r="AH19" i="5"/>
  <c r="AH20" i="5"/>
  <c r="AH21" i="5"/>
  <c r="AH22" i="5"/>
  <c r="AH23" i="5"/>
  <c r="AH24" i="5"/>
  <c r="AH25" i="5"/>
  <c r="AI25" i="5" s="1"/>
  <c r="AK25" i="5" s="1"/>
  <c r="AH17" i="5"/>
  <c r="U18" i="5"/>
  <c r="U19" i="5"/>
  <c r="U20" i="5"/>
  <c r="U21" i="5"/>
  <c r="U22" i="5"/>
  <c r="U23" i="5"/>
  <c r="U24" i="5"/>
  <c r="U25" i="5"/>
  <c r="V25" i="5" s="1"/>
  <c r="X25" i="5" s="1"/>
  <c r="U17" i="5"/>
  <c r="F26" i="5"/>
  <c r="H19" i="5"/>
  <c r="H20" i="5"/>
  <c r="H21" i="5"/>
  <c r="H22" i="5"/>
  <c r="H23" i="5"/>
  <c r="H24" i="5"/>
  <c r="H25" i="5"/>
  <c r="H26" i="5"/>
  <c r="H18" i="5"/>
  <c r="BT25" i="5"/>
  <c r="BW25" i="5" s="1"/>
  <c r="BY25" i="5" s="1"/>
  <c r="BT24" i="5"/>
  <c r="BW24" i="5" s="1"/>
  <c r="BY24" i="5" s="1"/>
  <c r="BT23" i="5"/>
  <c r="BT22" i="5"/>
  <c r="BW22" i="5" s="1"/>
  <c r="BY22" i="5" s="1"/>
  <c r="BT21" i="5"/>
  <c r="BW21" i="5" s="1"/>
  <c r="BY21" i="5" s="1"/>
  <c r="BT19" i="5"/>
  <c r="BW19" i="5" s="1"/>
  <c r="BY19" i="5" s="1"/>
  <c r="BG24" i="5"/>
  <c r="BG23" i="5"/>
  <c r="BG22" i="5"/>
  <c r="BG21" i="5"/>
  <c r="BG20" i="5"/>
  <c r="BG19" i="5"/>
  <c r="BG18" i="5"/>
  <c r="BG17" i="5"/>
  <c r="BJ17" i="5" s="1"/>
  <c r="BL17" i="5" s="1"/>
  <c r="AS24" i="5"/>
  <c r="AV24" i="5" s="1"/>
  <c r="AX24" i="5" s="1"/>
  <c r="AS23" i="5"/>
  <c r="AS22" i="5"/>
  <c r="AV22" i="5" s="1"/>
  <c r="AX22" i="5" s="1"/>
  <c r="AS21" i="5"/>
  <c r="AS20" i="5"/>
  <c r="AV20" i="5" s="1"/>
  <c r="AX20" i="5" s="1"/>
  <c r="AS19" i="5"/>
  <c r="AS18" i="5"/>
  <c r="AV18" i="5" s="1"/>
  <c r="AX18" i="5" s="1"/>
  <c r="AS17" i="5"/>
  <c r="AV17" i="5" s="1"/>
  <c r="AX17" i="5" s="1"/>
  <c r="AF24" i="5"/>
  <c r="AI24" i="5" s="1"/>
  <c r="AK24" i="5" s="1"/>
  <c r="AF23" i="5"/>
  <c r="AF22" i="5"/>
  <c r="AI22" i="5" s="1"/>
  <c r="AK22" i="5" s="1"/>
  <c r="AF21" i="5"/>
  <c r="AF20" i="5"/>
  <c r="AI20" i="5" s="1"/>
  <c r="AK20" i="5" s="1"/>
  <c r="AF19" i="5"/>
  <c r="AF18" i="5"/>
  <c r="AI18" i="5" s="1"/>
  <c r="AK18" i="5" s="1"/>
  <c r="S24" i="5"/>
  <c r="S23" i="5"/>
  <c r="V23" i="5" s="1"/>
  <c r="X23" i="5" s="1"/>
  <c r="S22" i="5"/>
  <c r="S21" i="5"/>
  <c r="V21" i="5" s="1"/>
  <c r="X21" i="5" s="1"/>
  <c r="S20" i="5"/>
  <c r="S19" i="5"/>
  <c r="V19" i="5" s="1"/>
  <c r="X19" i="5" s="1"/>
  <c r="S18" i="5"/>
  <c r="S17" i="5"/>
  <c r="CF20" i="4"/>
  <c r="CF21" i="4"/>
  <c r="CF22" i="4"/>
  <c r="CF23" i="4"/>
  <c r="CF24" i="4"/>
  <c r="CF25" i="4"/>
  <c r="CF26" i="4"/>
  <c r="CF19" i="4"/>
  <c r="CI19" i="4" s="1"/>
  <c r="CK19" i="4" s="1"/>
  <c r="CH20" i="4"/>
  <c r="CH21" i="4"/>
  <c r="CH22" i="4"/>
  <c r="CH23" i="4"/>
  <c r="CH24" i="4"/>
  <c r="CH25" i="4"/>
  <c r="CH26" i="4"/>
  <c r="CH27" i="4"/>
  <c r="CI27" i="4" s="1"/>
  <c r="CK27" i="4" s="1"/>
  <c r="CH19" i="4"/>
  <c r="BU20" i="4"/>
  <c r="BU21" i="4"/>
  <c r="BU22" i="4"/>
  <c r="BU23" i="4"/>
  <c r="BU24" i="4"/>
  <c r="BU25" i="4"/>
  <c r="BU26" i="4"/>
  <c r="BU27" i="4"/>
  <c r="BV27" i="4" s="1"/>
  <c r="BX27" i="4" s="1"/>
  <c r="BU19" i="4"/>
  <c r="BS20" i="4"/>
  <c r="BV20" i="4" s="1"/>
  <c r="BX20" i="4" s="1"/>
  <c r="BS21" i="4"/>
  <c r="BS22" i="4"/>
  <c r="BS23" i="4"/>
  <c r="BV23" i="4" s="1"/>
  <c r="BX23" i="4" s="1"/>
  <c r="BS24" i="4"/>
  <c r="BV24" i="4" s="1"/>
  <c r="BX24" i="4" s="1"/>
  <c r="BS25" i="4"/>
  <c r="BS26" i="4"/>
  <c r="BS19" i="4"/>
  <c r="BV19" i="4" s="1"/>
  <c r="BX19" i="4" s="1"/>
  <c r="BF21" i="4"/>
  <c r="BF22" i="4"/>
  <c r="BF23" i="4"/>
  <c r="BF24" i="4"/>
  <c r="BF25" i="4"/>
  <c r="BF26" i="4"/>
  <c r="BF27" i="4"/>
  <c r="BF20" i="4"/>
  <c r="BH21" i="4"/>
  <c r="BH22" i="4"/>
  <c r="BH23" i="4"/>
  <c r="BH24" i="4"/>
  <c r="BH25" i="4"/>
  <c r="BH26" i="4"/>
  <c r="BH27" i="4"/>
  <c r="BH28" i="4"/>
  <c r="BI28" i="4" s="1"/>
  <c r="BH20" i="4"/>
  <c r="AU20" i="4"/>
  <c r="AU21" i="4"/>
  <c r="AU22" i="4"/>
  <c r="AU23" i="4"/>
  <c r="AU24" i="4"/>
  <c r="AU25" i="4"/>
  <c r="AU26" i="4"/>
  <c r="AU27" i="4"/>
  <c r="AV27" i="4" s="1"/>
  <c r="AX27" i="4" s="1"/>
  <c r="AU19" i="4"/>
  <c r="AS24" i="4"/>
  <c r="AV24" i="4" s="1"/>
  <c r="AX24" i="4" s="1"/>
  <c r="AS25" i="4"/>
  <c r="AS26" i="4"/>
  <c r="AS20" i="4"/>
  <c r="AV20" i="4" s="1"/>
  <c r="AX20" i="4" s="1"/>
  <c r="AS21" i="4"/>
  <c r="AV21" i="4" s="1"/>
  <c r="AX21" i="4" s="1"/>
  <c r="AS22" i="4"/>
  <c r="AV22" i="4" s="1"/>
  <c r="AX22" i="4" s="1"/>
  <c r="AS23" i="4"/>
  <c r="AV23" i="4" s="1"/>
  <c r="AX23" i="4" s="1"/>
  <c r="AS19" i="4"/>
  <c r="AV19" i="4" s="1"/>
  <c r="AX19" i="4" s="1"/>
  <c r="AH20" i="4"/>
  <c r="AH21" i="4"/>
  <c r="AH22" i="4"/>
  <c r="AH23" i="4"/>
  <c r="AH24" i="4"/>
  <c r="AH25" i="4"/>
  <c r="AH26" i="4"/>
  <c r="AH27" i="4"/>
  <c r="AI27" i="4" s="1"/>
  <c r="AK27" i="4" s="1"/>
  <c r="AH19" i="4"/>
  <c r="AF20" i="4"/>
  <c r="AF21" i="4"/>
  <c r="AF22" i="4"/>
  <c r="AF23" i="4"/>
  <c r="AF24" i="4"/>
  <c r="AF25" i="4"/>
  <c r="AF26" i="4"/>
  <c r="AF19" i="4"/>
  <c r="AI19" i="4" s="1"/>
  <c r="AK19" i="4" s="1"/>
  <c r="U20" i="4"/>
  <c r="U21" i="4"/>
  <c r="U22" i="4"/>
  <c r="U23" i="4"/>
  <c r="U24" i="4"/>
  <c r="U25" i="4"/>
  <c r="U26" i="4"/>
  <c r="U27" i="4"/>
  <c r="V27" i="4" s="1"/>
  <c r="X27" i="4" s="1"/>
  <c r="U19" i="4"/>
  <c r="S20" i="4"/>
  <c r="S21" i="4"/>
  <c r="S22" i="4"/>
  <c r="S23" i="4"/>
  <c r="S24" i="4"/>
  <c r="S25" i="4"/>
  <c r="S26" i="4"/>
  <c r="S19" i="4"/>
  <c r="V19" i="4" s="1"/>
  <c r="X19" i="4" s="1"/>
  <c r="F20" i="4"/>
  <c r="I20" i="4" s="1"/>
  <c r="K20" i="4" s="1"/>
  <c r="F21" i="4"/>
  <c r="I21" i="4" s="1"/>
  <c r="K21" i="4" s="1"/>
  <c r="F22" i="4"/>
  <c r="I22" i="4" s="1"/>
  <c r="K22" i="4" s="1"/>
  <c r="F23" i="4"/>
  <c r="I23" i="4" s="1"/>
  <c r="K23" i="4" s="1"/>
  <c r="F24" i="4"/>
  <c r="I24" i="4" s="1"/>
  <c r="K24" i="4" s="1"/>
  <c r="F25" i="4"/>
  <c r="I25" i="4" s="1"/>
  <c r="K25" i="4" s="1"/>
  <c r="F26" i="4"/>
  <c r="I26" i="4" s="1"/>
  <c r="K26" i="4" s="1"/>
  <c r="F19" i="4"/>
  <c r="AV21" i="5" l="1"/>
  <c r="AX21" i="5" s="1"/>
  <c r="AV19" i="5"/>
  <c r="AX19" i="5" s="1"/>
  <c r="AV23" i="5"/>
  <c r="AX23" i="5" s="1"/>
  <c r="V18" i="5"/>
  <c r="X18" i="5" s="1"/>
  <c r="V22" i="5"/>
  <c r="X22" i="5" s="1"/>
  <c r="AI19" i="5"/>
  <c r="AK19" i="5" s="1"/>
  <c r="AI23" i="5"/>
  <c r="AK23" i="5" s="1"/>
  <c r="BJ19" i="5"/>
  <c r="BL19" i="5" s="1"/>
  <c r="BJ23" i="5"/>
  <c r="BL23" i="5" s="1"/>
  <c r="BW18" i="5"/>
  <c r="BY18" i="5" s="1"/>
  <c r="BW23" i="5"/>
  <c r="BY23" i="5" s="1"/>
  <c r="BF29" i="4"/>
  <c r="CI26" i="4"/>
  <c r="CK26" i="4" s="1"/>
  <c r="CI25" i="4"/>
  <c r="CK25" i="4" s="1"/>
  <c r="CM25" i="4" s="1"/>
  <c r="H12" i="4" s="1"/>
  <c r="I35" i="9" s="1"/>
  <c r="CI21" i="4"/>
  <c r="CK21" i="4" s="1"/>
  <c r="CI23" i="4"/>
  <c r="CK23" i="4" s="1"/>
  <c r="CI22" i="4"/>
  <c r="CK22" i="4" s="1"/>
  <c r="BV26" i="4"/>
  <c r="BX26" i="4" s="1"/>
  <c r="BV22" i="4"/>
  <c r="BX22" i="4" s="1"/>
  <c r="CI24" i="4"/>
  <c r="CK24" i="4" s="1"/>
  <c r="CI20" i="4"/>
  <c r="CK20" i="4" s="1"/>
  <c r="BJ21" i="5"/>
  <c r="BL21" i="5" s="1"/>
  <c r="BJ20" i="5"/>
  <c r="BL20" i="5" s="1"/>
  <c r="BJ24" i="5"/>
  <c r="BL24" i="5" s="1"/>
  <c r="V17" i="5"/>
  <c r="X17" i="5" s="1"/>
  <c r="BJ18" i="5"/>
  <c r="BL18" i="5" s="1"/>
  <c r="BJ22" i="5"/>
  <c r="BL22" i="5" s="1"/>
  <c r="AI17" i="5"/>
  <c r="AK17" i="5" s="1"/>
  <c r="AI21" i="5"/>
  <c r="AK21" i="5" s="1"/>
  <c r="V20" i="5"/>
  <c r="X20" i="5" s="1"/>
  <c r="V24" i="5"/>
  <c r="X24" i="5" s="1"/>
  <c r="I26" i="5"/>
  <c r="K26" i="5" s="1"/>
  <c r="I24" i="5"/>
  <c r="K24" i="5" s="1"/>
  <c r="V24" i="4"/>
  <c r="X24" i="4" s="1"/>
  <c r="V20" i="4"/>
  <c r="X20" i="4" s="1"/>
  <c r="AI25" i="4"/>
  <c r="AK25" i="4" s="1"/>
  <c r="AI21" i="4"/>
  <c r="AK21" i="4" s="1"/>
  <c r="AV26" i="4"/>
  <c r="AX26" i="4" s="1"/>
  <c r="BV25" i="4"/>
  <c r="BX25" i="4" s="1"/>
  <c r="BV21" i="4"/>
  <c r="BX21" i="4" s="1"/>
  <c r="AI26" i="4"/>
  <c r="AK26" i="4" s="1"/>
  <c r="AI22" i="4"/>
  <c r="AK22" i="4" s="1"/>
  <c r="BI27" i="4"/>
  <c r="BI23" i="4"/>
  <c r="BI24" i="4"/>
  <c r="BI26" i="4"/>
  <c r="BI22" i="4"/>
  <c r="BM19" i="4"/>
  <c r="BI20" i="4"/>
  <c r="BI25" i="4"/>
  <c r="BI21" i="4"/>
  <c r="V23" i="4"/>
  <c r="X23" i="4" s="1"/>
  <c r="AI24" i="4"/>
  <c r="AK24" i="4" s="1"/>
  <c r="AI20" i="4"/>
  <c r="AK20" i="4" s="1"/>
  <c r="AV25" i="4"/>
  <c r="AX25" i="4" s="1"/>
  <c r="AZ25" i="4" s="1"/>
  <c r="H9" i="4" s="1"/>
  <c r="I32" i="9" s="1"/>
  <c r="V26" i="4"/>
  <c r="X26" i="4" s="1"/>
  <c r="V22" i="4"/>
  <c r="X22" i="4" s="1"/>
  <c r="AI23" i="4"/>
  <c r="AK23" i="4" s="1"/>
  <c r="V25" i="4"/>
  <c r="X25" i="4" s="1"/>
  <c r="V21" i="4"/>
  <c r="X21" i="4" s="1"/>
  <c r="M25" i="4"/>
  <c r="I19" i="4"/>
  <c r="K19" i="4" s="1"/>
  <c r="M19" i="4" s="1"/>
  <c r="Y23" i="5"/>
  <c r="G6" i="5" s="1"/>
  <c r="H37" i="9" s="1"/>
  <c r="AL23" i="5"/>
  <c r="G7" i="5" s="1"/>
  <c r="H38" i="9" s="1"/>
  <c r="AY23" i="5"/>
  <c r="G8" i="5" s="1"/>
  <c r="H39" i="9" s="1"/>
  <c r="BM23" i="5"/>
  <c r="G9" i="5" s="1"/>
  <c r="H40" i="9" s="1"/>
  <c r="AY17" i="5"/>
  <c r="AL17" i="5"/>
  <c r="BZ17" i="5"/>
  <c r="E10" i="5" s="1"/>
  <c r="F41" i="9" s="1"/>
  <c r="BM17" i="5"/>
  <c r="Y17" i="5"/>
  <c r="BZ24" i="5"/>
  <c r="G10" i="5" s="1"/>
  <c r="H41" i="9" s="1"/>
  <c r="L25" i="4"/>
  <c r="G6" i="4" s="1"/>
  <c r="H29" i="9" s="1"/>
  <c r="Y19" i="4"/>
  <c r="E7" i="4" s="1"/>
  <c r="F30" i="9" s="1"/>
  <c r="Y25" i="4"/>
  <c r="G7" i="4" s="1"/>
  <c r="H30" i="9" s="1"/>
  <c r="BY25" i="4"/>
  <c r="G11" i="4" s="1"/>
  <c r="H34" i="9" s="1"/>
  <c r="AL19" i="4"/>
  <c r="E8" i="4" s="1"/>
  <c r="F31" i="9" s="1"/>
  <c r="CL19" i="4"/>
  <c r="AL25" i="4"/>
  <c r="G8" i="4" s="1"/>
  <c r="H31" i="9" s="1"/>
  <c r="CL25" i="4"/>
  <c r="G12" i="4" s="1"/>
  <c r="H35" i="9" s="1"/>
  <c r="BL26" i="4"/>
  <c r="G10" i="4" s="1"/>
  <c r="H33" i="9" s="1"/>
  <c r="BY19" i="4"/>
  <c r="E11" i="4" s="1"/>
  <c r="F34" i="9" s="1"/>
  <c r="AY19" i="4"/>
  <c r="E9" i="4" s="1"/>
  <c r="F32" i="9" s="1"/>
  <c r="AY25" i="4"/>
  <c r="G9" i="4" s="1"/>
  <c r="H32" i="9" s="1"/>
  <c r="L19" i="4"/>
  <c r="BL19" i="4"/>
  <c r="BS28" i="4"/>
  <c r="AZ19" i="4"/>
  <c r="F9" i="4" s="1"/>
  <c r="G32" i="9" s="1"/>
  <c r="AS28" i="4"/>
  <c r="AF26" i="5"/>
  <c r="BT27" i="5"/>
  <c r="S26" i="5"/>
  <c r="AS26" i="5"/>
  <c r="BG26" i="5"/>
  <c r="CF28" i="4"/>
  <c r="AF28" i="4"/>
  <c r="S28" i="4"/>
  <c r="F28" i="4"/>
  <c r="F18" i="6"/>
  <c r="BZ25" i="4" l="1"/>
  <c r="H11" i="4" s="1"/>
  <c r="I34" i="9" s="1"/>
  <c r="AM25" i="4"/>
  <c r="H8" i="4" s="1"/>
  <c r="I31" i="9" s="1"/>
  <c r="CM19" i="4"/>
  <c r="F12" i="4" s="1"/>
  <c r="BM26" i="4"/>
  <c r="H10" i="4" s="1"/>
  <c r="Z19" i="4"/>
  <c r="F7" i="4" s="1"/>
  <c r="G30" i="9" s="1"/>
  <c r="BZ19" i="4"/>
  <c r="F11" i="4" s="1"/>
  <c r="Z25" i="4"/>
  <c r="H7" i="4" s="1"/>
  <c r="I30" i="9" s="1"/>
  <c r="F10" i="4"/>
  <c r="G33" i="9" s="1"/>
  <c r="AM19" i="4"/>
  <c r="F8" i="4" s="1"/>
  <c r="G31" i="9" s="1"/>
  <c r="BZ27" i="5"/>
  <c r="AY26" i="5"/>
  <c r="E8" i="5"/>
  <c r="BM26" i="5"/>
  <c r="E9" i="5"/>
  <c r="I10" i="5"/>
  <c r="J41" i="9" s="1"/>
  <c r="Y26" i="5"/>
  <c r="E6" i="5"/>
  <c r="AL26" i="5"/>
  <c r="E7" i="5"/>
  <c r="CA24" i="5"/>
  <c r="H10" i="5" s="1"/>
  <c r="I41" i="9" s="1"/>
  <c r="CA17" i="5"/>
  <c r="Z17" i="5"/>
  <c r="F6" i="5" s="1"/>
  <c r="G37" i="9" s="1"/>
  <c r="H6" i="4"/>
  <c r="I29" i="9" s="1"/>
  <c r="F6" i="4"/>
  <c r="I8" i="4"/>
  <c r="J31" i="9" s="1"/>
  <c r="J9" i="4"/>
  <c r="K32" i="9" s="1"/>
  <c r="BL29" i="4"/>
  <c r="E10" i="4"/>
  <c r="L28" i="4"/>
  <c r="E6" i="4"/>
  <c r="F29" i="9" s="1"/>
  <c r="Y28" i="4"/>
  <c r="CL28" i="4"/>
  <c r="E12" i="4"/>
  <c r="I9" i="4"/>
  <c r="J32" i="9" s="1"/>
  <c r="I11" i="4"/>
  <c r="J34" i="9" s="1"/>
  <c r="I7" i="4"/>
  <c r="J30" i="9" s="1"/>
  <c r="BY28" i="4"/>
  <c r="G13" i="4"/>
  <c r="AL28" i="4"/>
  <c r="AY28" i="4"/>
  <c r="AZ23" i="5"/>
  <c r="H8" i="5" s="1"/>
  <c r="M28" i="4"/>
  <c r="AM17" i="5"/>
  <c r="F7" i="5" s="1"/>
  <c r="BN17" i="5"/>
  <c r="F9" i="5" s="1"/>
  <c r="G40" i="9" s="1"/>
  <c r="BN23" i="5"/>
  <c r="H9" i="5" s="1"/>
  <c r="I40" i="9" s="1"/>
  <c r="AM23" i="5"/>
  <c r="H7" i="5" s="1"/>
  <c r="I38" i="9" s="1"/>
  <c r="AZ17" i="5"/>
  <c r="F8" i="5" s="1"/>
  <c r="G39" i="9" s="1"/>
  <c r="Z23" i="5"/>
  <c r="AZ28" i="4"/>
  <c r="CM28" i="4" l="1"/>
  <c r="BZ28" i="4"/>
  <c r="J7" i="4"/>
  <c r="K30" i="9" s="1"/>
  <c r="Z28" i="4"/>
  <c r="J8" i="4"/>
  <c r="K31" i="9" s="1"/>
  <c r="AM28" i="4"/>
  <c r="BM29" i="4"/>
  <c r="I8" i="5"/>
  <c r="J39" i="9" s="1"/>
  <c r="F39" i="9"/>
  <c r="I6" i="5"/>
  <c r="J37" i="9" s="1"/>
  <c r="F37" i="9"/>
  <c r="J7" i="5"/>
  <c r="K38" i="9" s="1"/>
  <c r="G38" i="9"/>
  <c r="J8" i="5"/>
  <c r="K39" i="9" s="1"/>
  <c r="I39" i="9"/>
  <c r="I9" i="5"/>
  <c r="J40" i="9" s="1"/>
  <c r="F40" i="9"/>
  <c r="I7" i="5"/>
  <c r="J38" i="9" s="1"/>
  <c r="F38" i="9"/>
  <c r="I10" i="4"/>
  <c r="J33" i="9" s="1"/>
  <c r="F33" i="9"/>
  <c r="J6" i="4"/>
  <c r="K29" i="9" s="1"/>
  <c r="G29" i="9"/>
  <c r="J12" i="4"/>
  <c r="K35" i="9" s="1"/>
  <c r="G35" i="9"/>
  <c r="J11" i="4"/>
  <c r="K34" i="9" s="1"/>
  <c r="G34" i="9"/>
  <c r="J10" i="4"/>
  <c r="K33" i="9" s="1"/>
  <c r="I33" i="9"/>
  <c r="I12" i="4"/>
  <c r="J35" i="9" s="1"/>
  <c r="F35" i="9"/>
  <c r="Z26" i="5"/>
  <c r="H6" i="5"/>
  <c r="CA27" i="5"/>
  <c r="F10" i="5"/>
  <c r="J9" i="5"/>
  <c r="K40" i="9" s="1"/>
  <c r="AM26" i="5"/>
  <c r="AZ26" i="5"/>
  <c r="F13" i="4"/>
  <c r="H13" i="4"/>
  <c r="I6" i="4"/>
  <c r="E13" i="4"/>
  <c r="BN26" i="5"/>
  <c r="F19" i="6"/>
  <c r="J10" i="5" l="1"/>
  <c r="K41" i="9" s="1"/>
  <c r="G41" i="9"/>
  <c r="J6" i="5"/>
  <c r="K37" i="9" s="1"/>
  <c r="I37" i="9"/>
  <c r="J13" i="4"/>
  <c r="I13" i="4"/>
  <c r="J29" i="9"/>
  <c r="F21" i="5"/>
  <c r="I21" i="5" s="1"/>
  <c r="K21" i="5" s="1"/>
  <c r="F22" i="5"/>
  <c r="I22" i="5" s="1"/>
  <c r="K22" i="5" s="1"/>
  <c r="F23" i="5"/>
  <c r="I23" i="5" s="1"/>
  <c r="K23" i="5" s="1"/>
  <c r="F25" i="5"/>
  <c r="L24" i="5" l="1"/>
  <c r="G5" i="5" s="1"/>
  <c r="G11" i="5" s="1"/>
  <c r="I25" i="5"/>
  <c r="K25" i="5" s="1"/>
  <c r="F13" i="6"/>
  <c r="F14" i="6"/>
  <c r="F15" i="6"/>
  <c r="F16" i="6"/>
  <c r="F17" i="6"/>
  <c r="H36" i="9" l="1"/>
  <c r="M18" i="6"/>
  <c r="L18" i="6"/>
  <c r="F5" i="6" s="1"/>
  <c r="F12" i="6"/>
  <c r="G5" i="6" l="1"/>
  <c r="F6" i="6"/>
  <c r="H43" i="9"/>
  <c r="M12" i="6"/>
  <c r="L21" i="6" s="1"/>
  <c r="L12" i="6"/>
  <c r="H21" i="6"/>
  <c r="F21" i="6"/>
  <c r="AJ16" i="2"/>
  <c r="AJ17" i="2"/>
  <c r="AJ18" i="2"/>
  <c r="AJ19" i="2"/>
  <c r="AJ20" i="2"/>
  <c r="AJ21" i="2"/>
  <c r="AJ22" i="2"/>
  <c r="AJ23" i="2"/>
  <c r="U16" i="2"/>
  <c r="U17" i="2"/>
  <c r="U18" i="2"/>
  <c r="U19" i="2"/>
  <c r="U20" i="2"/>
  <c r="U21" i="2"/>
  <c r="U22" i="2"/>
  <c r="U23" i="2"/>
  <c r="U15" i="2"/>
  <c r="F16" i="2"/>
  <c r="F17" i="2"/>
  <c r="F18" i="2"/>
  <c r="F19" i="2"/>
  <c r="F20" i="2"/>
  <c r="F21" i="2"/>
  <c r="F22" i="2"/>
  <c r="F23" i="2"/>
  <c r="G23" i="2" s="1"/>
  <c r="F15" i="2"/>
  <c r="F16" i="3"/>
  <c r="F17" i="3"/>
  <c r="F18" i="3"/>
  <c r="F19" i="3"/>
  <c r="F20" i="3"/>
  <c r="F21" i="3"/>
  <c r="F22" i="3"/>
  <c r="E5" i="6" l="1"/>
  <c r="K21" i="6"/>
  <c r="D5" i="6"/>
  <c r="G6" i="6"/>
  <c r="I43" i="9"/>
  <c r="F12" i="7"/>
  <c r="D6" i="6" l="1"/>
  <c r="F43" i="9"/>
  <c r="H5" i="6"/>
  <c r="E6" i="6"/>
  <c r="G43" i="9"/>
  <c r="I5" i="6"/>
  <c r="H21" i="3"/>
  <c r="I21" i="3" s="1"/>
  <c r="K21" i="3" s="1"/>
  <c r="I6" i="6" l="1"/>
  <c r="K43" i="9"/>
  <c r="H6" i="6"/>
  <c r="J43" i="9"/>
  <c r="F19" i="5" l="1"/>
  <c r="I19" i="5" s="1"/>
  <c r="K19" i="5" s="1"/>
  <c r="F18" i="5"/>
  <c r="I18" i="5" s="1"/>
  <c r="K18" i="5" s="1"/>
  <c r="F20" i="5" l="1"/>
  <c r="F20" i="7"/>
  <c r="F19" i="7"/>
  <c r="F18" i="7"/>
  <c r="F17" i="7"/>
  <c r="F16" i="7"/>
  <c r="F15" i="7"/>
  <c r="F14" i="7"/>
  <c r="F13" i="7"/>
  <c r="F27" i="5" l="1"/>
  <c r="I20" i="5"/>
  <c r="K20" i="5" s="1"/>
  <c r="L17" i="5"/>
  <c r="M18" i="7"/>
  <c r="L18" i="7"/>
  <c r="F5" i="7" s="1"/>
  <c r="L12" i="7"/>
  <c r="F21" i="7"/>
  <c r="G16" i="2"/>
  <c r="AK23" i="2"/>
  <c r="AK21" i="2"/>
  <c r="F6" i="7" l="1"/>
  <c r="H42" i="9"/>
  <c r="G5" i="7"/>
  <c r="L21" i="7"/>
  <c r="D5" i="7"/>
  <c r="L27" i="5"/>
  <c r="E5" i="5"/>
  <c r="F36" i="9" s="1"/>
  <c r="M12" i="7"/>
  <c r="AK22" i="2"/>
  <c r="H5" i="7" l="1"/>
  <c r="F42" i="9"/>
  <c r="D6" i="7"/>
  <c r="G6" i="7"/>
  <c r="I42" i="9"/>
  <c r="E5" i="7"/>
  <c r="I5" i="5"/>
  <c r="E11" i="5"/>
  <c r="M21" i="7"/>
  <c r="H17" i="3"/>
  <c r="I17" i="3" s="1"/>
  <c r="K17" i="3" s="1"/>
  <c r="H18" i="3"/>
  <c r="I18" i="3" s="1"/>
  <c r="K18" i="3" s="1"/>
  <c r="H16" i="3"/>
  <c r="I16" i="3" s="1"/>
  <c r="K16" i="3" s="1"/>
  <c r="H19" i="3"/>
  <c r="I19" i="3" s="1"/>
  <c r="K19" i="3" s="1"/>
  <c r="H20" i="3"/>
  <c r="I20" i="3" s="1"/>
  <c r="K20" i="3" s="1"/>
  <c r="H22" i="3"/>
  <c r="I22" i="3" s="1"/>
  <c r="K22" i="3" s="1"/>
  <c r="H23" i="3"/>
  <c r="I23" i="3" s="1"/>
  <c r="K23" i="3" s="1"/>
  <c r="S15" i="3"/>
  <c r="U15" i="3" s="1"/>
  <c r="S16" i="3"/>
  <c r="U16" i="3" s="1"/>
  <c r="S17" i="3"/>
  <c r="U17" i="3" s="1"/>
  <c r="S18" i="3"/>
  <c r="U18" i="3" s="1"/>
  <c r="S19" i="3"/>
  <c r="U19" i="3" s="1"/>
  <c r="S20" i="3"/>
  <c r="U20" i="3" s="1"/>
  <c r="S21" i="3"/>
  <c r="U21" i="3" s="1"/>
  <c r="U22" i="3"/>
  <c r="F15" i="3"/>
  <c r="S14" i="3"/>
  <c r="U14" i="3" s="1"/>
  <c r="H15" i="3" l="1"/>
  <c r="I15" i="3"/>
  <c r="K15" i="3" s="1"/>
  <c r="L21" i="3"/>
  <c r="F5" i="3" s="1"/>
  <c r="Y14" i="3"/>
  <c r="L14" i="3"/>
  <c r="Z20" i="3"/>
  <c r="G6" i="3" s="1"/>
  <c r="I45" i="9" s="1"/>
  <c r="Y20" i="3"/>
  <c r="F6" i="3" s="1"/>
  <c r="H45" i="9" s="1"/>
  <c r="H44" i="9"/>
  <c r="E6" i="7"/>
  <c r="G42" i="9"/>
  <c r="I5" i="7"/>
  <c r="H6" i="7"/>
  <c r="J42" i="9"/>
  <c r="I11" i="5"/>
  <c r="J36" i="9"/>
  <c r="H24" i="3"/>
  <c r="U23" i="3"/>
  <c r="S23" i="3"/>
  <c r="H16" i="2"/>
  <c r="G17" i="2"/>
  <c r="H17" i="2" s="1"/>
  <c r="G18" i="2"/>
  <c r="H18" i="2" s="1"/>
  <c r="G19" i="2"/>
  <c r="H19" i="2" s="1"/>
  <c r="G20" i="2"/>
  <c r="H20" i="2" s="1"/>
  <c r="G21" i="2"/>
  <c r="H21" i="2" s="1"/>
  <c r="G22" i="2"/>
  <c r="H22" i="2" s="1"/>
  <c r="H23" i="2"/>
  <c r="G15" i="2"/>
  <c r="H15" i="2" s="1"/>
  <c r="V16" i="2"/>
  <c r="W16" i="2" s="1"/>
  <c r="V17" i="2"/>
  <c r="W17" i="2" s="1"/>
  <c r="V18" i="2"/>
  <c r="W18" i="2" s="1"/>
  <c r="V19" i="2"/>
  <c r="W19" i="2" s="1"/>
  <c r="V20" i="2"/>
  <c r="W20" i="2" s="1"/>
  <c r="V21" i="2"/>
  <c r="W21" i="2" s="1"/>
  <c r="V22" i="2"/>
  <c r="W22" i="2" s="1"/>
  <c r="V23" i="2"/>
  <c r="V15" i="2"/>
  <c r="W15" i="2" s="1"/>
  <c r="AK16" i="2"/>
  <c r="AL16" i="2" s="1"/>
  <c r="AK17" i="2"/>
  <c r="AL17" i="2" s="1"/>
  <c r="AK18" i="2"/>
  <c r="AL18" i="2" s="1"/>
  <c r="AK19" i="2"/>
  <c r="AL19" i="2" s="1"/>
  <c r="AK20" i="2"/>
  <c r="AL20" i="2" s="1"/>
  <c r="AL21" i="2"/>
  <c r="AL22" i="2"/>
  <c r="AL23" i="2"/>
  <c r="AL15" i="2"/>
  <c r="W23" i="2" l="1"/>
  <c r="F7" i="3"/>
  <c r="L29" i="9"/>
  <c r="AS21" i="2"/>
  <c r="G7" i="2" s="1"/>
  <c r="I48" i="9" s="1"/>
  <c r="AR21" i="2"/>
  <c r="F7" i="2" s="1"/>
  <c r="H48" i="9" s="1"/>
  <c r="AR15" i="2"/>
  <c r="AC15" i="2"/>
  <c r="AC21" i="2"/>
  <c r="F6" i="2" s="1"/>
  <c r="H47" i="9" s="1"/>
  <c r="O21" i="2"/>
  <c r="G5" i="2" s="1"/>
  <c r="N21" i="2"/>
  <c r="F5" i="2" s="1"/>
  <c r="N15" i="2"/>
  <c r="D5" i="3"/>
  <c r="L24" i="3"/>
  <c r="Y23" i="3"/>
  <c r="D6" i="3"/>
  <c r="I6" i="7"/>
  <c r="K42" i="9"/>
  <c r="M21" i="3"/>
  <c r="M14" i="3"/>
  <c r="E5" i="3" s="1"/>
  <c r="H24" i="2"/>
  <c r="AL24" i="2"/>
  <c r="W24" i="2"/>
  <c r="AD21" i="2" l="1"/>
  <c r="G6" i="2" s="1"/>
  <c r="I47" i="9" s="1"/>
  <c r="I46" i="9"/>
  <c r="G8" i="2"/>
  <c r="AC24" i="2"/>
  <c r="D6" i="2"/>
  <c r="AR24" i="2"/>
  <c r="D7" i="2"/>
  <c r="D5" i="2"/>
  <c r="N24" i="2"/>
  <c r="H46" i="9"/>
  <c r="H49" i="9" s="1"/>
  <c r="H10" i="9" s="1"/>
  <c r="F8" i="2"/>
  <c r="G44" i="9"/>
  <c r="D7" i="3"/>
  <c r="F45" i="9"/>
  <c r="H6" i="3"/>
  <c r="J45" i="9" s="1"/>
  <c r="G5" i="3"/>
  <c r="F44" i="9"/>
  <c r="H5" i="3"/>
  <c r="M24" i="3"/>
  <c r="D8" i="2" l="1"/>
  <c r="F46" i="9"/>
  <c r="H5" i="2"/>
  <c r="H7" i="2"/>
  <c r="J48" i="9" s="1"/>
  <c r="F48" i="9"/>
  <c r="H6" i="2"/>
  <c r="J47" i="9" s="1"/>
  <c r="F47" i="9"/>
  <c r="I44" i="9"/>
  <c r="G7" i="3"/>
  <c r="J44" i="9"/>
  <c r="L44" i="9" s="1"/>
  <c r="H7" i="3"/>
  <c r="I5" i="3"/>
  <c r="F49" i="9" l="1"/>
  <c r="G10" i="9" s="1"/>
  <c r="I10" i="9" s="1"/>
  <c r="J46" i="9"/>
  <c r="H8" i="2"/>
  <c r="K44" i="9"/>
  <c r="M24" i="5"/>
  <c r="M17" i="5"/>
  <c r="F5" i="5" s="1"/>
  <c r="G36" i="9" s="1"/>
  <c r="J49" i="9" l="1"/>
  <c r="L46" i="9"/>
  <c r="L49" i="9" s="1"/>
  <c r="F11" i="5"/>
  <c r="H5" i="5"/>
  <c r="M27" i="5"/>
  <c r="H11" i="5" l="1"/>
  <c r="I36" i="9"/>
  <c r="I49" i="9" s="1"/>
  <c r="H11" i="9" s="1"/>
  <c r="H13" i="9" s="1"/>
  <c r="J5" i="5"/>
  <c r="J11" i="5" l="1"/>
  <c r="K36" i="9"/>
  <c r="M29" i="9" s="1"/>
  <c r="H17" i="9"/>
  <c r="Z14" i="3"/>
  <c r="O15" i="2"/>
  <c r="E5" i="2" s="1"/>
  <c r="G46" i="9" l="1"/>
  <c r="I5" i="2"/>
  <c r="E6" i="3"/>
  <c r="H23" i="9"/>
  <c r="Z23" i="3"/>
  <c r="O24" i="2"/>
  <c r="F24" i="3"/>
  <c r="K46" i="9" l="1"/>
  <c r="I6" i="3"/>
  <c r="G45" i="9"/>
  <c r="E7" i="3"/>
  <c r="X23" i="3"/>
  <c r="AD15" i="2"/>
  <c r="E6" i="2" s="1"/>
  <c r="G47" i="9" l="1"/>
  <c r="I6" i="2"/>
  <c r="K45" i="9"/>
  <c r="M44" i="9" s="1"/>
  <c r="I7" i="3"/>
  <c r="AS15" i="2"/>
  <c r="AD24" i="2"/>
  <c r="K47" i="9" l="1"/>
  <c r="E7" i="2"/>
  <c r="AS24" i="2"/>
  <c r="I7" i="2" l="1"/>
  <c r="G48" i="9"/>
  <c r="G49" i="9" s="1"/>
  <c r="G11" i="9" s="1"/>
  <c r="G13" i="9" s="1"/>
  <c r="E8" i="2"/>
  <c r="K48" i="9" l="1"/>
  <c r="I8" i="2"/>
  <c r="G17" i="9"/>
  <c r="I13" i="9"/>
  <c r="I11" i="9"/>
  <c r="K49" i="9" l="1"/>
  <c r="M46" i="9"/>
  <c r="M49" i="9" s="1"/>
  <c r="G23" i="9"/>
  <c r="I17" i="9"/>
  <c r="I23" i="9" s="1"/>
</calcChain>
</file>

<file path=xl/sharedStrings.xml><?xml version="1.0" encoding="utf-8"?>
<sst xmlns="http://schemas.openxmlformats.org/spreadsheetml/2006/main" count="623" uniqueCount="133">
  <si>
    <t>Month</t>
  </si>
  <si>
    <t>From</t>
  </si>
  <si>
    <t>To</t>
  </si>
  <si>
    <t>Export (KWh)</t>
  </si>
  <si>
    <t>Import (KWh)</t>
  </si>
  <si>
    <t>Duration</t>
  </si>
  <si>
    <t>115% of Import</t>
  </si>
  <si>
    <t>Net Electricity as per Invoice (KWh)</t>
  </si>
  <si>
    <t>Net Electricity Generated (MWh)</t>
  </si>
  <si>
    <t>Emission Factor</t>
  </si>
  <si>
    <t>Emission Reductions</t>
  </si>
  <si>
    <t>Vintage Wise VCU Breakup</t>
  </si>
  <si>
    <t>Total</t>
  </si>
  <si>
    <t>Monitoring Period</t>
  </si>
  <si>
    <t>Project Investor</t>
  </si>
  <si>
    <t>Capacity (MW)</t>
  </si>
  <si>
    <t>Mytrah Advaith Power Pvt Ltd</t>
  </si>
  <si>
    <t>Mytrah Akshaya Energy Pvt Ltd</t>
  </si>
  <si>
    <t>Karnataka</t>
  </si>
  <si>
    <t>Punjab</t>
  </si>
  <si>
    <t>Mytrah Abhinav Power Pvt Ltd</t>
  </si>
  <si>
    <t>Mytrah Adarsh Power Pvt Ltd</t>
  </si>
  <si>
    <t>Mytrah Agriya Power Pvt Ltd</t>
  </si>
  <si>
    <t>Mytrah Akaash Power Pvt Ltd</t>
  </si>
  <si>
    <t>Telangana</t>
  </si>
  <si>
    <t>Year</t>
  </si>
  <si>
    <t>15 MW</t>
  </si>
  <si>
    <t>25 MW</t>
  </si>
  <si>
    <t>Capacity</t>
  </si>
  <si>
    <t>8 MW</t>
  </si>
  <si>
    <t>11 MW</t>
  </si>
  <si>
    <t>50 MW</t>
  </si>
  <si>
    <t>Emission factor</t>
  </si>
  <si>
    <t xml:space="preserve">From </t>
  </si>
  <si>
    <t>Net Electricity as per Invoice (kWh)</t>
  </si>
  <si>
    <t>01/07/2023 to 31/03/2024</t>
  </si>
  <si>
    <t>VCS 1784</t>
  </si>
  <si>
    <t>Mytrah Advaith Energy Private Limited (Hunagund) (Bagalkot)</t>
  </si>
  <si>
    <t>Mytrah Advaith Energy Private Limited (Sindagi) (Bijapur)</t>
  </si>
  <si>
    <t>Mytrah Aadhya Power Private Limited (Bareta)</t>
  </si>
  <si>
    <t>Mytrah Aadhya Power Private Limited (Balran)</t>
  </si>
  <si>
    <t>Mytrah Abhinav Power Private Limited (Thimajipet)</t>
  </si>
  <si>
    <t>Mytrah Abhinav Power Private Limited (Arvapally)</t>
  </si>
  <si>
    <t>Mytrah Abhinav Power Private Limited (Domakonda)</t>
  </si>
  <si>
    <t>Mytrah Abhinav Power Private Limited (Alampur)</t>
  </si>
  <si>
    <t>Mytrah Abhinav Power Private Limited (Gadwal)</t>
  </si>
  <si>
    <t>Mytrah Abhinav Power Private Limited (Tandur)</t>
  </si>
  <si>
    <t>Mytrah Abhinav Power Private Limited (Nagarkurnool)</t>
  </si>
  <si>
    <t>Export (MWh)</t>
  </si>
  <si>
    <t>Import (MWh)</t>
  </si>
  <si>
    <t>Net Electricity as per Invoice (MWh)</t>
  </si>
  <si>
    <t>Net Electricity as per invoice (MWh)</t>
  </si>
  <si>
    <t>Mytrah Agriya Power Private Limited (Kamareddy)</t>
  </si>
  <si>
    <t>Mytrah Aakash Power Private Limited (K.M. Pally)</t>
  </si>
  <si>
    <t>Net Electricity as per JMR (MWh)</t>
  </si>
  <si>
    <t>SOLAR POWER PROJECT BY MYTRAH ENERGY INDIA PRIVATE LIMITED</t>
  </si>
  <si>
    <t>Net Electricity Generated as per JMR (KWh)</t>
  </si>
  <si>
    <t>Net Electricity generated as per JMR (KWh)</t>
  </si>
  <si>
    <t>Net Electricity generated as per Invoice (KWh)</t>
  </si>
  <si>
    <r>
      <t>Emission Factor (tCO</t>
    </r>
    <r>
      <rPr>
        <b/>
        <vertAlign val="subscript"/>
        <sz val="11"/>
        <color theme="1"/>
        <rFont val="Calibri"/>
        <family val="2"/>
        <scheme val="minor"/>
      </rPr>
      <t>2</t>
    </r>
    <r>
      <rPr>
        <b/>
        <sz val="11"/>
        <color theme="1"/>
        <rFont val="Calibri"/>
        <family val="2"/>
        <scheme val="minor"/>
      </rPr>
      <t>/MWh)</t>
    </r>
  </si>
  <si>
    <r>
      <t>Emission Reductions (tCO</t>
    </r>
    <r>
      <rPr>
        <b/>
        <vertAlign val="subscript"/>
        <sz val="11"/>
        <color theme="1"/>
        <rFont val="Calibri"/>
        <family val="2"/>
        <scheme val="minor"/>
      </rPr>
      <t>2</t>
    </r>
    <r>
      <rPr>
        <b/>
        <sz val="11"/>
        <color theme="1"/>
        <rFont val="Calibri"/>
        <family val="2"/>
        <scheme val="minor"/>
      </rPr>
      <t>e)</t>
    </r>
  </si>
  <si>
    <t>Net Electricity Generated as per JMR (MWh)</t>
  </si>
  <si>
    <r>
      <t>Emission Reductions (tCO</t>
    </r>
    <r>
      <rPr>
        <b/>
        <vertAlign val="subscript"/>
        <sz val="11"/>
        <color theme="1"/>
        <rFont val="Calibri"/>
        <family val="2"/>
        <scheme val="minor"/>
      </rPr>
      <t>2</t>
    </r>
    <r>
      <rPr>
        <b/>
        <sz val="11"/>
        <color theme="1"/>
        <rFont val="Calibri"/>
        <family val="2"/>
        <scheme val="minor"/>
      </rPr>
      <t>)</t>
    </r>
  </si>
  <si>
    <t>Mytrah Akshaya Energy Private Limited (Raibagh)</t>
  </si>
  <si>
    <t>Date</t>
  </si>
  <si>
    <t>Vintage Wise Emission reductions (tCO2e)</t>
  </si>
  <si>
    <t>Vintage Wise Net Electricity Generated (MWh)</t>
  </si>
  <si>
    <t>Vintage Wise Net Electricity as per JMR (MWh)</t>
  </si>
  <si>
    <t xml:space="preserve">VCS ID </t>
  </si>
  <si>
    <t xml:space="preserve">Project Title </t>
  </si>
  <si>
    <t xml:space="preserve">Version </t>
  </si>
  <si>
    <t xml:space="preserve">Date </t>
  </si>
  <si>
    <t>Parameter</t>
  </si>
  <si>
    <t>Symbol</t>
  </si>
  <si>
    <t>Unit</t>
  </si>
  <si>
    <t>Net Electricity exported by the project activity</t>
  </si>
  <si>
    <t>MWh</t>
  </si>
  <si>
    <t>Baseline Emission</t>
  </si>
  <si>
    <t>Project Emission</t>
  </si>
  <si>
    <t xml:space="preserve">Description </t>
  </si>
  <si>
    <t>Monitoring Period Start Date</t>
  </si>
  <si>
    <t>Monitoring Period End Date</t>
  </si>
  <si>
    <t>Total Days</t>
  </si>
  <si>
    <t>Estimated Emission Reduction as per Registered PDD (for 365 days)</t>
  </si>
  <si>
    <t xml:space="preserve">Variation in the emission reduction </t>
  </si>
  <si>
    <t>tCO2e</t>
  </si>
  <si>
    <t>Total (MW)</t>
  </si>
  <si>
    <t>01/07/2023 to 31/12/2023</t>
  </si>
  <si>
    <t>01/01/2024 to 31/03/2024</t>
  </si>
  <si>
    <t>Name of investor</t>
  </si>
  <si>
    <t>Mytrah Aadhya Power Pvt Ltd</t>
  </si>
  <si>
    <t>Year 2023</t>
  </si>
  <si>
    <t>Year 2024</t>
  </si>
  <si>
    <t>SDG 07</t>
  </si>
  <si>
    <t>SDG 13</t>
  </si>
  <si>
    <t>Vintage Wise Net Electricity Generated as per JMR (MWh)</t>
  </si>
  <si>
    <t>01/07/2023</t>
  </si>
  <si>
    <t>31/12/2023</t>
  </si>
  <si>
    <t>01/01/2024</t>
  </si>
  <si>
    <t>31/03/2024</t>
  </si>
  <si>
    <r>
      <t>EG</t>
    </r>
    <r>
      <rPr>
        <b/>
        <vertAlign val="subscript"/>
        <sz val="10"/>
        <rFont val="Aptos"/>
        <family val="2"/>
      </rPr>
      <t>PJ, y</t>
    </r>
  </si>
  <si>
    <r>
      <t>BE</t>
    </r>
    <r>
      <rPr>
        <b/>
        <vertAlign val="subscript"/>
        <sz val="10"/>
        <rFont val="Aptos"/>
        <family val="2"/>
      </rPr>
      <t>y</t>
    </r>
    <r>
      <rPr>
        <b/>
        <sz val="10"/>
        <rFont val="Aptos"/>
        <family val="2"/>
      </rPr>
      <t xml:space="preserve"> </t>
    </r>
  </si>
  <si>
    <r>
      <t>tCO</t>
    </r>
    <r>
      <rPr>
        <vertAlign val="subscript"/>
        <sz val="10"/>
        <rFont val="Aptos"/>
        <family val="2"/>
      </rPr>
      <t>2</t>
    </r>
    <r>
      <rPr>
        <sz val="10"/>
        <rFont val="Aptos"/>
        <family val="2"/>
      </rPr>
      <t>e</t>
    </r>
  </si>
  <si>
    <r>
      <t>PE</t>
    </r>
    <r>
      <rPr>
        <b/>
        <vertAlign val="subscript"/>
        <sz val="10"/>
        <rFont val="Aptos"/>
        <family val="2"/>
      </rPr>
      <t>y</t>
    </r>
  </si>
  <si>
    <r>
      <t>Emission Reductions (tCO</t>
    </r>
    <r>
      <rPr>
        <vertAlign val="subscript"/>
        <sz val="10"/>
        <rFont val="Aptos"/>
        <family val="2"/>
      </rPr>
      <t>2</t>
    </r>
    <r>
      <rPr>
        <sz val="10"/>
        <rFont val="Aptos"/>
        <family val="2"/>
      </rPr>
      <t>)= Baseline emission-Project emissions-Leakage Emission</t>
    </r>
  </si>
  <si>
    <r>
      <t>ER</t>
    </r>
    <r>
      <rPr>
        <b/>
        <vertAlign val="subscript"/>
        <sz val="10"/>
        <rFont val="Aptos"/>
        <family val="2"/>
      </rPr>
      <t>y</t>
    </r>
  </si>
  <si>
    <r>
      <t>Actual Emission Reduction considering the monitoring period (tCO</t>
    </r>
    <r>
      <rPr>
        <b/>
        <vertAlign val="subscript"/>
        <sz val="10"/>
        <rFont val="Aptos"/>
        <family val="2"/>
      </rPr>
      <t>2</t>
    </r>
    <r>
      <rPr>
        <b/>
        <sz val="10"/>
        <rFont val="Aptos"/>
        <family val="2"/>
      </rPr>
      <t xml:space="preserve">e/year) </t>
    </r>
  </si>
  <si>
    <r>
      <t>Emission Reduction as per the registered PDD (tCO</t>
    </r>
    <r>
      <rPr>
        <b/>
        <vertAlign val="subscript"/>
        <sz val="10"/>
        <rFont val="Aptos"/>
        <family val="2"/>
      </rPr>
      <t>2</t>
    </r>
    <r>
      <rPr>
        <b/>
        <sz val="10"/>
        <rFont val="Aptos"/>
        <family val="2"/>
      </rPr>
      <t xml:space="preserve">e/year) </t>
    </r>
  </si>
  <si>
    <t xml:space="preserve">State </t>
  </si>
  <si>
    <t>Vintage Wise Break-up</t>
  </si>
  <si>
    <t xml:space="preserve">Capacity </t>
  </si>
  <si>
    <t>MW</t>
  </si>
  <si>
    <r>
      <t>Emission reductions (tCO</t>
    </r>
    <r>
      <rPr>
        <b/>
        <vertAlign val="subscript"/>
        <sz val="10"/>
        <color theme="1"/>
        <rFont val="Aptos"/>
        <family val="2"/>
      </rPr>
      <t>2</t>
    </r>
    <r>
      <rPr>
        <b/>
        <sz val="10"/>
        <color theme="1"/>
        <rFont val="Aptos"/>
        <family val="2"/>
      </rPr>
      <t>e)</t>
    </r>
  </si>
  <si>
    <t xml:space="preserve"> Generation per day (kWh)</t>
  </si>
  <si>
    <t>Total generation (kWH) from 01/03/2024 to 31/03/2024</t>
  </si>
  <si>
    <t>Total generation (kWH) from 01/03/2024 to 01/04/2024:</t>
  </si>
  <si>
    <t>Generation ratio from 01/03/2024 to 31/03/2024:</t>
  </si>
  <si>
    <t>1. Mytrah Adarsh Power Private Limited (Reddypet)</t>
  </si>
  <si>
    <t>2. Mytrah Adarsh Power Private Limited (Chegunta)</t>
  </si>
  <si>
    <t>3. Mytrah Adarsh Power Private Limited (Thunkibollaram)</t>
  </si>
  <si>
    <t>4. Mytrah Adarsh Power Private Limited (Tungathurthy)</t>
  </si>
  <si>
    <t>5. Mytrah Adarsh Power Private Limited (Guntipally)</t>
  </si>
  <si>
    <t>6. Mytrah Adarsh Power Private Limited (Shanigaram)</t>
  </si>
  <si>
    <t>Generation ratio:</t>
  </si>
  <si>
    <t>to</t>
  </si>
  <si>
    <t xml:space="preserve">Generation  From </t>
  </si>
  <si>
    <t>Generation  to</t>
  </si>
  <si>
    <t>Generation (kWh)</t>
  </si>
  <si>
    <t>Generation (MWh)</t>
  </si>
  <si>
    <t>Minimum of JMR and Invoice (MWh)</t>
  </si>
  <si>
    <t xml:space="preserve">Note: In-order to align the monitoring start date and end date with billing cycle, various start and end date of billing cycle has been apportionate using DGR of respective SPVs, the cells have been highlighted with yellow color. </t>
  </si>
  <si>
    <t>29/01/2025</t>
  </si>
  <si>
    <t>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</si>
</sst>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 #,##0.00_ ;_ * \-#,##0.00_ ;_ * &quot;-&quot;??_ ;_ @_ "/>
    <numFmt numFmtId="165" formatCode="0.0000"/>
    <numFmt numFmtId="166" formatCode="dd\/mm\/yyyy"/>
    <numFmt numFmtId="167" formatCode="_(* #,##0_);_(* \(#,##0\);_(* &quot;-&quot;??_);_(@_)"/>
    <numFmt numFmtId="168" formatCode="0.000"/>
    <numFmt numFmtId="169" formatCode="0.0"/>
    <numFmt numFmtId="170" formatCode="_ * #,##0_ ;_ * \-#,##0_ ;_ * &quot;-&quot;??_ ;_ @_ "/>
    <numFmt numFmtId="171" formatCode="&quot;$&quot;#,##0.00"/>
    <numFmt numFmtId="172" formatCode="_(* #,##0_);_(* \(#,##0\);_(* &quot;-&quot;????_);_(@_)"/>
    <numFmt numFmtId="173" formatCode="_ * #,##0.0_ ;_ * \-#,##0.0_ ;_ * &quot;-&quot;??_ ;_ @_ "/>
  </numFmts>
  <fonts count="24">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0"/>
      <name val="Arial"/>
      <family val="2"/>
    </font>
    <font>
      <b/>
      <vertAlign val="subscript"/>
      <sz val="11"/>
      <color theme="1"/>
      <name val="Calibri"/>
      <family val="2"/>
      <scheme val="minor"/>
    </font>
    <font>
      <b/>
      <sz val="11"/>
      <name val="Calibri"/>
      <family val="2"/>
      <scheme val="minor"/>
    </font>
    <font>
      <sz val="8"/>
      <name val="Calibri"/>
      <family val="2"/>
      <scheme val="minor"/>
    </font>
    <font>
      <b/>
      <sz val="10"/>
      <name val="Aptos"/>
      <family val="2"/>
    </font>
    <font>
      <sz val="10"/>
      <color theme="0"/>
      <name val="Aptos"/>
      <family val="2"/>
    </font>
    <font>
      <sz val="10"/>
      <name val="Aptos"/>
      <family val="2"/>
    </font>
    <font>
      <b/>
      <vertAlign val="subscript"/>
      <sz val="10"/>
      <name val="Aptos"/>
      <family val="2"/>
    </font>
    <font>
      <vertAlign val="subscript"/>
      <sz val="10"/>
      <name val="Aptos"/>
      <family val="2"/>
    </font>
    <font>
      <sz val="10"/>
      <color theme="1"/>
      <name val="Aptos"/>
      <family val="2"/>
    </font>
    <font>
      <b/>
      <sz val="10"/>
      <color theme="1"/>
      <name val="Aptos"/>
      <family val="2"/>
    </font>
    <font>
      <b/>
      <sz val="10"/>
      <color theme="0"/>
      <name val="Aptos"/>
      <family val="2"/>
    </font>
    <font>
      <sz val="10.5"/>
      <color theme="1"/>
      <name val="Franklin Gothic Book"/>
      <family val="2"/>
    </font>
    <font>
      <b/>
      <vertAlign val="subscript"/>
      <sz val="10"/>
      <color theme="1"/>
      <name val="Aptos"/>
      <family val="2"/>
    </font>
    <font>
      <sz val="11"/>
      <color theme="1"/>
      <name val="Aptos"/>
      <family val="2"/>
    </font>
    <font>
      <b/>
      <sz val="11"/>
      <name val="Aptos"/>
      <family val="2"/>
    </font>
    <font>
      <b/>
      <sz val="11"/>
      <color theme="1"/>
      <name val="Aptos"/>
      <family val="2"/>
    </font>
    <font>
      <sz val="11"/>
      <name val="Aptos"/>
      <family val="2"/>
    </font>
    <font>
      <sz val="11"/>
      <name val="Calibri"/>
      <family val="2"/>
      <scheme val="minor"/>
    </font>
    <font>
      <sz val="9"/>
      <name val="Calibri"/>
      <family val="3"/>
      <charset val="134"/>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499984740745262"/>
        <bgColor indexed="64"/>
      </patternFill>
    </fill>
    <fill>
      <patternFill patternType="solid">
        <fgColor theme="0" tint="-0.249977111117893"/>
        <bgColor indexed="64"/>
      </patternFill>
    </fill>
    <fill>
      <patternFill patternType="solid">
        <fgColor theme="0" tint="-0.14999847407452621"/>
        <bgColor indexed="64"/>
      </patternFill>
    </fill>
  </fills>
  <borders count="79">
    <border>
      <left/>
      <right/>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dotted">
        <color auto="1"/>
      </left>
      <right/>
      <top style="dotted">
        <color auto="1"/>
      </top>
      <bottom/>
      <diagonal/>
    </border>
    <border>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dotted">
        <color auto="1"/>
      </right>
      <top style="dotted">
        <color auto="1"/>
      </top>
      <bottom style="dotted">
        <color auto="1"/>
      </bottom>
      <diagonal/>
    </border>
    <border>
      <left style="dotted">
        <color auto="1"/>
      </left>
      <right/>
      <top/>
      <bottom style="dotted">
        <color auto="1"/>
      </bottom>
      <diagonal/>
    </border>
    <border>
      <left/>
      <right style="dotted">
        <color auto="1"/>
      </right>
      <top/>
      <bottom style="dotted">
        <color auto="1"/>
      </bottom>
      <diagonal/>
    </border>
    <border>
      <left style="dotted">
        <color auto="1"/>
      </left>
      <right style="dotted">
        <color auto="1"/>
      </right>
      <top/>
      <bottom style="dotted">
        <color auto="1"/>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
      <left/>
      <right/>
      <top style="dotted">
        <color auto="1"/>
      </top>
      <bottom style="dotted">
        <color auto="1"/>
      </bottom>
      <diagonal/>
    </border>
    <border>
      <left style="dotted">
        <color auto="1"/>
      </left>
      <right style="dotted">
        <color auto="1"/>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indexed="64"/>
      </top>
      <bottom/>
      <diagonal/>
    </border>
  </borders>
  <cellStyleXfs count="9">
    <xf numFmtId="0" fontId="0" fillId="0" borderId="0"/>
    <xf numFmtId="9" fontId="3" fillId="0" borderId="0" applyFont="0" applyFill="0" applyBorder="0" applyAlignment="0" applyProtection="0"/>
    <xf numFmtId="0" fontId="3" fillId="0" borderId="0"/>
    <xf numFmtId="0" fontId="3" fillId="0" borderId="0"/>
    <xf numFmtId="0" fontId="4" fillId="0" borderId="0"/>
    <xf numFmtId="43" fontId="3" fillId="0" borderId="0" applyFont="0" applyFill="0" applyBorder="0" applyAlignment="0" applyProtection="0"/>
    <xf numFmtId="0" fontId="4" fillId="0" borderId="0"/>
    <xf numFmtId="9" fontId="4" fillId="0" borderId="0" applyFont="0" applyFill="0" applyBorder="0" applyAlignment="0" applyProtection="0"/>
    <xf numFmtId="43" fontId="1" fillId="0" borderId="0" applyFont="0" applyFill="0" applyBorder="0" applyAlignment="0" applyProtection="0"/>
  </cellStyleXfs>
  <cellXfs count="614">
    <xf numFmtId="0" fontId="0" fillId="0" borderId="0" xfId="0"/>
    <xf numFmtId="0" fontId="0" fillId="0" borderId="5" xfId="0" applyBorder="1" applyAlignment="1">
      <alignment horizontal="center"/>
    </xf>
    <xf numFmtId="14" fontId="0" fillId="0" borderId="0" xfId="0" applyNumberFormat="1"/>
    <xf numFmtId="1" fontId="2" fillId="0" borderId="0" xfId="0" applyNumberFormat="1" applyFont="1" applyAlignment="1">
      <alignment horizontal="center"/>
    </xf>
    <xf numFmtId="0" fontId="2" fillId="0" borderId="47" xfId="0" applyFont="1" applyBorder="1" applyAlignment="1">
      <alignment horizontal="center"/>
    </xf>
    <xf numFmtId="0" fontId="2" fillId="0" borderId="50" xfId="0" applyFont="1" applyBorder="1" applyAlignment="1">
      <alignment horizontal="center"/>
    </xf>
    <xf numFmtId="0" fontId="2" fillId="0" borderId="46" xfId="0" applyFont="1" applyBorder="1" applyAlignment="1">
      <alignment horizontal="center"/>
    </xf>
    <xf numFmtId="0" fontId="2" fillId="0" borderId="32" xfId="0" applyFont="1" applyBorder="1" applyAlignment="1">
      <alignment horizontal="center" vertical="center"/>
    </xf>
    <xf numFmtId="0" fontId="2" fillId="0" borderId="14" xfId="0" applyFont="1" applyBorder="1" applyAlignment="1">
      <alignment horizontal="center" vertical="center"/>
    </xf>
    <xf numFmtId="1" fontId="0" fillId="0" borderId="0" xfId="0" applyNumberFormat="1"/>
    <xf numFmtId="2" fontId="2" fillId="0" borderId="46" xfId="0" applyNumberFormat="1" applyFont="1" applyBorder="1" applyAlignment="1">
      <alignment horizontal="center"/>
    </xf>
    <xf numFmtId="1" fontId="2" fillId="0" borderId="46" xfId="0" applyNumberFormat="1" applyFont="1" applyBorder="1" applyAlignment="1">
      <alignment horizontal="center"/>
    </xf>
    <xf numFmtId="0" fontId="0" fillId="0" borderId="0" xfId="0" applyAlignment="1">
      <alignment horizontal="center" vertical="center"/>
    </xf>
    <xf numFmtId="0" fontId="0" fillId="2" borderId="5" xfId="0" applyFill="1" applyBorder="1" applyAlignment="1">
      <alignment horizontal="center"/>
    </xf>
    <xf numFmtId="0" fontId="0" fillId="2" borderId="5" xfId="0" applyFill="1" applyBorder="1" applyAlignment="1">
      <alignment horizontal="center" vertical="center"/>
    </xf>
    <xf numFmtId="1" fontId="0" fillId="2" borderId="5" xfId="0" applyNumberFormat="1" applyFill="1" applyBorder="1" applyAlignment="1">
      <alignment horizontal="center"/>
    </xf>
    <xf numFmtId="1" fontId="0" fillId="0" borderId="5" xfId="0" applyNumberFormat="1" applyBorder="1" applyAlignment="1">
      <alignment horizontal="center"/>
    </xf>
    <xf numFmtId="0" fontId="0" fillId="0" borderId="5" xfId="0" applyBorder="1"/>
    <xf numFmtId="165" fontId="0" fillId="2" borderId="5" xfId="0" applyNumberFormat="1" applyFill="1" applyBorder="1" applyAlignment="1">
      <alignment horizontal="center"/>
    </xf>
    <xf numFmtId="15" fontId="0" fillId="0" borderId="5" xfId="0" applyNumberFormat="1" applyBorder="1" applyAlignment="1">
      <alignment horizontal="center" vertical="center"/>
    </xf>
    <xf numFmtId="0" fontId="2" fillId="0" borderId="0" xfId="0" applyFont="1" applyAlignment="1">
      <alignment horizontal="center" vertical="center" wrapText="1"/>
    </xf>
    <xf numFmtId="1" fontId="2" fillId="0" borderId="0" xfId="0" applyNumberFormat="1" applyFont="1" applyAlignment="1">
      <alignment horizontal="center" vertical="center"/>
    </xf>
    <xf numFmtId="1" fontId="2" fillId="0" borderId="50" xfId="0" applyNumberFormat="1" applyFont="1" applyBorder="1" applyAlignment="1">
      <alignment horizontal="center"/>
    </xf>
    <xf numFmtId="2" fontId="2" fillId="0" borderId="50" xfId="0" applyNumberFormat="1" applyFont="1" applyBorder="1" applyAlignment="1">
      <alignment horizontal="center"/>
    </xf>
    <xf numFmtId="0" fontId="2" fillId="0" borderId="60" xfId="0" applyFont="1" applyBorder="1" applyAlignment="1">
      <alignment horizontal="center"/>
    </xf>
    <xf numFmtId="0" fontId="0" fillId="2" borderId="50" xfId="0" applyFill="1" applyBorder="1"/>
    <xf numFmtId="1" fontId="0" fillId="2" borderId="50" xfId="0" applyNumberFormat="1" applyFill="1" applyBorder="1"/>
    <xf numFmtId="43" fontId="2" fillId="0" borderId="48" xfId="5" applyFont="1" applyBorder="1" applyAlignment="1">
      <alignment horizontal="center" vertical="center"/>
    </xf>
    <xf numFmtId="1" fontId="2" fillId="5" borderId="5" xfId="0" applyNumberFormat="1" applyFont="1" applyFill="1" applyBorder="1" applyAlignment="1">
      <alignment horizontal="right" vertical="center"/>
    </xf>
    <xf numFmtId="43" fontId="2" fillId="0" borderId="46" xfId="5" applyFont="1" applyBorder="1" applyAlignment="1">
      <alignment horizontal="center"/>
    </xf>
    <xf numFmtId="43" fontId="0" fillId="0" borderId="5" xfId="5" applyFont="1" applyBorder="1"/>
    <xf numFmtId="167" fontId="0" fillId="0" borderId="5" xfId="5" applyNumberFormat="1" applyFont="1" applyBorder="1"/>
    <xf numFmtId="167" fontId="2" fillId="0" borderId="48" xfId="5" applyNumberFormat="1" applyFont="1" applyBorder="1" applyAlignment="1">
      <alignment horizontal="center" vertical="center"/>
    </xf>
    <xf numFmtId="43" fontId="2" fillId="0" borderId="21" xfId="5" applyFont="1" applyBorder="1" applyAlignment="1">
      <alignment horizontal="center"/>
    </xf>
    <xf numFmtId="167" fontId="2" fillId="0" borderId="40" xfId="5" applyNumberFormat="1" applyFont="1" applyBorder="1" applyAlignment="1">
      <alignment horizontal="center"/>
    </xf>
    <xf numFmtId="0" fontId="9" fillId="4" borderId="65" xfId="6" applyFont="1" applyFill="1" applyBorder="1" applyAlignment="1">
      <alignment horizontal="center" vertical="center"/>
    </xf>
    <xf numFmtId="0" fontId="8" fillId="2" borderId="65" xfId="6" applyFont="1" applyFill="1" applyBorder="1" applyAlignment="1">
      <alignment horizontal="center" vertical="center"/>
    </xf>
    <xf numFmtId="43" fontId="10" fillId="2" borderId="65" xfId="5" applyFont="1" applyFill="1" applyBorder="1" applyAlignment="1">
      <alignment horizontal="center" vertical="center"/>
    </xf>
    <xf numFmtId="43" fontId="10" fillId="2" borderId="65" xfId="5" applyFont="1" applyFill="1" applyBorder="1" applyAlignment="1">
      <alignment horizontal="right" vertical="center"/>
    </xf>
    <xf numFmtId="0" fontId="10" fillId="2" borderId="65" xfId="6" applyFont="1" applyFill="1" applyBorder="1" applyAlignment="1">
      <alignment horizontal="center" vertical="center"/>
    </xf>
    <xf numFmtId="170" fontId="10" fillId="2" borderId="65" xfId="5" applyNumberFormat="1" applyFont="1" applyFill="1" applyBorder="1" applyAlignment="1">
      <alignment horizontal="right" vertical="center"/>
    </xf>
    <xf numFmtId="1" fontId="10" fillId="2" borderId="65" xfId="5" applyNumberFormat="1" applyFont="1" applyFill="1" applyBorder="1" applyAlignment="1">
      <alignment horizontal="right" vertical="center"/>
    </xf>
    <xf numFmtId="170" fontId="8" fillId="2" borderId="65" xfId="5" applyNumberFormat="1" applyFont="1" applyFill="1" applyBorder="1" applyAlignment="1">
      <alignment horizontal="right" vertical="center"/>
    </xf>
    <xf numFmtId="0" fontId="9" fillId="4" borderId="65" xfId="6" applyFont="1" applyFill="1" applyBorder="1" applyAlignment="1">
      <alignment horizontal="center" vertical="center" wrapText="1"/>
    </xf>
    <xf numFmtId="49" fontId="9" fillId="4" borderId="65" xfId="6" applyNumberFormat="1" applyFont="1" applyFill="1" applyBorder="1" applyAlignment="1">
      <alignment horizontal="center" vertical="center" wrapText="1"/>
    </xf>
    <xf numFmtId="170" fontId="8" fillId="2" borderId="65" xfId="5" applyNumberFormat="1" applyFont="1" applyFill="1" applyBorder="1" applyAlignment="1">
      <alignment horizontal="right" vertical="center" wrapText="1"/>
    </xf>
    <xf numFmtId="49" fontId="10" fillId="2" borderId="65" xfId="6" applyNumberFormat="1" applyFont="1" applyFill="1" applyBorder="1" applyAlignment="1">
      <alignment horizontal="right" vertical="center" wrapText="1"/>
    </xf>
    <xf numFmtId="1" fontId="10" fillId="2" borderId="65" xfId="6" applyNumberFormat="1" applyFont="1" applyFill="1" applyBorder="1" applyAlignment="1">
      <alignment horizontal="right" vertical="center" wrapText="1"/>
    </xf>
    <xf numFmtId="170" fontId="10" fillId="2" borderId="65" xfId="5" applyNumberFormat="1" applyFont="1" applyFill="1" applyBorder="1" applyAlignment="1">
      <alignment horizontal="right" vertical="center" wrapText="1"/>
    </xf>
    <xf numFmtId="10" fontId="10" fillId="2" borderId="65" xfId="7" applyNumberFormat="1" applyFont="1" applyFill="1" applyBorder="1" applyAlignment="1">
      <alignment horizontal="right" vertical="center" wrapText="1"/>
    </xf>
    <xf numFmtId="10" fontId="8" fillId="2" borderId="65" xfId="7" applyNumberFormat="1" applyFont="1" applyFill="1" applyBorder="1" applyAlignment="1">
      <alignment horizontal="right" vertical="center" wrapText="1"/>
    </xf>
    <xf numFmtId="43" fontId="8" fillId="2" borderId="5" xfId="5" applyFont="1" applyFill="1" applyBorder="1" applyAlignment="1">
      <alignment horizontal="center" vertical="top"/>
    </xf>
    <xf numFmtId="167" fontId="8" fillId="2" borderId="5" xfId="5" applyNumberFormat="1" applyFont="1" applyFill="1" applyBorder="1" applyAlignment="1">
      <alignment horizontal="center" vertical="top"/>
    </xf>
    <xf numFmtId="0" fontId="13" fillId="2" borderId="0" xfId="0" applyFont="1" applyFill="1"/>
    <xf numFmtId="2" fontId="13" fillId="2" borderId="0" xfId="0" applyNumberFormat="1" applyFont="1" applyFill="1"/>
    <xf numFmtId="0" fontId="14" fillId="0" borderId="0" xfId="0" applyFont="1"/>
    <xf numFmtId="0" fontId="13" fillId="2" borderId="0" xfId="0" applyFont="1" applyFill="1" applyAlignment="1">
      <alignment horizontal="left"/>
    </xf>
    <xf numFmtId="10" fontId="13" fillId="2" borderId="0" xfId="1" applyNumberFormat="1" applyFont="1" applyFill="1"/>
    <xf numFmtId="10" fontId="13" fillId="2" borderId="0" xfId="1" applyNumberFormat="1" applyFont="1" applyFill="1" applyBorder="1" applyAlignment="1">
      <alignment horizontal="left"/>
    </xf>
    <xf numFmtId="170" fontId="13" fillId="2" borderId="0" xfId="0" applyNumberFormat="1" applyFont="1" applyFill="1"/>
    <xf numFmtId="43" fontId="13" fillId="2" borderId="5" xfId="5" applyFont="1" applyFill="1" applyBorder="1" applyAlignment="1">
      <alignment horizontal="center" vertical="top"/>
    </xf>
    <xf numFmtId="167" fontId="13" fillId="2" borderId="5" xfId="5" applyNumberFormat="1" applyFont="1" applyFill="1" applyBorder="1" applyAlignment="1">
      <alignment horizontal="center" vertical="top"/>
    </xf>
    <xf numFmtId="2" fontId="13" fillId="2" borderId="5" xfId="0" applyNumberFormat="1" applyFont="1" applyFill="1" applyBorder="1" applyAlignment="1">
      <alignment vertical="center"/>
    </xf>
    <xf numFmtId="167" fontId="13" fillId="2" borderId="5" xfId="5" applyNumberFormat="1" applyFont="1" applyFill="1" applyBorder="1" applyAlignment="1">
      <alignment vertical="center"/>
    </xf>
    <xf numFmtId="43" fontId="13" fillId="2" borderId="0" xfId="0" applyNumberFormat="1" applyFont="1" applyFill="1"/>
    <xf numFmtId="0" fontId="13" fillId="2" borderId="5" xfId="0" applyFont="1" applyFill="1" applyBorder="1" applyAlignment="1">
      <alignment horizontal="center" vertical="center"/>
    </xf>
    <xf numFmtId="164" fontId="13" fillId="2" borderId="0" xfId="0" applyNumberFormat="1" applyFont="1" applyFill="1"/>
    <xf numFmtId="43" fontId="13" fillId="2" borderId="0" xfId="5" applyFont="1" applyFill="1"/>
    <xf numFmtId="0" fontId="13" fillId="2" borderId="0" xfId="0" applyFont="1" applyFill="1" applyAlignment="1">
      <alignment horizontal="left" wrapText="1"/>
    </xf>
    <xf numFmtId="170" fontId="13" fillId="2" borderId="0" xfId="5" applyNumberFormat="1" applyFont="1" applyFill="1" applyBorder="1"/>
    <xf numFmtId="0" fontId="8" fillId="2" borderId="0" xfId="6" applyFont="1" applyFill="1" applyAlignment="1">
      <alignment horizontal="right" vertical="center" wrapText="1"/>
    </xf>
    <xf numFmtId="10" fontId="10" fillId="2" borderId="0" xfId="7" applyNumberFormat="1" applyFont="1" applyFill="1" applyBorder="1" applyAlignment="1">
      <alignment horizontal="right" vertical="center" wrapText="1"/>
    </xf>
    <xf numFmtId="10" fontId="8" fillId="2" borderId="0" xfId="7" applyNumberFormat="1" applyFont="1" applyFill="1" applyBorder="1" applyAlignment="1">
      <alignment horizontal="right" vertical="center" wrapText="1"/>
    </xf>
    <xf numFmtId="0" fontId="9" fillId="0" borderId="0" xfId="6" applyFont="1" applyAlignment="1">
      <alignment horizontal="center" vertical="center"/>
    </xf>
    <xf numFmtId="171" fontId="10" fillId="2" borderId="5" xfId="0" applyNumberFormat="1" applyFont="1" applyFill="1" applyBorder="1" applyAlignment="1">
      <alignment vertical="center" wrapText="1"/>
    </xf>
    <xf numFmtId="0" fontId="13" fillId="2" borderId="5" xfId="0" applyFont="1" applyFill="1" applyBorder="1" applyAlignment="1">
      <alignment horizontal="left" wrapText="1"/>
    </xf>
    <xf numFmtId="0" fontId="13" fillId="2" borderId="5" xfId="0" applyFont="1" applyFill="1" applyBorder="1"/>
    <xf numFmtId="171" fontId="10" fillId="2" borderId="5" xfId="0" applyNumberFormat="1" applyFont="1" applyFill="1" applyBorder="1" applyAlignment="1">
      <alignment vertical="top" wrapText="1"/>
    </xf>
    <xf numFmtId="1" fontId="10" fillId="2" borderId="5" xfId="8" applyNumberFormat="1" applyFont="1" applyFill="1" applyBorder="1" applyAlignment="1">
      <alignment horizontal="center" vertical="top" wrapText="1"/>
    </xf>
    <xf numFmtId="1" fontId="13" fillId="2" borderId="5" xfId="8" applyNumberFormat="1" applyFont="1" applyFill="1" applyBorder="1" applyAlignment="1">
      <alignment horizontal="center" vertical="top" wrapText="1"/>
    </xf>
    <xf numFmtId="1" fontId="10" fillId="2" borderId="5" xfId="8" applyNumberFormat="1" applyFont="1" applyFill="1" applyBorder="1" applyAlignment="1">
      <alignment horizontal="center" vertical="top"/>
    </xf>
    <xf numFmtId="0" fontId="14" fillId="2" borderId="5" xfId="0" applyFont="1" applyFill="1" applyBorder="1" applyAlignment="1">
      <alignment vertical="top"/>
    </xf>
    <xf numFmtId="0" fontId="8" fillId="2" borderId="5" xfId="2" applyFont="1" applyFill="1" applyBorder="1" applyAlignment="1">
      <alignment vertical="top"/>
    </xf>
    <xf numFmtId="1" fontId="8" fillId="2" borderId="5" xfId="0" applyNumberFormat="1" applyFont="1" applyFill="1" applyBorder="1" applyAlignment="1">
      <alignment horizontal="center" vertical="top"/>
    </xf>
    <xf numFmtId="2" fontId="8" fillId="2" borderId="5" xfId="0" applyNumberFormat="1" applyFont="1" applyFill="1" applyBorder="1" applyAlignment="1">
      <alignment horizontal="center" vertical="top"/>
    </xf>
    <xf numFmtId="167" fontId="8" fillId="2" borderId="5" xfId="0" applyNumberFormat="1" applyFont="1" applyFill="1" applyBorder="1" applyAlignment="1">
      <alignment horizontal="center" vertical="top"/>
    </xf>
    <xf numFmtId="0" fontId="14" fillId="2" borderId="0" xfId="0" applyFont="1" applyFill="1"/>
    <xf numFmtId="0" fontId="13" fillId="2" borderId="20" xfId="0" applyFont="1" applyFill="1" applyBorder="1" applyAlignment="1">
      <alignment horizontal="center" vertical="center"/>
    </xf>
    <xf numFmtId="3" fontId="13" fillId="2" borderId="0" xfId="0" applyNumberFormat="1" applyFont="1" applyFill="1"/>
    <xf numFmtId="167" fontId="16" fillId="0" borderId="0" xfId="5" applyNumberFormat="1" applyFont="1"/>
    <xf numFmtId="0" fontId="13" fillId="0" borderId="0" xfId="0" applyFont="1"/>
    <xf numFmtId="1" fontId="14" fillId="5" borderId="5" xfId="0" applyNumberFormat="1" applyFont="1" applyFill="1" applyBorder="1" applyAlignment="1">
      <alignment horizontal="right" vertical="center"/>
    </xf>
    <xf numFmtId="43" fontId="13" fillId="2" borderId="5" xfId="5" applyFont="1" applyFill="1" applyBorder="1" applyAlignment="1">
      <alignment horizontal="right" vertical="center"/>
    </xf>
    <xf numFmtId="167" fontId="13" fillId="2" borderId="5" xfId="5" applyNumberFormat="1" applyFont="1" applyFill="1" applyBorder="1" applyAlignment="1">
      <alignment horizontal="right" vertical="center"/>
    </xf>
    <xf numFmtId="165" fontId="13" fillId="2" borderId="5" xfId="5" applyNumberFormat="1" applyFont="1" applyFill="1" applyBorder="1" applyAlignment="1">
      <alignment horizontal="right" vertical="center"/>
    </xf>
    <xf numFmtId="1" fontId="13" fillId="2" borderId="5" xfId="5" applyNumberFormat="1" applyFont="1" applyFill="1" applyBorder="1" applyAlignment="1">
      <alignment horizontal="right" vertical="center"/>
    </xf>
    <xf numFmtId="173" fontId="13" fillId="2" borderId="5" xfId="5" applyNumberFormat="1" applyFont="1" applyFill="1" applyBorder="1" applyAlignment="1">
      <alignment horizontal="right" vertical="center"/>
    </xf>
    <xf numFmtId="172" fontId="13" fillId="0" borderId="5" xfId="0" applyNumberFormat="1" applyFont="1" applyBorder="1" applyAlignment="1">
      <alignment horizontal="right"/>
    </xf>
    <xf numFmtId="169" fontId="13" fillId="0" borderId="5" xfId="0" applyNumberFormat="1" applyFont="1" applyBorder="1" applyAlignment="1">
      <alignment horizontal="center" vertical="center"/>
    </xf>
    <xf numFmtId="43" fontId="13" fillId="0" borderId="5" xfId="0" applyNumberFormat="1" applyFont="1" applyBorder="1" applyAlignment="1">
      <alignment horizontal="right"/>
    </xf>
    <xf numFmtId="167" fontId="13" fillId="0" borderId="5" xfId="0" applyNumberFormat="1" applyFont="1" applyBorder="1" applyAlignment="1">
      <alignment horizontal="right"/>
    </xf>
    <xf numFmtId="173" fontId="14" fillId="0" borderId="5" xfId="0" applyNumberFormat="1" applyFont="1" applyBorder="1" applyAlignment="1">
      <alignment horizontal="right"/>
    </xf>
    <xf numFmtId="167" fontId="14" fillId="0" borderId="5" xfId="0" applyNumberFormat="1" applyFont="1" applyBorder="1" applyAlignment="1">
      <alignment horizontal="right"/>
    </xf>
    <xf numFmtId="0" fontId="14" fillId="0" borderId="11" xfId="0" applyFont="1" applyBorder="1" applyAlignment="1">
      <alignment vertical="center"/>
    </xf>
    <xf numFmtId="0" fontId="14" fillId="0" borderId="24" xfId="0" applyFont="1" applyBorder="1" applyAlignment="1">
      <alignment horizontal="center" vertical="center"/>
    </xf>
    <xf numFmtId="1" fontId="13" fillId="2" borderId="20" xfId="0" applyNumberFormat="1" applyFont="1" applyFill="1" applyBorder="1" applyAlignment="1">
      <alignment horizontal="center"/>
    </xf>
    <xf numFmtId="0" fontId="13" fillId="2" borderId="20" xfId="0" applyFont="1" applyFill="1" applyBorder="1" applyAlignment="1">
      <alignment horizontal="center"/>
    </xf>
    <xf numFmtId="166" fontId="13" fillId="2" borderId="10" xfId="3" applyNumberFormat="1" applyFont="1" applyFill="1" applyBorder="1" applyAlignment="1">
      <alignment horizontal="center"/>
    </xf>
    <xf numFmtId="166" fontId="13" fillId="2" borderId="25" xfId="3" applyNumberFormat="1" applyFont="1" applyFill="1" applyBorder="1" applyAlignment="1">
      <alignment horizontal="center"/>
    </xf>
    <xf numFmtId="1" fontId="13" fillId="2" borderId="5" xfId="0" applyNumberFormat="1" applyFont="1" applyFill="1" applyBorder="1" applyAlignment="1">
      <alignment horizontal="center"/>
    </xf>
    <xf numFmtId="14" fontId="13" fillId="0" borderId="0" xfId="0" applyNumberFormat="1" applyFont="1"/>
    <xf numFmtId="0" fontId="13" fillId="2" borderId="23" xfId="0" applyFont="1" applyFill="1" applyBorder="1" applyAlignment="1">
      <alignment vertical="center"/>
    </xf>
    <xf numFmtId="1" fontId="14" fillId="2" borderId="23" xfId="0" applyNumberFormat="1" applyFont="1" applyFill="1" applyBorder="1" applyAlignment="1">
      <alignment horizontal="center"/>
    </xf>
    <xf numFmtId="0" fontId="13" fillId="2" borderId="23" xfId="0" applyFont="1" applyFill="1" applyBorder="1"/>
    <xf numFmtId="1" fontId="13" fillId="2" borderId="23" xfId="0" applyNumberFormat="1" applyFont="1" applyFill="1" applyBorder="1"/>
    <xf numFmtId="43" fontId="14" fillId="2" borderId="58" xfId="5" applyFont="1" applyFill="1" applyBorder="1" applyAlignment="1">
      <alignment horizontal="center"/>
    </xf>
    <xf numFmtId="1" fontId="14" fillId="0" borderId="24" xfId="0" applyNumberFormat="1" applyFont="1" applyBorder="1" applyAlignment="1">
      <alignment horizontal="center"/>
    </xf>
    <xf numFmtId="0" fontId="13" fillId="2" borderId="8" xfId="0" applyFont="1" applyFill="1" applyBorder="1" applyAlignment="1">
      <alignment horizontal="center"/>
    </xf>
    <xf numFmtId="168" fontId="13" fillId="2" borderId="5" xfId="0" applyNumberFormat="1" applyFont="1" applyFill="1" applyBorder="1" applyAlignment="1">
      <alignment horizontal="center" vertical="center"/>
    </xf>
    <xf numFmtId="166" fontId="13" fillId="3" borderId="25" xfId="3" applyNumberFormat="1" applyFont="1" applyFill="1" applyBorder="1" applyAlignment="1">
      <alignment horizontal="center"/>
    </xf>
    <xf numFmtId="0" fontId="13" fillId="2" borderId="26" xfId="0" applyFont="1" applyFill="1" applyBorder="1"/>
    <xf numFmtId="1" fontId="13" fillId="2" borderId="29" xfId="0" applyNumberFormat="1" applyFont="1" applyFill="1" applyBorder="1" applyAlignment="1">
      <alignment horizontal="center"/>
    </xf>
    <xf numFmtId="166" fontId="13" fillId="0" borderId="10" xfId="3" applyNumberFormat="1" applyFont="1" applyBorder="1" applyAlignment="1">
      <alignment horizontal="center"/>
    </xf>
    <xf numFmtId="166" fontId="13" fillId="0" borderId="25" xfId="3" applyNumberFormat="1" applyFont="1" applyBorder="1" applyAlignment="1">
      <alignment horizontal="center"/>
    </xf>
    <xf numFmtId="0" fontId="13" fillId="2" borderId="5" xfId="0" applyFont="1" applyFill="1" applyBorder="1" applyAlignment="1">
      <alignment horizontal="center"/>
    </xf>
    <xf numFmtId="0" fontId="13" fillId="2" borderId="38" xfId="0" applyFont="1" applyFill="1" applyBorder="1"/>
    <xf numFmtId="0" fontId="13" fillId="2" borderId="50" xfId="0" applyFont="1" applyFill="1" applyBorder="1" applyAlignment="1">
      <alignment vertical="center"/>
    </xf>
    <xf numFmtId="1" fontId="14" fillId="2" borderId="50" xfId="0" applyNumberFormat="1" applyFont="1" applyFill="1" applyBorder="1" applyAlignment="1">
      <alignment horizontal="center"/>
    </xf>
    <xf numFmtId="0" fontId="13" fillId="2" borderId="50" xfId="0" applyFont="1" applyFill="1" applyBorder="1"/>
    <xf numFmtId="1" fontId="13" fillId="2" borderId="50" xfId="0" applyNumberFormat="1" applyFont="1" applyFill="1" applyBorder="1"/>
    <xf numFmtId="43" fontId="14" fillId="0" borderId="48" xfId="5" applyFont="1" applyBorder="1" applyAlignment="1">
      <alignment horizontal="center"/>
    </xf>
    <xf numFmtId="1" fontId="14" fillId="0" borderId="48" xfId="0" applyNumberFormat="1" applyFont="1" applyBorder="1" applyAlignment="1">
      <alignment horizontal="center"/>
    </xf>
    <xf numFmtId="166" fontId="13" fillId="3" borderId="10" xfId="3" applyNumberFormat="1" applyFont="1" applyFill="1" applyBorder="1" applyAlignment="1">
      <alignment horizontal="center"/>
    </xf>
    <xf numFmtId="43" fontId="0" fillId="2" borderId="5" xfId="5" applyFont="1" applyFill="1" applyBorder="1" applyAlignment="1">
      <alignment horizontal="center"/>
    </xf>
    <xf numFmtId="167" fontId="2" fillId="0" borderId="46" xfId="5" applyNumberFormat="1" applyFont="1" applyBorder="1" applyAlignment="1">
      <alignment horizont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0" fillId="0" borderId="0" xfId="0" applyAlignment="1">
      <alignment horizontal="left" vertical="center"/>
    </xf>
    <xf numFmtId="0" fontId="0" fillId="0" borderId="5" xfId="0" applyBorder="1" applyAlignment="1">
      <alignment horizontal="left" vertical="center"/>
    </xf>
    <xf numFmtId="166" fontId="13" fillId="0" borderId="13" xfId="3" applyNumberFormat="1" applyFont="1" applyBorder="1" applyAlignment="1">
      <alignment horizontal="center"/>
    </xf>
    <xf numFmtId="166" fontId="13" fillId="0" borderId="28" xfId="3" applyNumberFormat="1" applyFont="1" applyBorder="1" applyAlignment="1">
      <alignment horizontal="center"/>
    </xf>
    <xf numFmtId="0" fontId="14" fillId="2" borderId="11" xfId="0" applyFont="1" applyFill="1" applyBorder="1" applyAlignment="1">
      <alignment vertical="center"/>
    </xf>
    <xf numFmtId="0" fontId="14" fillId="2" borderId="24" xfId="0" applyFont="1" applyFill="1" applyBorder="1" applyAlignment="1">
      <alignment horizontal="center" vertical="center"/>
    </xf>
    <xf numFmtId="43" fontId="13" fillId="2" borderId="29" xfId="5" applyFont="1" applyFill="1" applyBorder="1" applyAlignment="1">
      <alignment horizontal="center"/>
    </xf>
    <xf numFmtId="43" fontId="13" fillId="2" borderId="20" xfId="5" applyFont="1" applyFill="1" applyBorder="1" applyAlignment="1">
      <alignment horizontal="center" vertical="center"/>
    </xf>
    <xf numFmtId="43" fontId="13" fillId="2" borderId="8" xfId="5" applyFont="1" applyFill="1" applyBorder="1" applyAlignment="1">
      <alignment horizontal="center"/>
    </xf>
    <xf numFmtId="43" fontId="13" fillId="2" borderId="5" xfId="5" applyFont="1" applyFill="1" applyBorder="1" applyAlignment="1">
      <alignment horizontal="center" vertical="center"/>
    </xf>
    <xf numFmtId="43" fontId="0" fillId="2" borderId="5" xfId="5" applyFont="1" applyFill="1" applyBorder="1" applyAlignment="1">
      <alignment horizontal="center" vertical="center"/>
    </xf>
    <xf numFmtId="43" fontId="0" fillId="2" borderId="50" xfId="5" applyFont="1" applyFill="1" applyBorder="1"/>
    <xf numFmtId="43" fontId="0" fillId="2" borderId="50" xfId="5" applyFont="1" applyFill="1" applyBorder="1" applyAlignment="1">
      <alignment vertical="center"/>
    </xf>
    <xf numFmtId="43" fontId="2" fillId="2" borderId="50" xfId="5" applyFont="1" applyFill="1" applyBorder="1" applyAlignment="1">
      <alignment horizontal="center"/>
    </xf>
    <xf numFmtId="1" fontId="2" fillId="2" borderId="5" xfId="0" applyNumberFormat="1" applyFont="1" applyFill="1" applyBorder="1" applyAlignment="1">
      <alignment horizontal="right" vertical="center"/>
    </xf>
    <xf numFmtId="43" fontId="13" fillId="2" borderId="5" xfId="5" applyFont="1" applyFill="1" applyBorder="1" applyAlignment="1">
      <alignment horizontal="center"/>
    </xf>
    <xf numFmtId="43" fontId="13" fillId="2" borderId="38" xfId="5" applyFont="1" applyFill="1" applyBorder="1"/>
    <xf numFmtId="43" fontId="13" fillId="2" borderId="50" xfId="5" applyFont="1" applyFill="1" applyBorder="1" applyAlignment="1">
      <alignment vertical="center"/>
    </xf>
    <xf numFmtId="43" fontId="14" fillId="2" borderId="50" xfId="5" applyFont="1" applyFill="1" applyBorder="1" applyAlignment="1">
      <alignment horizontal="center"/>
    </xf>
    <xf numFmtId="43" fontId="13" fillId="2" borderId="50" xfId="5" applyFont="1" applyFill="1" applyBorder="1"/>
    <xf numFmtId="0" fontId="18" fillId="0" borderId="0" xfId="0" applyFont="1" applyAlignment="1">
      <alignment vertical="top"/>
    </xf>
    <xf numFmtId="0" fontId="18" fillId="0" borderId="0" xfId="0" applyFont="1" applyAlignment="1">
      <alignment horizontal="center" vertical="top"/>
    </xf>
    <xf numFmtId="1" fontId="20" fillId="6" borderId="5" xfId="0" applyNumberFormat="1" applyFont="1" applyFill="1" applyBorder="1" applyAlignment="1">
      <alignment horizontal="right" vertical="top"/>
    </xf>
    <xf numFmtId="1" fontId="20" fillId="6" borderId="25" xfId="0" applyNumberFormat="1" applyFont="1" applyFill="1" applyBorder="1" applyAlignment="1">
      <alignment horizontal="right" vertical="top"/>
    </xf>
    <xf numFmtId="43" fontId="18" fillId="2" borderId="5" xfId="5" applyFont="1" applyFill="1" applyBorder="1" applyAlignment="1">
      <alignment horizontal="right" vertical="top"/>
    </xf>
    <xf numFmtId="167" fontId="18" fillId="2" borderId="5" xfId="5" applyNumberFormat="1" applyFont="1" applyFill="1" applyBorder="1" applyAlignment="1">
      <alignment horizontal="right" vertical="top"/>
    </xf>
    <xf numFmtId="170" fontId="18" fillId="2" borderId="5" xfId="5" applyNumberFormat="1" applyFont="1" applyFill="1" applyBorder="1" applyAlignment="1">
      <alignment horizontal="right" vertical="top"/>
    </xf>
    <xf numFmtId="172" fontId="18" fillId="0" borderId="25" xfId="0" applyNumberFormat="1" applyFont="1" applyBorder="1" applyAlignment="1">
      <alignment horizontal="right" vertical="top"/>
    </xf>
    <xf numFmtId="43" fontId="18" fillId="2" borderId="23" xfId="5" applyFont="1" applyFill="1" applyBorder="1" applyAlignment="1">
      <alignment horizontal="right" vertical="top"/>
    </xf>
    <xf numFmtId="167" fontId="18" fillId="2" borderId="23" xfId="5" applyNumberFormat="1" applyFont="1" applyFill="1" applyBorder="1" applyAlignment="1">
      <alignment horizontal="right" vertical="top"/>
    </xf>
    <xf numFmtId="170" fontId="18" fillId="2" borderId="23" xfId="5" applyNumberFormat="1" applyFont="1" applyFill="1" applyBorder="1" applyAlignment="1">
      <alignment horizontal="right" vertical="top"/>
    </xf>
    <xf numFmtId="172" fontId="18" fillId="0" borderId="24" xfId="0" applyNumberFormat="1" applyFont="1" applyBorder="1" applyAlignment="1">
      <alignment horizontal="right" vertical="top"/>
    </xf>
    <xf numFmtId="169" fontId="18" fillId="0" borderId="12" xfId="0" applyNumberFormat="1" applyFont="1" applyBorder="1" applyAlignment="1">
      <alignment horizontal="center" vertical="top"/>
    </xf>
    <xf numFmtId="43" fontId="18" fillId="0" borderId="15" xfId="0" applyNumberFormat="1" applyFont="1" applyBorder="1" applyAlignment="1">
      <alignment horizontal="right" vertical="top"/>
    </xf>
    <xf numFmtId="167" fontId="18" fillId="0" borderId="15" xfId="5" applyNumberFormat="1" applyFont="1" applyBorder="1" applyAlignment="1">
      <alignment horizontal="right" vertical="top"/>
    </xf>
    <xf numFmtId="43" fontId="18" fillId="0" borderId="15" xfId="5" applyFont="1" applyBorder="1" applyAlignment="1">
      <alignment horizontal="right" vertical="top"/>
    </xf>
    <xf numFmtId="43" fontId="20" fillId="0" borderId="15" xfId="0" applyNumberFormat="1" applyFont="1" applyBorder="1" applyAlignment="1">
      <alignment horizontal="right" vertical="top"/>
    </xf>
    <xf numFmtId="167" fontId="20" fillId="0" borderId="16" xfId="0" applyNumberFormat="1" applyFont="1" applyBorder="1" applyAlignment="1">
      <alignment horizontal="right" vertical="top"/>
    </xf>
    <xf numFmtId="0" fontId="20" fillId="0" borderId="14" xfId="0" applyFont="1" applyBorder="1" applyAlignment="1">
      <alignment horizontal="center" vertical="top"/>
    </xf>
    <xf numFmtId="0" fontId="20" fillId="0" borderId="32" xfId="0" applyFont="1" applyBorder="1" applyAlignment="1">
      <alignment horizontal="center" vertical="top"/>
    </xf>
    <xf numFmtId="0" fontId="18" fillId="2" borderId="5" xfId="0" applyFont="1" applyFill="1" applyBorder="1" applyAlignment="1">
      <alignment horizontal="center" vertical="top"/>
    </xf>
    <xf numFmtId="1" fontId="18" fillId="2" borderId="5" xfId="0" applyNumberFormat="1" applyFont="1" applyFill="1" applyBorder="1" applyAlignment="1">
      <alignment horizontal="center" vertical="top"/>
    </xf>
    <xf numFmtId="0" fontId="18" fillId="0" borderId="50" xfId="0" applyFont="1" applyBorder="1" applyAlignment="1">
      <alignment vertical="top"/>
    </xf>
    <xf numFmtId="1" fontId="20" fillId="0" borderId="50" xfId="0" applyNumberFormat="1" applyFont="1" applyBorder="1" applyAlignment="1">
      <alignment horizontal="center" vertical="top"/>
    </xf>
    <xf numFmtId="43" fontId="20" fillId="0" borderId="48" xfId="5" applyFont="1" applyBorder="1" applyAlignment="1">
      <alignment horizontal="center" vertical="top"/>
    </xf>
    <xf numFmtId="1" fontId="20" fillId="0" borderId="48" xfId="0" applyNumberFormat="1" applyFont="1" applyBorder="1" applyAlignment="1">
      <alignment horizontal="center" vertical="top"/>
    </xf>
    <xf numFmtId="0" fontId="20" fillId="0" borderId="50" xfId="0" applyFont="1" applyBorder="1" applyAlignment="1">
      <alignment horizontal="center" vertical="top"/>
    </xf>
    <xf numFmtId="0" fontId="20" fillId="0" borderId="48" xfId="0" applyFont="1" applyBorder="1" applyAlignment="1">
      <alignment horizontal="center" vertical="top"/>
    </xf>
    <xf numFmtId="14" fontId="18" fillId="0" borderId="0" xfId="0" applyNumberFormat="1" applyFont="1" applyAlignment="1">
      <alignment horizontal="center" vertical="top"/>
    </xf>
    <xf numFmtId="169" fontId="21" fillId="2" borderId="59" xfId="8" applyNumberFormat="1" applyFont="1" applyFill="1" applyBorder="1" applyAlignment="1">
      <alignment horizontal="center" vertical="top" wrapText="1"/>
    </xf>
    <xf numFmtId="169" fontId="21" fillId="2" borderId="58" xfId="8" applyNumberFormat="1" applyFont="1" applyFill="1" applyBorder="1" applyAlignment="1">
      <alignment horizontal="center" vertical="top" wrapText="1"/>
    </xf>
    <xf numFmtId="0" fontId="13" fillId="0" borderId="5" xfId="0" applyFont="1" applyBorder="1"/>
    <xf numFmtId="1" fontId="0" fillId="0" borderId="5" xfId="0" applyNumberFormat="1" applyBorder="1" applyAlignment="1">
      <alignment vertical="center"/>
    </xf>
    <xf numFmtId="0" fontId="0" fillId="0" borderId="5" xfId="0" applyBorder="1" applyAlignment="1">
      <alignment vertical="center"/>
    </xf>
    <xf numFmtId="166" fontId="13" fillId="0" borderId="5" xfId="0" applyNumberFormat="1" applyFont="1" applyBorder="1"/>
    <xf numFmtId="0" fontId="22" fillId="0" borderId="5" xfId="0" applyFont="1" applyBorder="1" applyAlignment="1">
      <alignment horizontal="center" vertical="center"/>
    </xf>
    <xf numFmtId="0" fontId="6" fillId="0" borderId="5" xfId="0" applyFont="1" applyBorder="1" applyAlignment="1">
      <alignment horizontal="center" vertical="center"/>
    </xf>
    <xf numFmtId="15" fontId="22" fillId="0" borderId="5" xfId="0" applyNumberFormat="1" applyFont="1" applyBorder="1" applyAlignment="1">
      <alignment horizontal="center" vertical="center"/>
    </xf>
    <xf numFmtId="43" fontId="13" fillId="3" borderId="50" xfId="5" applyFont="1" applyFill="1" applyBorder="1" applyAlignment="1">
      <alignment horizontal="center"/>
    </xf>
    <xf numFmtId="1" fontId="22" fillId="0" borderId="5" xfId="0" applyNumberFormat="1" applyFont="1" applyBorder="1" applyAlignment="1">
      <alignment horizontal="center" vertical="center"/>
    </xf>
    <xf numFmtId="1" fontId="2" fillId="5" borderId="5" xfId="0" applyNumberFormat="1" applyFont="1" applyFill="1" applyBorder="1" applyAlignment="1">
      <alignment horizontal="center" vertical="center"/>
    </xf>
    <xf numFmtId="169" fontId="10" fillId="2" borderId="5" xfId="8" applyNumberFormat="1" applyFont="1" applyFill="1" applyBorder="1" applyAlignment="1">
      <alignment horizontal="center" vertical="center" wrapText="1"/>
    </xf>
    <xf numFmtId="0" fontId="14" fillId="0" borderId="5" xfId="0" applyFont="1" applyBorder="1" applyAlignment="1">
      <alignment horizontal="center" vertical="center"/>
    </xf>
    <xf numFmtId="0" fontId="14" fillId="0" borderId="5" xfId="0" applyFont="1" applyBorder="1" applyAlignment="1">
      <alignment vertical="center"/>
    </xf>
    <xf numFmtId="166" fontId="13" fillId="2" borderId="5" xfId="3" applyNumberFormat="1" applyFont="1" applyFill="1" applyBorder="1" applyAlignment="1">
      <alignment horizontal="center"/>
    </xf>
    <xf numFmtId="166" fontId="13" fillId="3" borderId="5" xfId="3" applyNumberFormat="1" applyFont="1" applyFill="1" applyBorder="1" applyAlignment="1">
      <alignment horizontal="center"/>
    </xf>
    <xf numFmtId="1" fontId="13" fillId="3" borderId="5" xfId="0" applyNumberFormat="1" applyFont="1" applyFill="1" applyBorder="1" applyAlignment="1">
      <alignment horizontal="center"/>
    </xf>
    <xf numFmtId="0" fontId="13" fillId="2" borderId="5" xfId="0" applyFont="1" applyFill="1" applyBorder="1" applyAlignment="1">
      <alignment vertical="center"/>
    </xf>
    <xf numFmtId="1" fontId="14" fillId="2" borderId="5" xfId="0" applyNumberFormat="1" applyFont="1" applyFill="1" applyBorder="1" applyAlignment="1">
      <alignment horizontal="center"/>
    </xf>
    <xf numFmtId="1" fontId="13" fillId="2" borderId="5" xfId="0" applyNumberFormat="1" applyFont="1" applyFill="1" applyBorder="1"/>
    <xf numFmtId="43" fontId="14" fillId="2" borderId="5" xfId="5" applyFont="1" applyFill="1" applyBorder="1" applyAlignment="1">
      <alignment horizontal="center"/>
    </xf>
    <xf numFmtId="1" fontId="14" fillId="0" borderId="5" xfId="0" applyNumberFormat="1" applyFont="1" applyBorder="1" applyAlignment="1">
      <alignment horizontal="center"/>
    </xf>
    <xf numFmtId="1" fontId="0" fillId="0" borderId="5" xfId="0" applyNumberFormat="1" applyBorder="1" applyAlignment="1">
      <alignment horizontal="center" vertical="center" wrapText="1"/>
    </xf>
    <xf numFmtId="0" fontId="0" fillId="0" borderId="5" xfId="0" applyBorder="1" applyAlignment="1">
      <alignment horizontal="center" vertical="center"/>
    </xf>
    <xf numFmtId="166" fontId="13" fillId="0" borderId="5" xfId="3" applyNumberFormat="1" applyFont="1" applyBorder="1" applyAlignment="1">
      <alignment horizontal="center"/>
    </xf>
    <xf numFmtId="168" fontId="13" fillId="2" borderId="5" xfId="0" applyNumberFormat="1" applyFont="1" applyFill="1" applyBorder="1" applyAlignment="1">
      <alignment horizontal="center"/>
    </xf>
    <xf numFmtId="0" fontId="20" fillId="0" borderId="5" xfId="0" applyFont="1" applyBorder="1" applyAlignment="1">
      <alignment horizontal="center" vertical="top"/>
    </xf>
    <xf numFmtId="1" fontId="0" fillId="2" borderId="5" xfId="0" applyNumberFormat="1" applyFill="1" applyBorder="1" applyAlignment="1">
      <alignment horizontal="center" vertical="center" wrapText="1"/>
    </xf>
    <xf numFmtId="166" fontId="18" fillId="2" borderId="5" xfId="3" applyNumberFormat="1" applyFont="1" applyFill="1" applyBorder="1" applyAlignment="1">
      <alignment horizontal="center" vertical="top"/>
    </xf>
    <xf numFmtId="166" fontId="18" fillId="0" borderId="5" xfId="3" applyNumberFormat="1" applyFont="1" applyBorder="1" applyAlignment="1">
      <alignment horizontal="center" vertical="top"/>
    </xf>
    <xf numFmtId="43" fontId="20" fillId="0" borderId="5" xfId="5" applyFont="1" applyBorder="1" applyAlignment="1">
      <alignment horizontal="center" vertical="top"/>
    </xf>
    <xf numFmtId="1" fontId="20" fillId="0" borderId="5" xfId="0" applyNumberFormat="1" applyFont="1" applyBorder="1" applyAlignment="1">
      <alignment horizontal="center" vertical="top"/>
    </xf>
    <xf numFmtId="0" fontId="18" fillId="0" borderId="5" xfId="0" applyFont="1" applyBorder="1" applyAlignment="1">
      <alignment vertical="top"/>
    </xf>
    <xf numFmtId="0" fontId="2" fillId="0" borderId="0" xfId="0" applyFont="1" applyAlignment="1">
      <alignment horizontal="center" vertical="center"/>
    </xf>
    <xf numFmtId="1" fontId="0" fillId="2" borderId="5" xfId="0" applyNumberFormat="1" applyFill="1" applyBorder="1" applyAlignment="1">
      <alignment horizontal="center" vertical="center"/>
    </xf>
    <xf numFmtId="0" fontId="2" fillId="0" borderId="50" xfId="0" applyFont="1" applyBorder="1" applyAlignment="1">
      <alignment horizontal="center" vertical="center"/>
    </xf>
    <xf numFmtId="1" fontId="2" fillId="0" borderId="50" xfId="0" applyNumberFormat="1" applyFont="1" applyBorder="1" applyAlignment="1">
      <alignment horizontal="center" vertical="center"/>
    </xf>
    <xf numFmtId="1" fontId="2" fillId="0" borderId="48" xfId="0" applyNumberFormat="1" applyFont="1" applyBorder="1" applyAlignment="1">
      <alignment horizontal="center" vertical="center"/>
    </xf>
    <xf numFmtId="43" fontId="0" fillId="0" borderId="5" xfId="5" applyFont="1" applyBorder="1" applyAlignment="1">
      <alignment horizontal="center" vertical="center"/>
    </xf>
    <xf numFmtId="167" fontId="0" fillId="0" borderId="5" xfId="5" applyNumberFormat="1" applyFont="1" applyBorder="1" applyAlignment="1">
      <alignment horizontal="center" vertical="center"/>
    </xf>
    <xf numFmtId="43" fontId="0" fillId="0" borderId="5" xfId="0" applyNumberFormat="1" applyBorder="1" applyAlignment="1">
      <alignment horizontal="center" vertical="center"/>
    </xf>
    <xf numFmtId="0" fontId="13" fillId="0" borderId="5" xfId="0" applyFont="1" applyBorder="1" applyAlignment="1">
      <alignment horizontal="center" vertical="center"/>
    </xf>
    <xf numFmtId="166" fontId="13" fillId="0" borderId="5" xfId="0" applyNumberFormat="1" applyFont="1" applyBorder="1" applyAlignment="1">
      <alignment horizontal="center" vertical="center"/>
    </xf>
    <xf numFmtId="1" fontId="0" fillId="0" borderId="5" xfId="0" applyNumberFormat="1" applyBorder="1" applyAlignment="1">
      <alignment horizontal="center" vertical="center"/>
    </xf>
    <xf numFmtId="0" fontId="13" fillId="0" borderId="0" xfId="0" applyFont="1" applyAlignment="1">
      <alignment horizontal="center" vertical="center"/>
    </xf>
    <xf numFmtId="1" fontId="0" fillId="3" borderId="5" xfId="0" applyNumberFormat="1" applyFill="1" applyBorder="1" applyAlignment="1">
      <alignment horizontal="center"/>
    </xf>
    <xf numFmtId="43" fontId="0" fillId="0" borderId="5" xfId="5" applyFont="1" applyBorder="1" applyAlignment="1">
      <alignment horizontal="left" vertical="center"/>
    </xf>
    <xf numFmtId="43" fontId="8" fillId="2" borderId="65" xfId="5" applyFont="1" applyFill="1" applyBorder="1" applyAlignment="1">
      <alignment horizontal="right" vertical="center"/>
    </xf>
    <xf numFmtId="0" fontId="16" fillId="0" borderId="0" xfId="0" applyFont="1"/>
    <xf numFmtId="43" fontId="14" fillId="2" borderId="5" xfId="5" applyFont="1" applyFill="1" applyBorder="1"/>
    <xf numFmtId="167" fontId="14" fillId="2" borderId="5" xfId="5" applyNumberFormat="1" applyFont="1" applyFill="1" applyBorder="1"/>
    <xf numFmtId="0" fontId="14" fillId="6" borderId="5" xfId="0" applyFont="1" applyFill="1" applyBorder="1" applyAlignment="1">
      <alignment horizontal="center"/>
    </xf>
    <xf numFmtId="0" fontId="2" fillId="0" borderId="39" xfId="0" applyFont="1" applyBorder="1" applyAlignment="1">
      <alignment horizontal="center"/>
    </xf>
    <xf numFmtId="2" fontId="13" fillId="2" borderId="5" xfId="0" applyNumberFormat="1" applyFont="1" applyFill="1" applyBorder="1" applyAlignment="1">
      <alignment horizontal="center"/>
    </xf>
    <xf numFmtId="2" fontId="13" fillId="3" borderId="5" xfId="0" applyNumberFormat="1" applyFont="1" applyFill="1" applyBorder="1" applyAlignment="1">
      <alignment horizontal="center"/>
    </xf>
    <xf numFmtId="2" fontId="13" fillId="0" borderId="0" xfId="0" applyNumberFormat="1" applyFont="1"/>
    <xf numFmtId="0" fontId="13" fillId="2" borderId="5" xfId="0" applyFont="1" applyFill="1" applyBorder="1" applyAlignment="1">
      <alignment horizontal="right" vertical="center"/>
    </xf>
    <xf numFmtId="167" fontId="13" fillId="2" borderId="5" xfId="5" applyNumberFormat="1" applyFont="1" applyFill="1" applyBorder="1" applyAlignment="1">
      <alignment horizontal="center"/>
    </xf>
    <xf numFmtId="0" fontId="14" fillId="0" borderId="14" xfId="0" applyFont="1" applyBorder="1" applyAlignment="1">
      <alignment vertical="center"/>
    </xf>
    <xf numFmtId="0" fontId="14" fillId="0" borderId="32" xfId="0" applyFont="1" applyBorder="1" applyAlignment="1">
      <alignment horizontal="center" vertical="center"/>
    </xf>
    <xf numFmtId="43" fontId="13" fillId="3" borderId="5" xfId="5" applyFont="1" applyFill="1" applyBorder="1" applyAlignment="1">
      <alignment horizontal="center"/>
    </xf>
    <xf numFmtId="0" fontId="20" fillId="6" borderId="0" xfId="0" applyFont="1" applyFill="1" applyAlignment="1">
      <alignment horizontal="center" vertical="top"/>
    </xf>
    <xf numFmtId="166" fontId="18" fillId="3" borderId="5" xfId="3" applyNumberFormat="1" applyFont="1" applyFill="1" applyBorder="1" applyAlignment="1">
      <alignment horizontal="center" vertical="top"/>
    </xf>
    <xf numFmtId="1" fontId="18" fillId="3" borderId="5" xfId="0" applyNumberFormat="1" applyFont="1" applyFill="1" applyBorder="1" applyAlignment="1">
      <alignment horizontal="center" vertical="top"/>
    </xf>
    <xf numFmtId="166" fontId="21" fillId="3" borderId="5" xfId="3" applyNumberFormat="1" applyFont="1" applyFill="1" applyBorder="1" applyAlignment="1">
      <alignment horizontal="center" vertical="top"/>
    </xf>
    <xf numFmtId="0" fontId="6" fillId="0" borderId="0" xfId="0" applyFont="1" applyAlignment="1">
      <alignment horizontal="center" vertical="center"/>
    </xf>
    <xf numFmtId="0" fontId="18" fillId="3" borderId="5" xfId="0" applyFont="1" applyFill="1" applyBorder="1" applyAlignment="1">
      <alignment horizontal="center" vertical="top"/>
    </xf>
    <xf numFmtId="166" fontId="3" fillId="2" borderId="5" xfId="3" applyNumberFormat="1" applyFill="1" applyBorder="1" applyAlignment="1">
      <alignment horizontal="center"/>
    </xf>
    <xf numFmtId="166" fontId="3" fillId="2" borderId="5" xfId="3" applyNumberFormat="1" applyFill="1" applyBorder="1" applyAlignment="1">
      <alignment horizontal="center" vertical="center"/>
    </xf>
    <xf numFmtId="166" fontId="3" fillId="3" borderId="5" xfId="3" applyNumberFormat="1" applyFill="1" applyBorder="1" applyAlignment="1">
      <alignment horizontal="center" vertical="center"/>
    </xf>
    <xf numFmtId="1" fontId="0" fillId="3" borderId="5" xfId="0" applyNumberFormat="1" applyFill="1" applyBorder="1" applyAlignment="1">
      <alignment horizontal="center" vertical="center"/>
    </xf>
    <xf numFmtId="43" fontId="0" fillId="0" borderId="0" xfId="5" applyFont="1" applyBorder="1" applyAlignment="1">
      <alignment horizontal="center" vertical="center"/>
    </xf>
    <xf numFmtId="1" fontId="2" fillId="5" borderId="5" xfId="0" applyNumberFormat="1" applyFont="1" applyFill="1" applyBorder="1" applyAlignment="1">
      <alignment vertical="center"/>
    </xf>
    <xf numFmtId="0" fontId="8" fillId="5" borderId="5" xfId="6" applyFont="1" applyFill="1" applyBorder="1" applyAlignment="1">
      <alignment vertical="center"/>
    </xf>
    <xf numFmtId="167" fontId="0" fillId="2" borderId="5" xfId="5" applyNumberFormat="1" applyFont="1" applyFill="1" applyBorder="1" applyAlignment="1">
      <alignment horizontal="center"/>
    </xf>
    <xf numFmtId="166" fontId="3" fillId="3" borderId="5" xfId="3" applyNumberFormat="1" applyFill="1" applyBorder="1" applyAlignment="1">
      <alignment horizontal="center"/>
    </xf>
    <xf numFmtId="166" fontId="0" fillId="2" borderId="5" xfId="3" applyNumberFormat="1" applyFont="1" applyFill="1" applyBorder="1" applyAlignment="1">
      <alignment horizontal="center"/>
    </xf>
    <xf numFmtId="166" fontId="0" fillId="3" borderId="5" xfId="3" applyNumberFormat="1" applyFont="1" applyFill="1" applyBorder="1" applyAlignment="1">
      <alignment horizontal="center"/>
    </xf>
    <xf numFmtId="43" fontId="0" fillId="0" borderId="5" xfId="5" applyFont="1" applyBorder="1" applyAlignment="1">
      <alignment horizontal="center"/>
    </xf>
    <xf numFmtId="43" fontId="0" fillId="3" borderId="5" xfId="5" applyFont="1" applyFill="1" applyBorder="1" applyAlignment="1">
      <alignment horizontal="center"/>
    </xf>
    <xf numFmtId="0" fontId="6" fillId="5" borderId="5" xfId="2" applyFont="1" applyFill="1" applyBorder="1" applyAlignment="1">
      <alignment vertical="center" wrapText="1"/>
    </xf>
    <xf numFmtId="2" fontId="0" fillId="2" borderId="5" xfId="0" applyNumberFormat="1" applyFill="1" applyBorder="1" applyAlignment="1">
      <alignment horizontal="center"/>
    </xf>
    <xf numFmtId="2" fontId="0" fillId="3" borderId="5" xfId="0" applyNumberFormat="1" applyFill="1" applyBorder="1" applyAlignment="1">
      <alignment horizontal="center"/>
    </xf>
    <xf numFmtId="0" fontId="0" fillId="0" borderId="41" xfId="0" applyBorder="1" applyAlignment="1">
      <alignment vertical="center"/>
    </xf>
    <xf numFmtId="0" fontId="0" fillId="0" borderId="73" xfId="0" applyBorder="1" applyAlignment="1">
      <alignment vertical="center"/>
    </xf>
    <xf numFmtId="0" fontId="0" fillId="0" borderId="74" xfId="0" applyBorder="1" applyAlignment="1">
      <alignment vertical="center"/>
    </xf>
    <xf numFmtId="0" fontId="0" fillId="0" borderId="0" xfId="0" applyAlignment="1">
      <alignment vertical="center"/>
    </xf>
    <xf numFmtId="0" fontId="0" fillId="0" borderId="44" xfId="0" applyBorder="1" applyAlignment="1">
      <alignment vertical="center"/>
    </xf>
    <xf numFmtId="0" fontId="0" fillId="0" borderId="52" xfId="0" applyBorder="1" applyAlignment="1">
      <alignment vertical="center"/>
    </xf>
    <xf numFmtId="2" fontId="2" fillId="0" borderId="39" xfId="0" applyNumberFormat="1" applyFont="1" applyBorder="1" applyAlignment="1">
      <alignment horizontal="center"/>
    </xf>
    <xf numFmtId="2" fontId="2" fillId="0" borderId="40" xfId="0" applyNumberFormat="1" applyFont="1" applyBorder="1" applyAlignment="1">
      <alignment horizontal="center"/>
    </xf>
    <xf numFmtId="2" fontId="2" fillId="0" borderId="20" xfId="0" applyNumberFormat="1" applyFont="1" applyBorder="1" applyAlignment="1">
      <alignment horizontal="center"/>
    </xf>
    <xf numFmtId="169" fontId="0" fillId="2" borderId="5" xfId="0" applyNumberFormat="1" applyFill="1" applyBorder="1" applyAlignment="1">
      <alignment horizontal="center"/>
    </xf>
    <xf numFmtId="0" fontId="2" fillId="0" borderId="49" xfId="0" applyFont="1" applyBorder="1"/>
    <xf numFmtId="0" fontId="2" fillId="0" borderId="46" xfId="0" applyFont="1" applyBorder="1"/>
    <xf numFmtId="1" fontId="13" fillId="2" borderId="60" xfId="0" applyNumberFormat="1" applyFont="1" applyFill="1" applyBorder="1"/>
    <xf numFmtId="166" fontId="13" fillId="0" borderId="5" xfId="0" applyNumberFormat="1" applyFont="1" applyBorder="1" applyAlignment="1">
      <alignment horizontal="left"/>
    </xf>
    <xf numFmtId="0" fontId="13" fillId="0" borderId="0" xfId="0" applyFont="1" applyAlignment="1">
      <alignment horizontal="center"/>
    </xf>
    <xf numFmtId="43" fontId="13" fillId="2" borderId="5" xfId="5" applyFont="1" applyFill="1" applyBorder="1" applyAlignment="1">
      <alignment vertical="center"/>
    </xf>
    <xf numFmtId="0" fontId="20" fillId="0" borderId="0" xfId="0" applyFont="1" applyAlignment="1">
      <alignment horizontal="center" vertical="top" wrapText="1"/>
    </xf>
    <xf numFmtId="1" fontId="20" fillId="0" borderId="0" xfId="0" applyNumberFormat="1" applyFont="1" applyAlignment="1">
      <alignment horizontal="center" vertical="top"/>
    </xf>
    <xf numFmtId="2" fontId="13" fillId="0" borderId="5" xfId="0" applyNumberFormat="1" applyFont="1" applyBorder="1" applyAlignment="1">
      <alignment horizontal="center"/>
    </xf>
    <xf numFmtId="0" fontId="13" fillId="3" borderId="0" xfId="0" applyFont="1" applyFill="1" applyAlignment="1">
      <alignment horizontal="center" vertical="center" wrapText="1"/>
    </xf>
    <xf numFmtId="0" fontId="9" fillId="4" borderId="64" xfId="6" applyFont="1" applyFill="1" applyBorder="1" applyAlignment="1">
      <alignment horizontal="center" vertical="center"/>
    </xf>
    <xf numFmtId="0" fontId="9" fillId="4" borderId="72" xfId="6" applyFont="1" applyFill="1" applyBorder="1" applyAlignment="1">
      <alignment horizontal="center" vertical="center"/>
    </xf>
    <xf numFmtId="0" fontId="13" fillId="2" borderId="19"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43" xfId="0" applyFont="1" applyFill="1" applyBorder="1" applyAlignment="1">
      <alignment horizontal="center" vertical="center"/>
    </xf>
    <xf numFmtId="171" fontId="10" fillId="2" borderId="19" xfId="0" applyNumberFormat="1" applyFont="1" applyFill="1" applyBorder="1" applyAlignment="1">
      <alignment horizontal="center" vertical="center" wrapText="1"/>
    </xf>
    <xf numFmtId="171" fontId="10" fillId="2" borderId="43" xfId="0" applyNumberFormat="1" applyFont="1" applyFill="1" applyBorder="1" applyAlignment="1">
      <alignment horizontal="center" vertical="center" wrapText="1"/>
    </xf>
    <xf numFmtId="171" fontId="10" fillId="2" borderId="20" xfId="0" applyNumberFormat="1" applyFont="1" applyFill="1" applyBorder="1" applyAlignment="1">
      <alignment horizontal="center" vertical="center" wrapText="1"/>
    </xf>
    <xf numFmtId="0" fontId="9" fillId="4" borderId="64" xfId="6" applyFont="1" applyFill="1" applyBorder="1" applyAlignment="1">
      <alignment horizontal="center" vertical="center" wrapText="1"/>
    </xf>
    <xf numFmtId="0" fontId="9" fillId="4" borderId="68" xfId="6" applyFont="1" applyFill="1" applyBorder="1" applyAlignment="1">
      <alignment horizontal="center" vertical="center" wrapText="1"/>
    </xf>
    <xf numFmtId="49" fontId="9" fillId="4" borderId="64" xfId="6" applyNumberFormat="1" applyFont="1" applyFill="1" applyBorder="1" applyAlignment="1">
      <alignment horizontal="center" vertical="center" wrapText="1"/>
    </xf>
    <xf numFmtId="0" fontId="8" fillId="2" borderId="69" xfId="6" applyFont="1" applyFill="1" applyBorder="1" applyAlignment="1">
      <alignment horizontal="right" vertical="center" wrapText="1"/>
    </xf>
    <xf numFmtId="0" fontId="8" fillId="2" borderId="71" xfId="6" applyFont="1" applyFill="1" applyBorder="1" applyAlignment="1">
      <alignment horizontal="right" vertical="center" wrapText="1"/>
    </xf>
    <xf numFmtId="0" fontId="8" fillId="2" borderId="70" xfId="6" applyFont="1" applyFill="1" applyBorder="1" applyAlignment="1">
      <alignment horizontal="right" vertical="center" wrapText="1"/>
    </xf>
    <xf numFmtId="0" fontId="10" fillId="2" borderId="69" xfId="6" applyFont="1" applyFill="1" applyBorder="1" applyAlignment="1">
      <alignment horizontal="left" vertical="center" wrapText="1"/>
    </xf>
    <xf numFmtId="0" fontId="10" fillId="2" borderId="70" xfId="6" applyFont="1" applyFill="1" applyBorder="1" applyAlignment="1">
      <alignment horizontal="left" vertical="center" wrapText="1"/>
    </xf>
    <xf numFmtId="0" fontId="9" fillId="4" borderId="69" xfId="6" applyFont="1" applyFill="1" applyBorder="1" applyAlignment="1">
      <alignment horizontal="center" vertical="center" wrapText="1"/>
    </xf>
    <xf numFmtId="0" fontId="9" fillId="4" borderId="71" xfId="6" applyFont="1" applyFill="1" applyBorder="1" applyAlignment="1">
      <alignment horizontal="center" vertical="center" wrapText="1"/>
    </xf>
    <xf numFmtId="0" fontId="9" fillId="4" borderId="70" xfId="6" applyFont="1" applyFill="1" applyBorder="1" applyAlignment="1">
      <alignment horizontal="center" vertical="center" wrapText="1"/>
    </xf>
    <xf numFmtId="0" fontId="9" fillId="4" borderId="69" xfId="6" applyFont="1" applyFill="1" applyBorder="1" applyAlignment="1">
      <alignment horizontal="center" vertical="center"/>
    </xf>
    <xf numFmtId="0" fontId="9" fillId="4" borderId="70" xfId="6" applyFont="1" applyFill="1" applyBorder="1" applyAlignment="1">
      <alignment horizontal="center" vertical="center"/>
    </xf>
    <xf numFmtId="0" fontId="15" fillId="4" borderId="69" xfId="6" applyFont="1" applyFill="1" applyBorder="1" applyAlignment="1">
      <alignment horizontal="center" vertical="center"/>
    </xf>
    <xf numFmtId="0" fontId="15" fillId="4" borderId="71" xfId="6" applyFont="1" applyFill="1" applyBorder="1" applyAlignment="1">
      <alignment horizontal="center" vertical="center"/>
    </xf>
    <xf numFmtId="0" fontId="15" fillId="4" borderId="70" xfId="6" applyFont="1" applyFill="1" applyBorder="1" applyAlignment="1">
      <alignment horizontal="center" vertical="center"/>
    </xf>
    <xf numFmtId="0" fontId="8" fillId="0" borderId="51" xfId="6" applyFont="1" applyBorder="1" applyAlignment="1">
      <alignment horizontal="left" vertical="center"/>
    </xf>
    <xf numFmtId="49" fontId="10" fillId="0" borderId="51" xfId="6" applyNumberFormat="1" applyFont="1" applyBorder="1" applyAlignment="1">
      <alignment horizontal="left" vertical="center"/>
    </xf>
    <xf numFmtId="0" fontId="9" fillId="4" borderId="62" xfId="6" applyFont="1" applyFill="1" applyBorder="1" applyAlignment="1">
      <alignment horizontal="left" vertical="center"/>
    </xf>
    <xf numFmtId="0" fontId="9" fillId="4" borderId="63" xfId="6" applyFont="1" applyFill="1" applyBorder="1" applyAlignment="1">
      <alignment horizontal="left" vertical="center"/>
    </xf>
    <xf numFmtId="0" fontId="9" fillId="4" borderId="66" xfId="6" applyFont="1" applyFill="1" applyBorder="1" applyAlignment="1">
      <alignment horizontal="left" vertical="center"/>
    </xf>
    <xf numFmtId="0" fontId="9" fillId="4" borderId="67" xfId="6" applyFont="1" applyFill="1" applyBorder="1" applyAlignment="1">
      <alignment horizontal="left" vertical="center"/>
    </xf>
    <xf numFmtId="0" fontId="9" fillId="4" borderId="68" xfId="6" applyFont="1" applyFill="1" applyBorder="1" applyAlignment="1">
      <alignment horizontal="center" vertical="center"/>
    </xf>
    <xf numFmtId="43" fontId="13" fillId="2" borderId="5" xfId="5" applyFont="1" applyFill="1" applyBorder="1" applyAlignment="1">
      <alignment horizontal="center" vertical="center"/>
    </xf>
    <xf numFmtId="167" fontId="13" fillId="2" borderId="5" xfId="5" applyNumberFormat="1" applyFont="1" applyFill="1" applyBorder="1" applyAlignment="1">
      <alignment horizontal="center" vertical="center"/>
    </xf>
    <xf numFmtId="0" fontId="13" fillId="0" borderId="59" xfId="0" applyFont="1" applyBorder="1" applyAlignment="1">
      <alignment horizontal="center"/>
    </xf>
    <xf numFmtId="0" fontId="13" fillId="0" borderId="8" xfId="0" applyFont="1" applyBorder="1" applyAlignment="1">
      <alignment horizontal="center"/>
    </xf>
    <xf numFmtId="0" fontId="14" fillId="0" borderId="19" xfId="0" applyFont="1" applyBorder="1" applyAlignment="1">
      <alignment horizontal="center" vertical="center" wrapText="1"/>
    </xf>
    <xf numFmtId="0" fontId="14" fillId="0" borderId="20" xfId="0" applyFont="1" applyBorder="1" applyAlignment="1">
      <alignment horizontal="center" vertical="center" wrapText="1"/>
    </xf>
    <xf numFmtId="0" fontId="14" fillId="2" borderId="42" xfId="0" applyFont="1" applyFill="1" applyBorder="1" applyAlignment="1">
      <alignment horizontal="center" vertical="center" wrapText="1"/>
    </xf>
    <xf numFmtId="0" fontId="14" fillId="2" borderId="50" xfId="0" applyFont="1" applyFill="1" applyBorder="1" applyAlignment="1">
      <alignment horizontal="center" vertical="center" wrapText="1"/>
    </xf>
    <xf numFmtId="0" fontId="14" fillId="0" borderId="42" xfId="0" applyFont="1" applyBorder="1" applyAlignment="1">
      <alignment horizontal="center" vertical="center" wrapText="1"/>
    </xf>
    <xf numFmtId="0" fontId="14" fillId="0" borderId="50"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5" xfId="0" applyFont="1" applyBorder="1" applyAlignment="1">
      <alignment horizontal="center" wrapText="1"/>
    </xf>
    <xf numFmtId="0" fontId="14" fillId="0" borderId="5" xfId="0" applyFont="1" applyBorder="1" applyAlignment="1">
      <alignment horizontal="center" vertical="center" wrapText="1"/>
    </xf>
    <xf numFmtId="166" fontId="14" fillId="2" borderId="11" xfId="3" applyNumberFormat="1" applyFont="1" applyFill="1" applyBorder="1" applyAlignment="1">
      <alignment horizontal="center"/>
    </xf>
    <xf numFmtId="166" fontId="14" fillId="2" borderId="24" xfId="3" applyNumberFormat="1" applyFont="1" applyFill="1" applyBorder="1" applyAlignment="1">
      <alignment horizontal="center"/>
    </xf>
    <xf numFmtId="0" fontId="14" fillId="0" borderId="9" xfId="0" applyFont="1" applyBorder="1" applyAlignment="1">
      <alignment horizontal="center" wrapText="1"/>
    </xf>
    <xf numFmtId="0" fontId="14" fillId="0" borderId="11" xfId="0" applyFont="1" applyBorder="1" applyAlignment="1">
      <alignment horizontal="center" wrapText="1"/>
    </xf>
    <xf numFmtId="0" fontId="14" fillId="0" borderId="22" xfId="0" applyFont="1" applyBorder="1" applyAlignment="1">
      <alignment horizontal="center" wrapText="1"/>
    </xf>
    <xf numFmtId="0" fontId="14" fillId="0" borderId="23" xfId="0" applyFont="1" applyBorder="1" applyAlignment="1">
      <alignment horizontal="center" wrapText="1"/>
    </xf>
    <xf numFmtId="0" fontId="14" fillId="0" borderId="22" xfId="0" applyFont="1" applyBorder="1" applyAlignment="1">
      <alignment horizontal="center" vertical="center" wrapText="1"/>
    </xf>
    <xf numFmtId="0" fontId="14" fillId="0" borderId="23" xfId="0" applyFont="1" applyBorder="1" applyAlignment="1">
      <alignment horizontal="center" vertical="center" wrapText="1"/>
    </xf>
    <xf numFmtId="166" fontId="14" fillId="2" borderId="47" xfId="3" applyNumberFormat="1" applyFont="1" applyFill="1" applyBorder="1" applyAlignment="1">
      <alignment horizontal="center"/>
    </xf>
    <xf numFmtId="166" fontId="14" fillId="2" borderId="48" xfId="3" applyNumberFormat="1" applyFont="1" applyFill="1" applyBorder="1" applyAlignment="1">
      <alignment horizontal="center"/>
    </xf>
    <xf numFmtId="0" fontId="14" fillId="6" borderId="11" xfId="0" applyFont="1" applyFill="1" applyBorder="1" applyAlignment="1">
      <alignment horizontal="left"/>
    </xf>
    <xf numFmtId="0" fontId="14" fillId="6" borderId="24" xfId="0" applyFont="1" applyFill="1" applyBorder="1" applyAlignment="1">
      <alignment horizontal="left"/>
    </xf>
    <xf numFmtId="0" fontId="14" fillId="6" borderId="11" xfId="0" applyFont="1" applyFill="1" applyBorder="1" applyAlignment="1">
      <alignment horizontal="center"/>
    </xf>
    <xf numFmtId="0" fontId="14" fillId="6" borderId="23" xfId="0" applyFont="1" applyFill="1" applyBorder="1" applyAlignment="1">
      <alignment horizontal="center"/>
    </xf>
    <xf numFmtId="0" fontId="14" fillId="6" borderId="58" xfId="0" applyFont="1" applyFill="1" applyBorder="1" applyAlignment="1">
      <alignment horizontal="center"/>
    </xf>
    <xf numFmtId="0" fontId="14" fillId="6" borderId="24" xfId="0" applyFont="1" applyFill="1" applyBorder="1" applyAlignment="1">
      <alignment horizontal="center"/>
    </xf>
    <xf numFmtId="0" fontId="14" fillId="0" borderId="9" xfId="0" applyFont="1" applyBorder="1" applyAlignment="1">
      <alignment horizontal="center" vertical="center"/>
    </xf>
    <xf numFmtId="0" fontId="14" fillId="0" borderId="18" xfId="0" applyFont="1" applyBorder="1" applyAlignment="1">
      <alignment horizontal="center" vertical="center"/>
    </xf>
    <xf numFmtId="0" fontId="14" fillId="0" borderId="14" xfId="0" applyFont="1" applyBorder="1" applyAlignment="1">
      <alignment horizontal="center" wrapText="1"/>
    </xf>
    <xf numFmtId="0" fontId="14" fillId="0" borderId="19" xfId="0" applyFont="1" applyBorder="1" applyAlignment="1">
      <alignment horizontal="center" wrapText="1"/>
    </xf>
    <xf numFmtId="0" fontId="14" fillId="0" borderId="18" xfId="0" applyFont="1" applyBorder="1" applyAlignment="1">
      <alignment horizontal="center" vertical="center" wrapText="1"/>
    </xf>
    <xf numFmtId="0" fontId="14" fillId="0" borderId="24" xfId="0" applyFont="1" applyBorder="1" applyAlignment="1">
      <alignment horizontal="center" vertical="center" wrapText="1"/>
    </xf>
    <xf numFmtId="1" fontId="13" fillId="0" borderId="54" xfId="0" applyNumberFormat="1" applyFont="1" applyBorder="1" applyAlignment="1">
      <alignment horizontal="center" vertical="center"/>
    </xf>
    <xf numFmtId="1" fontId="13" fillId="0" borderId="55" xfId="0" applyNumberFormat="1" applyFont="1" applyBorder="1" applyAlignment="1">
      <alignment horizontal="center" vertical="center"/>
    </xf>
    <xf numFmtId="1" fontId="13" fillId="0" borderId="40" xfId="0" applyNumberFormat="1" applyFont="1" applyBorder="1" applyAlignment="1">
      <alignment horizontal="center" vertical="center"/>
    </xf>
    <xf numFmtId="1" fontId="13" fillId="0" borderId="61" xfId="0" applyNumberFormat="1" applyFont="1" applyBorder="1" applyAlignment="1">
      <alignment horizontal="center" vertical="center"/>
    </xf>
    <xf numFmtId="1" fontId="13" fillId="0" borderId="30" xfId="0" applyNumberFormat="1" applyFont="1" applyBorder="1" applyAlignment="1">
      <alignment horizontal="center" vertical="center"/>
    </xf>
    <xf numFmtId="1" fontId="13" fillId="0" borderId="46" xfId="0" applyNumberFormat="1" applyFont="1" applyBorder="1" applyAlignment="1">
      <alignment horizontal="center" vertical="center"/>
    </xf>
    <xf numFmtId="43" fontId="13" fillId="0" borderId="54" xfId="5" applyFont="1" applyBorder="1" applyAlignment="1">
      <alignment horizontal="center" vertical="center"/>
    </xf>
    <xf numFmtId="43" fontId="13" fillId="0" borderId="55" xfId="5" applyFont="1" applyBorder="1" applyAlignment="1">
      <alignment horizontal="center" vertical="center"/>
    </xf>
    <xf numFmtId="43" fontId="13" fillId="0" borderId="40" xfId="5" applyFont="1" applyBorder="1" applyAlignment="1">
      <alignment horizontal="center" vertical="center"/>
    </xf>
    <xf numFmtId="43" fontId="13" fillId="0" borderId="5" xfId="5" applyFont="1" applyBorder="1" applyAlignment="1">
      <alignment horizontal="center" vertical="center"/>
    </xf>
    <xf numFmtId="0" fontId="14" fillId="0" borderId="28" xfId="0" applyFont="1" applyBorder="1" applyAlignment="1">
      <alignment horizontal="center" vertical="center" wrapText="1"/>
    </xf>
    <xf numFmtId="0" fontId="14" fillId="6" borderId="9" xfId="0" applyFont="1" applyFill="1" applyBorder="1" applyAlignment="1">
      <alignment horizontal="left"/>
    </xf>
    <xf numFmtId="0" fontId="14" fillId="6" borderId="18" xfId="0" applyFont="1" applyFill="1" applyBorder="1" applyAlignment="1">
      <alignment horizontal="left"/>
    </xf>
    <xf numFmtId="0" fontId="14" fillId="6" borderId="9" xfId="0" applyFont="1" applyFill="1" applyBorder="1" applyAlignment="1">
      <alignment horizontal="center"/>
    </xf>
    <xf numFmtId="0" fontId="14" fillId="6" borderId="22" xfId="0" applyFont="1" applyFill="1" applyBorder="1" applyAlignment="1">
      <alignment horizontal="center"/>
    </xf>
    <xf numFmtId="0" fontId="14" fillId="6" borderId="57" xfId="0" applyFont="1" applyFill="1" applyBorder="1" applyAlignment="1">
      <alignment horizontal="center"/>
    </xf>
    <xf numFmtId="0" fontId="14" fillId="6" borderId="18" xfId="0" applyFont="1" applyFill="1" applyBorder="1" applyAlignment="1">
      <alignment horizontal="center"/>
    </xf>
    <xf numFmtId="0" fontId="14" fillId="0" borderId="32" xfId="0" applyFont="1" applyBorder="1" applyAlignment="1">
      <alignment horizontal="center" vertical="center" wrapText="1"/>
    </xf>
    <xf numFmtId="1" fontId="14" fillId="5" borderId="5" xfId="0" applyNumberFormat="1" applyFont="1" applyFill="1" applyBorder="1" applyAlignment="1">
      <alignment horizontal="center" vertical="center"/>
    </xf>
    <xf numFmtId="0" fontId="14" fillId="6" borderId="5" xfId="0" applyFont="1" applyFill="1" applyBorder="1" applyAlignment="1">
      <alignment horizontal="left"/>
    </xf>
    <xf numFmtId="43" fontId="13" fillId="0" borderId="32" xfId="5" applyFont="1" applyBorder="1" applyAlignment="1">
      <alignment horizontal="center" vertical="center"/>
    </xf>
    <xf numFmtId="43" fontId="13" fillId="0" borderId="53" xfId="5" applyFont="1" applyBorder="1" applyAlignment="1">
      <alignment horizontal="center" vertical="center"/>
    </xf>
    <xf numFmtId="43" fontId="13" fillId="0" borderId="28" xfId="5" applyFont="1" applyBorder="1" applyAlignment="1">
      <alignment horizontal="center" vertical="center"/>
    </xf>
    <xf numFmtId="43" fontId="13" fillId="0" borderId="45" xfId="5" applyFont="1" applyBorder="1" applyAlignment="1">
      <alignment horizontal="center" vertical="center"/>
    </xf>
    <xf numFmtId="0" fontId="14" fillId="2" borderId="9"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9" xfId="0" applyFont="1" applyFill="1" applyBorder="1" applyAlignment="1">
      <alignment horizontal="center" wrapText="1"/>
    </xf>
    <xf numFmtId="0" fontId="14" fillId="2" borderId="11" xfId="0" applyFont="1" applyFill="1" applyBorder="1" applyAlignment="1">
      <alignment horizontal="center" wrapText="1"/>
    </xf>
    <xf numFmtId="0" fontId="14" fillId="2" borderId="22" xfId="0" applyFont="1" applyFill="1" applyBorder="1" applyAlignment="1">
      <alignment horizontal="center" wrapText="1"/>
    </xf>
    <xf numFmtId="0" fontId="14" fillId="2" borderId="23" xfId="0" applyFont="1" applyFill="1" applyBorder="1" applyAlignment="1">
      <alignment horizontal="center" wrapText="1"/>
    </xf>
    <xf numFmtId="0" fontId="14" fillId="2" borderId="22"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14" fillId="2" borderId="28" xfId="0" applyFont="1" applyFill="1" applyBorder="1" applyAlignment="1">
      <alignment horizontal="center" vertical="center" wrapText="1"/>
    </xf>
    <xf numFmtId="0" fontId="14" fillId="2" borderId="24" xfId="0" applyFont="1" applyFill="1" applyBorder="1" applyAlignment="1">
      <alignment horizontal="center" vertical="center" wrapText="1"/>
    </xf>
    <xf numFmtId="0" fontId="14" fillId="2" borderId="18" xfId="0" applyFont="1" applyFill="1" applyBorder="1" applyAlignment="1">
      <alignment horizontal="center" vertical="center" wrapText="1"/>
    </xf>
    <xf numFmtId="0" fontId="8" fillId="5" borderId="5" xfId="6" applyFont="1" applyFill="1" applyBorder="1" applyAlignment="1">
      <alignment horizontal="center" vertical="center"/>
    </xf>
    <xf numFmtId="0" fontId="8" fillId="5" borderId="5" xfId="2" applyFont="1" applyFill="1" applyBorder="1" applyAlignment="1">
      <alignment horizontal="center" vertical="center" wrapText="1"/>
    </xf>
    <xf numFmtId="1" fontId="13" fillId="0" borderId="5" xfId="0" applyNumberFormat="1" applyFont="1" applyBorder="1" applyAlignment="1">
      <alignment horizontal="center" vertical="center"/>
    </xf>
    <xf numFmtId="1" fontId="13" fillId="0" borderId="45" xfId="0" applyNumberFormat="1" applyFont="1" applyBorder="1" applyAlignment="1">
      <alignment horizontal="center" vertical="center"/>
    </xf>
    <xf numFmtId="1" fontId="13" fillId="0" borderId="53" xfId="0" applyNumberFormat="1" applyFont="1" applyBorder="1" applyAlignment="1">
      <alignment horizontal="center" vertical="center"/>
    </xf>
    <xf numFmtId="1" fontId="13" fillId="0" borderId="28" xfId="0" applyNumberFormat="1" applyFont="1" applyBorder="1" applyAlignment="1">
      <alignment horizontal="center" vertical="center"/>
    </xf>
    <xf numFmtId="1" fontId="13" fillId="0" borderId="31" xfId="0" applyNumberFormat="1" applyFont="1" applyBorder="1" applyAlignment="1">
      <alignment horizontal="center" vertical="center"/>
    </xf>
    <xf numFmtId="1" fontId="13" fillId="0" borderId="6" xfId="0" applyNumberFormat="1" applyFont="1" applyBorder="1" applyAlignment="1">
      <alignment horizontal="center" vertical="center"/>
    </xf>
    <xf numFmtId="1" fontId="13" fillId="0" borderId="32" xfId="0" applyNumberFormat="1" applyFont="1" applyBorder="1" applyAlignment="1">
      <alignment horizontal="center" vertical="center"/>
    </xf>
    <xf numFmtId="0" fontId="14" fillId="6" borderId="5" xfId="0" applyFont="1" applyFill="1" applyBorder="1" applyAlignment="1">
      <alignment horizontal="center"/>
    </xf>
    <xf numFmtId="171" fontId="10" fillId="2" borderId="41" xfId="0" applyNumberFormat="1" applyFont="1" applyFill="1" applyBorder="1" applyAlignment="1">
      <alignment horizontal="center" vertical="center" wrapText="1"/>
    </xf>
    <xf numFmtId="171" fontId="10" fillId="2" borderId="37" xfId="0" applyNumberFormat="1" applyFont="1" applyFill="1" applyBorder="1" applyAlignment="1">
      <alignment horizontal="center" vertical="center" wrapText="1"/>
    </xf>
    <xf numFmtId="171" fontId="10" fillId="2" borderId="74" xfId="0" applyNumberFormat="1" applyFont="1" applyFill="1" applyBorder="1" applyAlignment="1">
      <alignment horizontal="center" vertical="center" wrapText="1"/>
    </xf>
    <xf numFmtId="171" fontId="10" fillId="2" borderId="75" xfId="0" applyNumberFormat="1" applyFont="1" applyFill="1" applyBorder="1" applyAlignment="1">
      <alignment horizontal="center" vertical="center" wrapText="1"/>
    </xf>
    <xf numFmtId="171" fontId="10" fillId="2" borderId="44" xfId="0" applyNumberFormat="1" applyFont="1" applyFill="1" applyBorder="1" applyAlignment="1">
      <alignment horizontal="center" vertical="center" wrapText="1"/>
    </xf>
    <xf numFmtId="171" fontId="10" fillId="2" borderId="29" xfId="0" applyNumberFormat="1" applyFont="1" applyFill="1" applyBorder="1" applyAlignment="1">
      <alignment horizontal="center" vertical="center" wrapText="1"/>
    </xf>
    <xf numFmtId="166" fontId="14" fillId="2" borderId="5" xfId="3" applyNumberFormat="1" applyFont="1" applyFill="1" applyBorder="1" applyAlignment="1">
      <alignment horizontal="center"/>
    </xf>
    <xf numFmtId="0" fontId="14" fillId="0" borderId="5" xfId="0" applyFont="1" applyBorder="1" applyAlignment="1">
      <alignment horizontal="center" vertical="center"/>
    </xf>
    <xf numFmtId="43" fontId="20" fillId="0" borderId="55" xfId="5" applyFont="1" applyBorder="1" applyAlignment="1">
      <alignment horizontal="center" vertical="top"/>
    </xf>
    <xf numFmtId="43" fontId="20" fillId="0" borderId="40" xfId="5" applyFont="1" applyBorder="1" applyAlignment="1">
      <alignment horizontal="center" vertical="top"/>
    </xf>
    <xf numFmtId="43" fontId="20" fillId="0" borderId="54" xfId="5" applyFont="1" applyBorder="1" applyAlignment="1">
      <alignment horizontal="center" vertical="top"/>
    </xf>
    <xf numFmtId="166" fontId="20" fillId="2" borderId="47" xfId="3" applyNumberFormat="1" applyFont="1" applyFill="1" applyBorder="1" applyAlignment="1">
      <alignment horizontal="center" vertical="top"/>
    </xf>
    <xf numFmtId="166" fontId="20" fillId="2" borderId="50" xfId="3" applyNumberFormat="1" applyFont="1" applyFill="1" applyBorder="1" applyAlignment="1">
      <alignment horizontal="center" vertical="top"/>
    </xf>
    <xf numFmtId="1" fontId="20" fillId="0" borderId="61" xfId="0" applyNumberFormat="1" applyFont="1" applyBorder="1" applyAlignment="1">
      <alignment horizontal="center" vertical="top"/>
    </xf>
    <xf numFmtId="1" fontId="20" fillId="0" borderId="30" xfId="0" applyNumberFormat="1" applyFont="1" applyBorder="1" applyAlignment="1">
      <alignment horizontal="center" vertical="top"/>
    </xf>
    <xf numFmtId="1" fontId="20" fillId="0" borderId="46" xfId="0" applyNumberFormat="1" applyFont="1" applyBorder="1" applyAlignment="1">
      <alignment horizontal="center" vertical="top"/>
    </xf>
    <xf numFmtId="1" fontId="20" fillId="0" borderId="55" xfId="0" applyNumberFormat="1" applyFont="1" applyBorder="1" applyAlignment="1">
      <alignment horizontal="center" vertical="top"/>
    </xf>
    <xf numFmtId="1" fontId="20" fillId="0" borderId="40" xfId="0" applyNumberFormat="1" applyFont="1" applyBorder="1" applyAlignment="1">
      <alignment horizontal="center" vertical="top"/>
    </xf>
    <xf numFmtId="1" fontId="20" fillId="0" borderId="54" xfId="0" applyNumberFormat="1" applyFont="1" applyBorder="1" applyAlignment="1">
      <alignment horizontal="center" vertical="top"/>
    </xf>
    <xf numFmtId="0" fontId="20" fillId="0" borderId="42" xfId="0" applyFont="1" applyBorder="1" applyAlignment="1">
      <alignment horizontal="center" vertical="top" wrapText="1"/>
    </xf>
    <xf numFmtId="0" fontId="20" fillId="0" borderId="50" xfId="0" applyFont="1" applyBorder="1" applyAlignment="1">
      <alignment horizontal="center" vertical="top" wrapText="1"/>
    </xf>
    <xf numFmtId="0" fontId="20" fillId="6" borderId="9" xfId="0" applyFont="1" applyFill="1" applyBorder="1" applyAlignment="1">
      <alignment horizontal="center" vertical="top"/>
    </xf>
    <xf numFmtId="0" fontId="20" fillId="6" borderId="22" xfId="0" applyFont="1" applyFill="1" applyBorder="1" applyAlignment="1">
      <alignment horizontal="center" vertical="top"/>
    </xf>
    <xf numFmtId="0" fontId="20" fillId="6" borderId="57" xfId="0" applyFont="1" applyFill="1" applyBorder="1" applyAlignment="1">
      <alignment horizontal="center" vertical="top"/>
    </xf>
    <xf numFmtId="0" fontId="20" fillId="6" borderId="18" xfId="0" applyFont="1" applyFill="1" applyBorder="1" applyAlignment="1">
      <alignment horizontal="center" vertical="top"/>
    </xf>
    <xf numFmtId="0" fontId="20" fillId="6" borderId="11" xfId="0" applyFont="1" applyFill="1" applyBorder="1" applyAlignment="1">
      <alignment horizontal="center" vertical="top"/>
    </xf>
    <xf numFmtId="0" fontId="20" fillId="6" borderId="23" xfId="0" applyFont="1" applyFill="1" applyBorder="1" applyAlignment="1">
      <alignment horizontal="center" vertical="top"/>
    </xf>
    <xf numFmtId="0" fontId="20" fillId="6" borderId="58" xfId="0" applyFont="1" applyFill="1" applyBorder="1" applyAlignment="1">
      <alignment horizontal="center" vertical="top"/>
    </xf>
    <xf numFmtId="0" fontId="20" fillId="6" borderId="24" xfId="0" applyFont="1" applyFill="1" applyBorder="1" applyAlignment="1">
      <alignment horizontal="center" vertical="top"/>
    </xf>
    <xf numFmtId="0" fontId="20" fillId="0" borderId="9" xfId="0" applyFont="1" applyBorder="1" applyAlignment="1">
      <alignment horizontal="center" vertical="top"/>
    </xf>
    <xf numFmtId="0" fontId="20" fillId="0" borderId="18" xfId="0" applyFont="1" applyBorder="1" applyAlignment="1">
      <alignment horizontal="center" vertical="top"/>
    </xf>
    <xf numFmtId="0" fontId="20" fillId="0" borderId="17" xfId="0" applyFont="1" applyBorder="1" applyAlignment="1">
      <alignment horizontal="center" vertical="top" wrapText="1"/>
    </xf>
    <xf numFmtId="0" fontId="20" fillId="0" borderId="37" xfId="0" applyFont="1" applyBorder="1" applyAlignment="1">
      <alignment horizontal="center" vertical="top" wrapText="1"/>
    </xf>
    <xf numFmtId="0" fontId="20" fillId="0" borderId="22" xfId="0" applyFont="1" applyBorder="1" applyAlignment="1">
      <alignment horizontal="center" vertical="top" wrapText="1"/>
    </xf>
    <xf numFmtId="0" fontId="20" fillId="0" borderId="19" xfId="0" applyFont="1" applyBorder="1" applyAlignment="1">
      <alignment horizontal="center" vertical="top" wrapText="1"/>
    </xf>
    <xf numFmtId="0" fontId="20" fillId="0" borderId="18" xfId="0" applyFont="1" applyBorder="1" applyAlignment="1">
      <alignment horizontal="center" vertical="top" wrapText="1"/>
    </xf>
    <xf numFmtId="0" fontId="20" fillId="0" borderId="32" xfId="0" applyFont="1" applyBorder="1" applyAlignment="1">
      <alignment horizontal="center" vertical="top" wrapText="1"/>
    </xf>
    <xf numFmtId="0" fontId="20" fillId="0" borderId="56" xfId="0" applyFont="1" applyBorder="1" applyAlignment="1">
      <alignment horizontal="center" vertical="top" wrapText="1"/>
    </xf>
    <xf numFmtId="0" fontId="20" fillId="0" borderId="33" xfId="0" applyFont="1" applyBorder="1" applyAlignment="1">
      <alignment horizontal="center" vertical="top" wrapText="1"/>
    </xf>
    <xf numFmtId="0" fontId="20" fillId="6" borderId="5" xfId="0" applyFont="1" applyFill="1" applyBorder="1" applyAlignment="1">
      <alignment horizontal="center" vertical="top"/>
    </xf>
    <xf numFmtId="0" fontId="20" fillId="6" borderId="78" xfId="0" applyFont="1" applyFill="1" applyBorder="1" applyAlignment="1">
      <alignment horizontal="center" vertical="top"/>
    </xf>
    <xf numFmtId="0" fontId="20" fillId="6" borderId="73" xfId="0" applyFont="1" applyFill="1" applyBorder="1" applyAlignment="1">
      <alignment horizontal="center" vertical="top"/>
    </xf>
    <xf numFmtId="0" fontId="20" fillId="6" borderId="37" xfId="0" applyFont="1" applyFill="1" applyBorder="1" applyAlignment="1">
      <alignment horizontal="center" vertical="top"/>
    </xf>
    <xf numFmtId="0" fontId="20" fillId="0" borderId="1" xfId="0" applyFont="1" applyBorder="1" applyAlignment="1">
      <alignment horizontal="center" vertical="top" wrapText="1"/>
    </xf>
    <xf numFmtId="0" fontId="20" fillId="0" borderId="2" xfId="0" applyFont="1" applyBorder="1" applyAlignment="1">
      <alignment horizontal="center" vertical="top" wrapText="1"/>
    </xf>
    <xf numFmtId="0" fontId="20" fillId="0" borderId="54" xfId="0" applyFont="1" applyBorder="1" applyAlignment="1">
      <alignment horizontal="center" vertical="top" wrapText="1"/>
    </xf>
    <xf numFmtId="0" fontId="20" fillId="0" borderId="55" xfId="0" applyFont="1" applyBorder="1" applyAlignment="1">
      <alignment horizontal="center" vertical="top" wrapText="1"/>
    </xf>
    <xf numFmtId="0" fontId="20" fillId="0" borderId="40" xfId="0" applyFont="1" applyBorder="1" applyAlignment="1">
      <alignment horizontal="center" vertical="top" wrapText="1"/>
    </xf>
    <xf numFmtId="0" fontId="20" fillId="0" borderId="24" xfId="0" applyFont="1" applyBorder="1" applyAlignment="1">
      <alignment horizontal="center" vertical="top" wrapText="1"/>
    </xf>
    <xf numFmtId="43" fontId="20" fillId="0" borderId="54" xfId="5" applyFont="1" applyBorder="1" applyAlignment="1">
      <alignment horizontal="center" vertical="top" wrapText="1"/>
    </xf>
    <xf numFmtId="43" fontId="20" fillId="0" borderId="55" xfId="5" applyFont="1" applyBorder="1" applyAlignment="1">
      <alignment horizontal="center" vertical="top" wrapText="1"/>
    </xf>
    <xf numFmtId="43" fontId="20" fillId="0" borderId="40" xfId="5" applyFont="1" applyBorder="1" applyAlignment="1">
      <alignment horizontal="center" vertical="top" wrapText="1"/>
    </xf>
    <xf numFmtId="0" fontId="20" fillId="0" borderId="9" xfId="0" applyFont="1" applyBorder="1" applyAlignment="1">
      <alignment horizontal="center" vertical="top" wrapText="1"/>
    </xf>
    <xf numFmtId="0" fontId="20" fillId="0" borderId="14" xfId="0" applyFont="1" applyBorder="1" applyAlignment="1">
      <alignment horizontal="center" vertical="top" wrapText="1"/>
    </xf>
    <xf numFmtId="0" fontId="19" fillId="6" borderId="9" xfId="6" applyFont="1" applyFill="1" applyBorder="1" applyAlignment="1">
      <alignment horizontal="center" vertical="top"/>
    </xf>
    <xf numFmtId="0" fontId="19" fillId="6" borderId="22" xfId="6" applyFont="1" applyFill="1" applyBorder="1" applyAlignment="1">
      <alignment horizontal="center" vertical="top"/>
    </xf>
    <xf numFmtId="0" fontId="19" fillId="6" borderId="18" xfId="6" applyFont="1" applyFill="1" applyBorder="1" applyAlignment="1">
      <alignment horizontal="center" vertical="top"/>
    </xf>
    <xf numFmtId="0" fontId="19" fillId="6" borderId="10" xfId="6" applyFont="1" applyFill="1" applyBorder="1" applyAlignment="1">
      <alignment horizontal="center" vertical="top"/>
    </xf>
    <xf numFmtId="0" fontId="19" fillId="6" borderId="5" xfId="6" applyFont="1" applyFill="1" applyBorder="1" applyAlignment="1">
      <alignment horizontal="center" vertical="top"/>
    </xf>
    <xf numFmtId="0" fontId="19" fillId="6" borderId="19" xfId="2" applyFont="1" applyFill="1" applyBorder="1" applyAlignment="1">
      <alignment horizontal="center" vertical="top" wrapText="1"/>
    </xf>
    <xf numFmtId="0" fontId="19" fillId="6" borderId="20" xfId="2" applyFont="1" applyFill="1" applyBorder="1" applyAlignment="1">
      <alignment horizontal="center" vertical="top" wrapText="1"/>
    </xf>
    <xf numFmtId="1" fontId="20" fillId="6" borderId="5" xfId="0" applyNumberFormat="1" applyFont="1" applyFill="1" applyBorder="1" applyAlignment="1">
      <alignment horizontal="center" vertical="top"/>
    </xf>
    <xf numFmtId="1" fontId="20" fillId="6" borderId="25" xfId="0" applyNumberFormat="1" applyFont="1" applyFill="1" applyBorder="1" applyAlignment="1">
      <alignment horizontal="center" vertical="top"/>
    </xf>
    <xf numFmtId="171" fontId="21" fillId="2" borderId="10" xfId="0" applyNumberFormat="1" applyFont="1" applyFill="1" applyBorder="1" applyAlignment="1">
      <alignment vertical="top" wrapText="1"/>
    </xf>
    <xf numFmtId="171" fontId="21" fillId="2" borderId="5" xfId="0" applyNumberFormat="1" applyFont="1" applyFill="1" applyBorder="1" applyAlignment="1">
      <alignment vertical="top" wrapText="1"/>
    </xf>
    <xf numFmtId="171" fontId="21" fillId="2" borderId="11" xfId="0" applyNumberFormat="1" applyFont="1" applyFill="1" applyBorder="1" applyAlignment="1">
      <alignment vertical="top" wrapText="1"/>
    </xf>
    <xf numFmtId="171" fontId="21" fillId="2" borderId="23" xfId="0" applyNumberFormat="1" applyFont="1" applyFill="1" applyBorder="1" applyAlignment="1">
      <alignment vertical="top" wrapText="1"/>
    </xf>
    <xf numFmtId="0" fontId="20" fillId="0" borderId="20" xfId="0" applyFont="1" applyBorder="1" applyAlignment="1">
      <alignment horizontal="center" vertical="top" wrapText="1"/>
    </xf>
    <xf numFmtId="0" fontId="20" fillId="0" borderId="43" xfId="0" applyFont="1" applyBorder="1" applyAlignment="1">
      <alignment horizontal="center" vertical="top" wrapText="1"/>
    </xf>
    <xf numFmtId="166" fontId="20" fillId="2" borderId="5" xfId="3" applyNumberFormat="1" applyFont="1" applyFill="1" applyBorder="1" applyAlignment="1">
      <alignment horizontal="center" vertical="top"/>
    </xf>
    <xf numFmtId="0" fontId="20" fillId="0" borderId="5" xfId="0" applyFont="1" applyBorder="1" applyAlignment="1">
      <alignment horizontal="center" vertical="top"/>
    </xf>
    <xf numFmtId="0" fontId="20" fillId="0" borderId="5" xfId="0" applyFont="1" applyBorder="1" applyAlignment="1">
      <alignment horizontal="center" vertical="top" wrapText="1"/>
    </xf>
    <xf numFmtId="1" fontId="20" fillId="0" borderId="5" xfId="0" applyNumberFormat="1" applyFont="1" applyBorder="1" applyAlignment="1">
      <alignment horizontal="center" vertical="top"/>
    </xf>
    <xf numFmtId="43" fontId="20" fillId="0" borderId="5" xfId="5" applyFont="1" applyBorder="1" applyAlignment="1">
      <alignment horizontal="center" vertical="top" wrapText="1"/>
    </xf>
    <xf numFmtId="43" fontId="20" fillId="0" borderId="5" xfId="5" applyFont="1" applyBorder="1" applyAlignment="1">
      <alignment horizontal="center" vertical="top"/>
    </xf>
    <xf numFmtId="0" fontId="2" fillId="6" borderId="59" xfId="0" applyFont="1" applyFill="1" applyBorder="1" applyAlignment="1">
      <alignment horizontal="center"/>
    </xf>
    <xf numFmtId="0" fontId="2" fillId="6" borderId="51" xfId="0" applyFont="1" applyFill="1" applyBorder="1" applyAlignment="1">
      <alignment horizontal="center"/>
    </xf>
    <xf numFmtId="0" fontId="2" fillId="6" borderId="8" xfId="0" applyFont="1" applyFill="1" applyBorder="1" applyAlignment="1">
      <alignment horizontal="center"/>
    </xf>
    <xf numFmtId="0" fontId="2" fillId="0" borderId="19" xfId="0" applyFont="1" applyBorder="1" applyAlignment="1">
      <alignment horizontal="center" vertical="center" wrapText="1"/>
    </xf>
    <xf numFmtId="0" fontId="2" fillId="0" borderId="43" xfId="0" applyFont="1" applyBorder="1" applyAlignment="1">
      <alignment horizontal="center" vertical="center" wrapText="1"/>
    </xf>
    <xf numFmtId="0" fontId="6" fillId="2" borderId="19" xfId="2" applyFont="1" applyFill="1" applyBorder="1" applyAlignment="1">
      <alignment horizontal="center" vertical="center" wrapText="1"/>
    </xf>
    <xf numFmtId="0" fontId="6" fillId="2" borderId="20" xfId="2" applyFont="1" applyFill="1" applyBorder="1" applyAlignment="1">
      <alignment horizontal="center" vertical="center" wrapText="1"/>
    </xf>
    <xf numFmtId="1" fontId="2" fillId="2" borderId="5" xfId="0" applyNumberFormat="1" applyFont="1" applyFill="1" applyBorder="1" applyAlignment="1">
      <alignment horizontal="center" vertical="center"/>
    </xf>
    <xf numFmtId="0" fontId="8" fillId="6" borderId="59" xfId="6" applyFont="1" applyFill="1" applyBorder="1" applyAlignment="1">
      <alignment horizontal="center" vertical="center"/>
    </xf>
    <xf numFmtId="0" fontId="8" fillId="6" borderId="51" xfId="6" applyFont="1" applyFill="1" applyBorder="1" applyAlignment="1">
      <alignment horizontal="center" vertical="center"/>
    </xf>
    <xf numFmtId="0" fontId="8" fillId="6" borderId="8" xfId="6" applyFont="1" applyFill="1" applyBorder="1" applyAlignment="1">
      <alignment horizontal="center" vertical="center"/>
    </xf>
    <xf numFmtId="166" fontId="3" fillId="2" borderId="47" xfId="3" applyNumberFormat="1" applyFill="1" applyBorder="1" applyAlignment="1">
      <alignment horizontal="center"/>
    </xf>
    <xf numFmtId="166" fontId="3" fillId="2" borderId="50" xfId="3" applyNumberFormat="1" applyFill="1" applyBorder="1" applyAlignment="1">
      <alignment horizontal="center"/>
    </xf>
    <xf numFmtId="0" fontId="2" fillId="0" borderId="5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13" xfId="0" applyFont="1" applyBorder="1" applyAlignment="1">
      <alignment horizontal="center" vertical="center"/>
    </xf>
    <xf numFmtId="0" fontId="2" fillId="0" borderId="28" xfId="0" applyFont="1" applyBorder="1" applyAlignment="1">
      <alignment horizontal="center" vertical="center"/>
    </xf>
    <xf numFmtId="0" fontId="2" fillId="0" borderId="13" xfId="0" applyFont="1" applyBorder="1" applyAlignment="1">
      <alignment horizontal="center" wrapText="1"/>
    </xf>
    <xf numFmtId="0" fontId="2" fillId="0" borderId="14" xfId="0" applyFont="1" applyBorder="1" applyAlignment="1">
      <alignment horizontal="center" wrapText="1"/>
    </xf>
    <xf numFmtId="0" fontId="2" fillId="0" borderId="20" xfId="0" applyFont="1" applyBorder="1" applyAlignment="1">
      <alignment horizontal="center" wrapText="1"/>
    </xf>
    <xf numFmtId="0" fontId="2" fillId="0" borderId="19" xfId="0" applyFont="1" applyBorder="1" applyAlignment="1">
      <alignment horizontal="center" wrapText="1"/>
    </xf>
    <xf numFmtId="167" fontId="2" fillId="0" borderId="1" xfId="5" applyNumberFormat="1" applyFont="1" applyBorder="1" applyAlignment="1">
      <alignment horizontal="center" vertical="center"/>
    </xf>
    <xf numFmtId="167" fontId="2" fillId="0" borderId="27" xfId="5" applyNumberFormat="1" applyFont="1" applyBorder="1" applyAlignment="1">
      <alignment horizontal="center" vertical="center"/>
    </xf>
    <xf numFmtId="167" fontId="2" fillId="0" borderId="2" xfId="5" applyNumberFormat="1" applyFont="1" applyBorder="1" applyAlignment="1">
      <alignment horizontal="center" vertical="center"/>
    </xf>
    <xf numFmtId="167" fontId="2" fillId="0" borderId="56" xfId="5" applyNumberFormat="1" applyFont="1" applyBorder="1" applyAlignment="1">
      <alignment horizontal="center" vertical="center"/>
    </xf>
    <xf numFmtId="0" fontId="2" fillId="0" borderId="30" xfId="0" applyFont="1" applyBorder="1" applyAlignment="1">
      <alignment horizontal="center" vertical="center" wrapText="1"/>
    </xf>
    <xf numFmtId="0" fontId="2" fillId="0" borderId="46" xfId="0" applyFont="1" applyBorder="1" applyAlignment="1">
      <alignment horizontal="center" vertical="center" wrapText="1"/>
    </xf>
    <xf numFmtId="43" fontId="2" fillId="0" borderId="1" xfId="5" applyFont="1" applyBorder="1" applyAlignment="1">
      <alignment horizontal="center" vertical="center"/>
    </xf>
    <xf numFmtId="43" fontId="2" fillId="0" borderId="27" xfId="5" applyFont="1" applyBorder="1" applyAlignment="1">
      <alignment horizontal="center" vertical="center"/>
    </xf>
    <xf numFmtId="43" fontId="2" fillId="0" borderId="2" xfId="5" applyFont="1" applyBorder="1" applyAlignment="1">
      <alignment horizontal="center" vertical="center"/>
    </xf>
    <xf numFmtId="43" fontId="2" fillId="0" borderId="56" xfId="5" applyFont="1" applyBorder="1" applyAlignment="1">
      <alignment horizontal="center" vertical="center"/>
    </xf>
    <xf numFmtId="0" fontId="13" fillId="0" borderId="59" xfId="0" applyFont="1" applyBorder="1" applyAlignment="1">
      <alignment horizontal="center" vertical="center"/>
    </xf>
    <xf numFmtId="0" fontId="13" fillId="0" borderId="8" xfId="0" applyFont="1" applyBorder="1" applyAlignment="1">
      <alignment horizontal="center" vertical="center"/>
    </xf>
    <xf numFmtId="0" fontId="6" fillId="5" borderId="5" xfId="2" applyFont="1" applyFill="1" applyBorder="1" applyAlignment="1">
      <alignment horizontal="center" vertical="center" wrapText="1"/>
    </xf>
    <xf numFmtId="1" fontId="2" fillId="5" borderId="5" xfId="0" applyNumberFormat="1" applyFont="1" applyFill="1" applyBorder="1" applyAlignment="1">
      <alignment horizontal="center" vertical="center"/>
    </xf>
    <xf numFmtId="0" fontId="2" fillId="0" borderId="47" xfId="0" applyFont="1" applyBorder="1" applyAlignment="1">
      <alignment horizontal="center" vertical="center"/>
    </xf>
    <xf numFmtId="0" fontId="2" fillId="0" borderId="50" xfId="0" applyFont="1" applyBorder="1" applyAlignment="1">
      <alignment horizontal="center" vertical="center"/>
    </xf>
    <xf numFmtId="0" fontId="2" fillId="6" borderId="9" xfId="0" applyFont="1" applyFill="1" applyBorder="1" applyAlignment="1">
      <alignment horizontal="center" vertical="center"/>
    </xf>
    <xf numFmtId="0" fontId="2" fillId="6" borderId="22" xfId="0" applyFont="1" applyFill="1" applyBorder="1" applyAlignment="1">
      <alignment horizontal="center" vertical="center"/>
    </xf>
    <xf numFmtId="0" fontId="2" fillId="6" borderId="11" xfId="0" applyFont="1" applyFill="1" applyBorder="1" applyAlignment="1">
      <alignment horizontal="center" vertical="center"/>
    </xf>
    <xf numFmtId="0" fontId="2" fillId="6" borderId="23" xfId="0" applyFont="1" applyFill="1" applyBorder="1" applyAlignment="1">
      <alignment horizontal="center" vertical="center"/>
    </xf>
    <xf numFmtId="0" fontId="2" fillId="0" borderId="9" xfId="0" applyFont="1" applyBorder="1" applyAlignment="1">
      <alignment horizontal="center" vertical="center"/>
    </xf>
    <xf numFmtId="0" fontId="2" fillId="0" borderId="18" xfId="0" applyFont="1" applyBorder="1" applyAlignment="1">
      <alignment horizontal="center" vertical="center"/>
    </xf>
    <xf numFmtId="0" fontId="2" fillId="0" borderId="9"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42" xfId="0" applyFont="1" applyBorder="1" applyAlignment="1">
      <alignment horizontal="center" vertical="center" wrapText="1"/>
    </xf>
    <xf numFmtId="0" fontId="8" fillId="5" borderId="59" xfId="6" applyFont="1" applyFill="1" applyBorder="1" applyAlignment="1">
      <alignment horizontal="center" vertical="center"/>
    </xf>
    <xf numFmtId="0" fontId="8" fillId="5" borderId="51" xfId="6" applyFont="1" applyFill="1" applyBorder="1" applyAlignment="1">
      <alignment horizontal="center" vertical="center"/>
    </xf>
    <xf numFmtId="0" fontId="8" fillId="5" borderId="8" xfId="6" applyFont="1" applyFill="1" applyBorder="1" applyAlignment="1">
      <alignment horizontal="center" vertical="center"/>
    </xf>
    <xf numFmtId="1" fontId="2" fillId="2" borderId="61" xfId="0" applyNumberFormat="1" applyFont="1" applyFill="1" applyBorder="1" applyAlignment="1">
      <alignment horizontal="center" vertical="center" wrapText="1"/>
    </xf>
    <xf numFmtId="1" fontId="2" fillId="2" borderId="30" xfId="0" applyNumberFormat="1" applyFont="1" applyFill="1" applyBorder="1" applyAlignment="1">
      <alignment horizontal="center" vertical="center" wrapText="1"/>
    </xf>
    <xf numFmtId="1" fontId="2" fillId="2" borderId="46" xfId="0" applyNumberFormat="1" applyFont="1" applyFill="1" applyBorder="1" applyAlignment="1">
      <alignment horizontal="center" vertical="center" wrapText="1"/>
    </xf>
    <xf numFmtId="1" fontId="2" fillId="2" borderId="54" xfId="0" applyNumberFormat="1" applyFont="1" applyFill="1" applyBorder="1" applyAlignment="1">
      <alignment horizontal="center" vertical="center" wrapText="1"/>
    </xf>
    <xf numFmtId="1" fontId="2" fillId="2" borderId="55" xfId="0" applyNumberFormat="1" applyFont="1" applyFill="1" applyBorder="1" applyAlignment="1">
      <alignment horizontal="center" vertical="center" wrapText="1"/>
    </xf>
    <xf numFmtId="1" fontId="2" fillId="2" borderId="40"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6" borderId="57" xfId="0" applyFont="1" applyFill="1" applyBorder="1" applyAlignment="1">
      <alignment horizontal="center" vertical="center"/>
    </xf>
    <xf numFmtId="0" fontId="2" fillId="6" borderId="18" xfId="0" applyFont="1" applyFill="1" applyBorder="1" applyAlignment="1">
      <alignment horizontal="center" vertical="center"/>
    </xf>
    <xf numFmtId="0" fontId="2" fillId="6" borderId="58" xfId="0" applyFont="1" applyFill="1" applyBorder="1" applyAlignment="1">
      <alignment horizontal="center" vertical="center"/>
    </xf>
    <xf numFmtId="0" fontId="2" fillId="6" borderId="24" xfId="0" applyFont="1" applyFill="1" applyBorder="1" applyAlignment="1">
      <alignment horizontal="center" vertical="center"/>
    </xf>
    <xf numFmtId="0" fontId="2" fillId="0" borderId="22" xfId="0" applyFont="1" applyBorder="1" applyAlignment="1">
      <alignment horizontal="center" vertical="center" wrapText="1"/>
    </xf>
    <xf numFmtId="0" fontId="2" fillId="0" borderId="18" xfId="0" applyFont="1" applyBorder="1" applyAlignment="1">
      <alignment horizontal="center" vertical="center" wrapText="1"/>
    </xf>
    <xf numFmtId="43" fontId="2" fillId="2" borderId="54" xfId="5" applyFont="1" applyFill="1" applyBorder="1" applyAlignment="1">
      <alignment horizontal="center" vertical="center" wrapText="1"/>
    </xf>
    <xf numFmtId="43" fontId="2" fillId="2" borderId="55" xfId="5" applyFont="1" applyFill="1" applyBorder="1" applyAlignment="1">
      <alignment horizontal="center" vertical="center" wrapText="1"/>
    </xf>
    <xf numFmtId="43" fontId="2" fillId="2" borderId="40" xfId="5" applyFont="1" applyFill="1" applyBorder="1" applyAlignment="1">
      <alignment horizontal="center" vertical="center" wrapText="1"/>
    </xf>
    <xf numFmtId="0" fontId="2" fillId="0" borderId="22" xfId="0" applyFont="1" applyBorder="1" applyAlignment="1">
      <alignment horizontal="center"/>
    </xf>
    <xf numFmtId="0" fontId="2" fillId="0" borderId="57" xfId="0" applyFont="1" applyBorder="1" applyAlignment="1">
      <alignment horizontal="center"/>
    </xf>
    <xf numFmtId="0" fontId="2" fillId="0" borderId="18" xfId="0" applyFont="1" applyBorder="1" applyAlignment="1">
      <alignment horizontal="center"/>
    </xf>
    <xf numFmtId="0" fontId="2" fillId="0" borderId="57"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3" xfId="0" applyFont="1" applyBorder="1" applyAlignment="1">
      <alignment horizontal="center"/>
    </xf>
    <xf numFmtId="0" fontId="2" fillId="0" borderId="41" xfId="0" applyFont="1" applyBorder="1" applyAlignment="1">
      <alignment horizontal="center"/>
    </xf>
    <xf numFmtId="0" fontId="2" fillId="0" borderId="24" xfId="0" applyFont="1" applyBorder="1" applyAlignment="1">
      <alignment horizontal="center"/>
    </xf>
    <xf numFmtId="0" fontId="2" fillId="0" borderId="50" xfId="0" applyFont="1" applyBorder="1" applyAlignment="1">
      <alignment horizontal="center" vertical="center" wrapText="1"/>
    </xf>
    <xf numFmtId="167" fontId="0" fillId="2" borderId="56" xfId="5" applyNumberFormat="1" applyFont="1" applyFill="1" applyBorder="1" applyAlignment="1">
      <alignment horizontal="center" vertical="center"/>
    </xf>
    <xf numFmtId="167" fontId="0" fillId="2" borderId="27" xfId="5" applyNumberFormat="1" applyFont="1" applyFill="1" applyBorder="1" applyAlignment="1">
      <alignment horizontal="center" vertical="center"/>
    </xf>
    <xf numFmtId="167" fontId="0" fillId="2" borderId="2" xfId="5" applyNumberFormat="1" applyFont="1" applyFill="1" applyBorder="1" applyAlignment="1">
      <alignment horizontal="center" vertical="center"/>
    </xf>
    <xf numFmtId="167" fontId="0" fillId="2" borderId="1" xfId="5" applyNumberFormat="1" applyFont="1" applyFill="1" applyBorder="1" applyAlignment="1">
      <alignment horizontal="center" vertical="center"/>
    </xf>
    <xf numFmtId="167" fontId="0" fillId="0" borderId="54" xfId="5" applyNumberFormat="1" applyFont="1" applyBorder="1" applyAlignment="1">
      <alignment horizontal="center" vertical="center" wrapText="1"/>
    </xf>
    <xf numFmtId="167" fontId="0" fillId="0" borderId="55" xfId="5" applyNumberFormat="1" applyFont="1" applyBorder="1" applyAlignment="1">
      <alignment horizontal="center" vertical="center" wrapText="1"/>
    </xf>
    <xf numFmtId="167" fontId="0" fillId="0" borderId="40" xfId="5" applyNumberFormat="1" applyFont="1" applyBorder="1" applyAlignment="1">
      <alignment horizontal="center" vertical="center" wrapText="1"/>
    </xf>
    <xf numFmtId="0" fontId="2" fillId="0" borderId="39" xfId="0" applyFont="1" applyBorder="1" applyAlignment="1">
      <alignment horizontal="center"/>
    </xf>
    <xf numFmtId="0" fontId="2" fillId="0" borderId="38" xfId="0" applyFont="1" applyBorder="1" applyAlignment="1">
      <alignment horizontal="center"/>
    </xf>
    <xf numFmtId="43" fontId="0" fillId="2" borderId="56" xfId="5" applyFont="1" applyFill="1" applyBorder="1" applyAlignment="1">
      <alignment horizontal="center" vertical="center"/>
    </xf>
    <xf numFmtId="43" fontId="0" fillId="2" borderId="27" xfId="5" applyFont="1" applyFill="1" applyBorder="1" applyAlignment="1">
      <alignment horizontal="center" vertical="center"/>
    </xf>
    <xf numFmtId="43" fontId="0" fillId="2" borderId="2" xfId="5" applyFont="1" applyFill="1" applyBorder="1" applyAlignment="1">
      <alignment horizontal="center" vertical="center"/>
    </xf>
    <xf numFmtId="43" fontId="0" fillId="0" borderId="54" xfId="5" applyFont="1" applyBorder="1" applyAlignment="1">
      <alignment horizontal="center" vertical="center" wrapText="1"/>
    </xf>
    <xf numFmtId="43" fontId="0" fillId="0" borderId="55" xfId="5" applyFont="1" applyBorder="1" applyAlignment="1">
      <alignment horizontal="center" vertical="center" wrapText="1"/>
    </xf>
    <xf numFmtId="43" fontId="0" fillId="0" borderId="40" xfId="5" applyFont="1" applyBorder="1" applyAlignment="1">
      <alignment horizontal="center" vertical="center" wrapText="1"/>
    </xf>
    <xf numFmtId="0" fontId="2" fillId="0" borderId="17"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9" xfId="0" applyFont="1" applyBorder="1" applyAlignment="1">
      <alignment horizontal="center"/>
    </xf>
    <xf numFmtId="0" fontId="2" fillId="0" borderId="11" xfId="0" applyFont="1" applyBorder="1" applyAlignment="1">
      <alignment horizontal="center"/>
    </xf>
    <xf numFmtId="43" fontId="0" fillId="2" borderId="1" xfId="5" applyFont="1" applyFill="1" applyBorder="1" applyAlignment="1">
      <alignment horizontal="center" vertical="center"/>
    </xf>
    <xf numFmtId="0" fontId="2" fillId="0" borderId="24" xfId="0" applyFont="1" applyBorder="1" applyAlignment="1">
      <alignment horizontal="center" vertical="center" wrapText="1"/>
    </xf>
    <xf numFmtId="0" fontId="2" fillId="0" borderId="58" xfId="0" applyFont="1" applyBorder="1" applyAlignment="1">
      <alignment horizontal="center"/>
    </xf>
    <xf numFmtId="1" fontId="2" fillId="5" borderId="59" xfId="0" applyNumberFormat="1" applyFont="1" applyFill="1" applyBorder="1" applyAlignment="1">
      <alignment horizontal="center" vertical="center"/>
    </xf>
    <xf numFmtId="1" fontId="2" fillId="5" borderId="8" xfId="0" applyNumberFormat="1" applyFont="1" applyFill="1" applyBorder="1" applyAlignment="1">
      <alignment horizontal="center" vertical="center"/>
    </xf>
    <xf numFmtId="43" fontId="0" fillId="0" borderId="1" xfId="5" applyFont="1" applyBorder="1" applyAlignment="1">
      <alignment horizontal="center" vertical="center"/>
    </xf>
    <xf numFmtId="43" fontId="0" fillId="0" borderId="27" xfId="5" applyFont="1" applyBorder="1" applyAlignment="1">
      <alignment horizontal="center" vertical="center"/>
    </xf>
    <xf numFmtId="43" fontId="0" fillId="0" borderId="2" xfId="5" applyFont="1" applyBorder="1" applyAlignment="1">
      <alignment horizontal="center" vertical="center"/>
    </xf>
    <xf numFmtId="43" fontId="0" fillId="0" borderId="56" xfId="5" applyFont="1" applyBorder="1" applyAlignment="1">
      <alignment horizontal="center" vertical="center"/>
    </xf>
    <xf numFmtId="167" fontId="0" fillId="0" borderId="6" xfId="5" applyNumberFormat="1" applyFont="1" applyBorder="1" applyAlignment="1">
      <alignment horizontal="center" vertical="center"/>
    </xf>
    <xf numFmtId="167" fontId="0" fillId="0" borderId="7" xfId="5" applyNumberFormat="1" applyFont="1" applyBorder="1" applyAlignment="1">
      <alignment horizontal="center" vertical="center"/>
    </xf>
    <xf numFmtId="167" fontId="0" fillId="0" borderId="4" xfId="5" applyNumberFormat="1" applyFont="1" applyBorder="1" applyAlignment="1">
      <alignment horizontal="center" vertical="center"/>
    </xf>
    <xf numFmtId="0" fontId="2" fillId="0" borderId="5" xfId="0" applyFont="1" applyBorder="1" applyAlignment="1">
      <alignment horizontal="center" vertical="center" wrapText="1"/>
    </xf>
    <xf numFmtId="167" fontId="0" fillId="0" borderId="3" xfId="5" applyNumberFormat="1" applyFont="1" applyBorder="1" applyAlignment="1">
      <alignment horizontal="center" vertical="center"/>
    </xf>
    <xf numFmtId="0" fontId="2" fillId="0" borderId="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49" xfId="0" applyFont="1" applyBorder="1" applyAlignment="1">
      <alignment horizontal="center"/>
    </xf>
    <xf numFmtId="0" fontId="2" fillId="0" borderId="40" xfId="0" applyFont="1" applyBorder="1" applyAlignment="1">
      <alignment horizontal="center"/>
    </xf>
    <xf numFmtId="0" fontId="2" fillId="0" borderId="35" xfId="0" applyFont="1" applyBorder="1" applyAlignment="1">
      <alignment horizontal="center"/>
    </xf>
    <xf numFmtId="0" fontId="2" fillId="0" borderId="36" xfId="0" applyFont="1" applyBorder="1" applyAlignment="1">
      <alignment horizontal="center"/>
    </xf>
    <xf numFmtId="0" fontId="2" fillId="0" borderId="35" xfId="0" applyFont="1" applyBorder="1" applyAlignment="1">
      <alignment horizontal="left"/>
    </xf>
    <xf numFmtId="0" fontId="2" fillId="0" borderId="34" xfId="0" applyFont="1" applyBorder="1" applyAlignment="1">
      <alignment horizontal="left"/>
    </xf>
    <xf numFmtId="0" fontId="2" fillId="0" borderId="76" xfId="0" applyFont="1" applyBorder="1" applyAlignment="1">
      <alignment horizontal="left"/>
    </xf>
    <xf numFmtId="0" fontId="2" fillId="0" borderId="54" xfId="0" applyFont="1" applyBorder="1" applyAlignment="1">
      <alignment horizontal="left"/>
    </xf>
    <xf numFmtId="1" fontId="0" fillId="0" borderId="56" xfId="0" applyNumberFormat="1" applyBorder="1" applyAlignment="1">
      <alignment horizontal="center" vertical="center"/>
    </xf>
    <xf numFmtId="1" fontId="0" fillId="0" borderId="27" xfId="0" applyNumberFormat="1" applyBorder="1" applyAlignment="1">
      <alignment horizontal="center" vertical="center"/>
    </xf>
    <xf numFmtId="1" fontId="0" fillId="0" borderId="2" xfId="0" applyNumberFormat="1" applyBorder="1" applyAlignment="1">
      <alignment horizontal="center" vertical="center"/>
    </xf>
    <xf numFmtId="0" fontId="2" fillId="0" borderId="5" xfId="0" applyFont="1" applyBorder="1" applyAlignment="1">
      <alignment horizontal="center" vertical="center"/>
    </xf>
    <xf numFmtId="0" fontId="2" fillId="0" borderId="61" xfId="0" applyFont="1" applyBorder="1" applyAlignment="1">
      <alignment horizontal="center" vertical="center" wrapText="1"/>
    </xf>
    <xf numFmtId="0" fontId="2" fillId="0" borderId="6" xfId="0" applyFont="1" applyBorder="1" applyAlignment="1">
      <alignment horizontal="center" vertical="center" wrapText="1"/>
    </xf>
    <xf numFmtId="1" fontId="0" fillId="0" borderId="1" xfId="0" applyNumberFormat="1" applyBorder="1" applyAlignment="1">
      <alignment horizontal="center" vertical="center"/>
    </xf>
    <xf numFmtId="1" fontId="0" fillId="0" borderId="3" xfId="0" applyNumberFormat="1" applyBorder="1" applyAlignment="1">
      <alignment horizontal="center" vertical="center"/>
    </xf>
    <xf numFmtId="1" fontId="0" fillId="0" borderId="7" xfId="0" applyNumberFormat="1" applyBorder="1" applyAlignment="1">
      <alignment horizontal="center" vertical="center"/>
    </xf>
    <xf numFmtId="1" fontId="0" fillId="0" borderId="4" xfId="0" applyNumberFormat="1" applyBorder="1" applyAlignment="1">
      <alignment horizontal="center" vertical="center"/>
    </xf>
    <xf numFmtId="1" fontId="0" fillId="0" borderId="6" xfId="0" applyNumberFormat="1" applyBorder="1" applyAlignment="1">
      <alignment horizontal="center" vertical="center"/>
    </xf>
    <xf numFmtId="0" fontId="2" fillId="0" borderId="34" xfId="0" applyFont="1" applyBorder="1" applyAlignment="1">
      <alignment horizontal="center"/>
    </xf>
    <xf numFmtId="0" fontId="2" fillId="0" borderId="76" xfId="0" applyFont="1" applyBorder="1" applyAlignment="1">
      <alignment horizontal="center"/>
    </xf>
    <xf numFmtId="0" fontId="2" fillId="0" borderId="77" xfId="0" applyFont="1" applyBorder="1" applyAlignment="1">
      <alignment horizontal="center"/>
    </xf>
    <xf numFmtId="0" fontId="2" fillId="0" borderId="54" xfId="0" applyFont="1" applyBorder="1" applyAlignment="1">
      <alignment horizontal="center"/>
    </xf>
    <xf numFmtId="0" fontId="2" fillId="0" borderId="45" xfId="0" applyFont="1" applyBorder="1" applyAlignment="1">
      <alignment horizontal="center" vertical="center" wrapText="1"/>
    </xf>
    <xf numFmtId="0" fontId="2" fillId="0" borderId="53" xfId="0" applyFont="1" applyBorder="1" applyAlignment="1">
      <alignment horizontal="center" vertical="center" wrapText="1"/>
    </xf>
  </cellXfs>
  <cellStyles count="9">
    <cellStyle name="Comma" xfId="5" builtinId="3"/>
    <cellStyle name="Comma 7" xfId="8" xr:uid="{B8CE0C9B-665B-4DD4-8E4E-5FF09423BF78}"/>
    <cellStyle name="Normal" xfId="0" builtinId="0"/>
    <cellStyle name="Normal 16" xfId="2" xr:uid="{00000000-0005-0000-0000-000001000000}"/>
    <cellStyle name="Normal 17" xfId="3" xr:uid="{00000000-0005-0000-0000-000002000000}"/>
    <cellStyle name="Normal 19" xfId="4" xr:uid="{00000000-0005-0000-0000-000003000000}"/>
    <cellStyle name="Normal 2" xfId="6" xr:uid="{38DE98B3-98D8-47C2-B44E-937DFF6EC38B}"/>
    <cellStyle name="Percent" xfId="1" builtinId="5"/>
    <cellStyle name="Percent 2" xfId="7" xr:uid="{210C64C7-4E65-40A8-B9C8-0B10F89C9B86}"/>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83A65-91D4-406B-B737-72E6CC601B9D}">
  <dimension ref="C2:M89"/>
  <sheetViews>
    <sheetView tabSelected="1" zoomScaleNormal="100" workbookViewId="0">
      <selection activeCell="K9" sqref="K9"/>
    </sheetView>
  </sheetViews>
  <sheetFormatPr defaultColWidth="9.109375" defaultRowHeight="13.8"/>
  <cols>
    <col min="1" max="1" width="3.33203125" style="53" customWidth="1"/>
    <col min="2" max="2" width="4.5546875" style="53" customWidth="1"/>
    <col min="3" max="3" width="15.44140625" style="53" customWidth="1"/>
    <col min="4" max="4" width="25.44140625" style="53" customWidth="1"/>
    <col min="5" max="5" width="11.109375" style="53" customWidth="1"/>
    <col min="6" max="6" width="13.6640625" style="53" bestFit="1" customWidth="1"/>
    <col min="7" max="8" width="22.109375" style="53" bestFit="1" customWidth="1"/>
    <col min="9" max="9" width="17.44140625" style="53" bestFit="1" customWidth="1"/>
    <col min="10" max="10" width="13.44140625" style="53" bestFit="1" customWidth="1"/>
    <col min="11" max="11" width="14.44140625" style="53" customWidth="1"/>
    <col min="12" max="12" width="14.6640625" style="53" customWidth="1"/>
    <col min="13" max="13" width="19" style="54" customWidth="1"/>
    <col min="14" max="14" width="12" style="53" customWidth="1"/>
    <col min="15" max="16384" width="9.109375" style="53"/>
  </cols>
  <sheetData>
    <row r="2" spans="3:12">
      <c r="C2" s="314" t="s">
        <v>68</v>
      </c>
      <c r="D2" s="314"/>
      <c r="E2" s="315" t="s">
        <v>36</v>
      </c>
      <c r="F2" s="315"/>
      <c r="G2" s="315"/>
      <c r="H2" s="315"/>
    </row>
    <row r="3" spans="3:12">
      <c r="C3" s="314" t="s">
        <v>69</v>
      </c>
      <c r="D3" s="314"/>
      <c r="E3" s="315" t="s">
        <v>55</v>
      </c>
      <c r="F3" s="315"/>
      <c r="G3" s="315"/>
      <c r="H3" s="315"/>
    </row>
    <row r="4" spans="3:12">
      <c r="C4" s="314" t="s">
        <v>13</v>
      </c>
      <c r="D4" s="314"/>
      <c r="E4" s="315" t="s">
        <v>35</v>
      </c>
      <c r="F4" s="315"/>
      <c r="G4" s="315"/>
      <c r="H4" s="315"/>
    </row>
    <row r="5" spans="3:12">
      <c r="C5" s="314" t="s">
        <v>70</v>
      </c>
      <c r="D5" s="314"/>
      <c r="E5" s="315" t="s">
        <v>132</v>
      </c>
      <c r="F5" s="315"/>
      <c r="G5" s="315"/>
      <c r="H5" s="315"/>
    </row>
    <row r="6" spans="3:12" ht="15">
      <c r="C6" s="314" t="s">
        <v>71</v>
      </c>
      <c r="D6" s="314"/>
      <c r="E6" s="315" t="s">
        <v>131</v>
      </c>
      <c r="F6" s="315"/>
      <c r="G6" s="315"/>
      <c r="H6" s="315"/>
      <c r="L6" s="235"/>
    </row>
    <row r="7" spans="3:12">
      <c r="C7" s="55"/>
      <c r="D7" s="55"/>
      <c r="E7" s="56"/>
      <c r="F7" s="56"/>
    </row>
    <row r="8" spans="3:12">
      <c r="C8" s="316" t="s">
        <v>72</v>
      </c>
      <c r="D8" s="317"/>
      <c r="E8" s="290" t="s">
        <v>73</v>
      </c>
      <c r="F8" s="35" t="s">
        <v>25</v>
      </c>
      <c r="G8" s="298" t="s">
        <v>87</v>
      </c>
      <c r="H8" s="298" t="s">
        <v>88</v>
      </c>
      <c r="I8" s="300" t="str">
        <f>E4</f>
        <v>01/07/2023 to 31/03/2024</v>
      </c>
    </row>
    <row r="9" spans="3:12" ht="15">
      <c r="C9" s="318"/>
      <c r="D9" s="319"/>
      <c r="E9" s="320"/>
      <c r="F9" s="35" t="s">
        <v>74</v>
      </c>
      <c r="G9" s="299"/>
      <c r="H9" s="299"/>
      <c r="I9" s="299"/>
      <c r="L9" s="235"/>
    </row>
    <row r="10" spans="3:12" ht="24" customHeight="1">
      <c r="C10" s="304" t="s">
        <v>75</v>
      </c>
      <c r="D10" s="305"/>
      <c r="E10" s="36" t="s">
        <v>100</v>
      </c>
      <c r="F10" s="37" t="s">
        <v>76</v>
      </c>
      <c r="G10" s="38">
        <f>F49</f>
        <v>302094.78005205357</v>
      </c>
      <c r="H10" s="38">
        <f>H49</f>
        <v>167807.04075468867</v>
      </c>
      <c r="I10" s="234">
        <f>SUM(G10:H10)</f>
        <v>469901.82080674224</v>
      </c>
      <c r="J10" s="57"/>
      <c r="K10" s="58"/>
    </row>
    <row r="11" spans="3:12" ht="15">
      <c r="C11" s="304" t="s">
        <v>77</v>
      </c>
      <c r="D11" s="305"/>
      <c r="E11" s="36" t="s">
        <v>101</v>
      </c>
      <c r="F11" s="39" t="s">
        <v>102</v>
      </c>
      <c r="G11" s="40">
        <f>G49</f>
        <v>282981</v>
      </c>
      <c r="H11" s="40">
        <f>I49</f>
        <v>157192</v>
      </c>
      <c r="I11" s="40">
        <f>SUM(G11:H11)</f>
        <v>440173</v>
      </c>
    </row>
    <row r="12" spans="3:12" ht="15">
      <c r="C12" s="304" t="s">
        <v>78</v>
      </c>
      <c r="D12" s="305"/>
      <c r="E12" s="36" t="s">
        <v>103</v>
      </c>
      <c r="F12" s="39" t="s">
        <v>102</v>
      </c>
      <c r="G12" s="41">
        <v>0</v>
      </c>
      <c r="H12" s="41">
        <v>0</v>
      </c>
      <c r="I12" s="41">
        <f>SUM(G12:H12)</f>
        <v>0</v>
      </c>
    </row>
    <row r="13" spans="3:12" ht="42" customHeight="1">
      <c r="C13" s="304" t="s">
        <v>104</v>
      </c>
      <c r="D13" s="305"/>
      <c r="E13" s="36" t="s">
        <v>105</v>
      </c>
      <c r="F13" s="39" t="s">
        <v>102</v>
      </c>
      <c r="G13" s="40">
        <f>G11-G12</f>
        <v>282981</v>
      </c>
      <c r="H13" s="40">
        <f>H11-H12</f>
        <v>157192</v>
      </c>
      <c r="I13" s="42">
        <f>SUM(G13:H13)</f>
        <v>440173</v>
      </c>
      <c r="K13" s="54"/>
      <c r="L13" s="59"/>
    </row>
    <row r="14" spans="3:12" ht="14.4" customHeight="1"/>
    <row r="15" spans="3:12">
      <c r="C15" s="55"/>
      <c r="D15" s="55"/>
      <c r="E15" s="56"/>
      <c r="I15" s="35" t="s">
        <v>12</v>
      </c>
    </row>
    <row r="16" spans="3:12" ht="27.6">
      <c r="C16" s="306" t="s">
        <v>79</v>
      </c>
      <c r="D16" s="307"/>
      <c r="E16" s="307"/>
      <c r="F16" s="308"/>
      <c r="G16" s="43" t="str">
        <f>G8</f>
        <v>01/07/2023 to 31/12/2023</v>
      </c>
      <c r="H16" s="43" t="str">
        <f>H8</f>
        <v>01/01/2024 to 31/03/2024</v>
      </c>
      <c r="I16" s="44" t="str">
        <f>I8</f>
        <v>01/07/2023 to 31/03/2024</v>
      </c>
    </row>
    <row r="17" spans="3:13" ht="27.6" customHeight="1">
      <c r="C17" s="301" t="s">
        <v>106</v>
      </c>
      <c r="D17" s="302"/>
      <c r="E17" s="302"/>
      <c r="F17" s="303"/>
      <c r="G17" s="45">
        <f>G11</f>
        <v>282981</v>
      </c>
      <c r="H17" s="45">
        <f>H11</f>
        <v>157192</v>
      </c>
      <c r="I17" s="45">
        <f>G17+H17</f>
        <v>440173</v>
      </c>
    </row>
    <row r="18" spans="3:13" ht="14.4" customHeight="1">
      <c r="C18" s="301" t="s">
        <v>80</v>
      </c>
      <c r="D18" s="302"/>
      <c r="E18" s="302"/>
      <c r="F18" s="303"/>
      <c r="G18" s="46" t="s">
        <v>96</v>
      </c>
      <c r="H18" s="46" t="s">
        <v>98</v>
      </c>
      <c r="I18" s="46" t="s">
        <v>96</v>
      </c>
    </row>
    <row r="19" spans="3:13" ht="14.4" customHeight="1">
      <c r="C19" s="301" t="s">
        <v>81</v>
      </c>
      <c r="D19" s="302"/>
      <c r="E19" s="302"/>
      <c r="F19" s="303"/>
      <c r="G19" s="46" t="s">
        <v>97</v>
      </c>
      <c r="H19" s="46" t="s">
        <v>99</v>
      </c>
      <c r="I19" s="46" t="s">
        <v>99</v>
      </c>
    </row>
    <row r="20" spans="3:13" ht="14.4" customHeight="1">
      <c r="C20" s="301" t="s">
        <v>82</v>
      </c>
      <c r="D20" s="302"/>
      <c r="E20" s="302"/>
      <c r="F20" s="303"/>
      <c r="G20" s="47">
        <f>G19-G18+1</f>
        <v>184</v>
      </c>
      <c r="H20" s="47">
        <f>H19-H18+1</f>
        <v>91</v>
      </c>
      <c r="I20" s="47">
        <f>I19-I18+1</f>
        <v>275</v>
      </c>
    </row>
    <row r="21" spans="3:13" ht="29.4" customHeight="1">
      <c r="C21" s="301" t="s">
        <v>83</v>
      </c>
      <c r="D21" s="302"/>
      <c r="E21" s="302"/>
      <c r="F21" s="303"/>
      <c r="G21" s="48">
        <v>638520</v>
      </c>
      <c r="H21" s="48">
        <v>638520</v>
      </c>
      <c r="I21" s="48">
        <v>638520</v>
      </c>
      <c r="K21" s="54"/>
    </row>
    <row r="22" spans="3:13" ht="14.4" customHeight="1">
      <c r="C22" s="301" t="s">
        <v>107</v>
      </c>
      <c r="D22" s="302"/>
      <c r="E22" s="302"/>
      <c r="F22" s="303"/>
      <c r="G22" s="48">
        <f>ROUNDDOWN((G21*G20/365),0)</f>
        <v>321884</v>
      </c>
      <c r="H22" s="48">
        <f>ROUNDDOWN((H21*H20/365),0)</f>
        <v>159192</v>
      </c>
      <c r="I22" s="48">
        <f>ROUNDDOWN((I21*I20/365),0)</f>
        <v>481076</v>
      </c>
    </row>
    <row r="23" spans="3:13" ht="14.4" customHeight="1">
      <c r="C23" s="301" t="s">
        <v>84</v>
      </c>
      <c r="D23" s="302"/>
      <c r="E23" s="302"/>
      <c r="F23" s="303"/>
      <c r="G23" s="49">
        <f>(G17-G22)/G22</f>
        <v>-0.12086030992531471</v>
      </c>
      <c r="H23" s="49">
        <f>(H17-H22)/H22</f>
        <v>-1.2563445399266295E-2</v>
      </c>
      <c r="I23" s="50">
        <f>(I17-I22)/I22</f>
        <v>-8.502398789380472E-2</v>
      </c>
    </row>
    <row r="24" spans="3:13" ht="14.4" customHeight="1">
      <c r="C24" s="70"/>
      <c r="D24" s="70"/>
      <c r="E24" s="70"/>
      <c r="F24" s="70"/>
      <c r="G24" s="71"/>
      <c r="H24" s="71"/>
      <c r="I24" s="72"/>
    </row>
    <row r="25" spans="3:13" ht="14.4" customHeight="1">
      <c r="C25" s="70"/>
      <c r="D25" s="70"/>
      <c r="E25" s="70"/>
      <c r="F25" s="311" t="s">
        <v>109</v>
      </c>
      <c r="G25" s="312"/>
      <c r="H25" s="312"/>
      <c r="I25" s="312"/>
      <c r="J25" s="312"/>
      <c r="K25" s="313"/>
    </row>
    <row r="26" spans="3:13" ht="14.4" customHeight="1">
      <c r="D26" s="73"/>
      <c r="E26" s="73"/>
      <c r="F26" s="309" t="str">
        <f>G16</f>
        <v>01/07/2023 to 31/12/2023</v>
      </c>
      <c r="G26" s="310"/>
      <c r="H26" s="309" t="str">
        <f>H16</f>
        <v>01/01/2024 to 31/03/2024</v>
      </c>
      <c r="I26" s="310"/>
      <c r="J26" s="309" t="str">
        <f>I16</f>
        <v>01/07/2023 to 31/03/2024</v>
      </c>
      <c r="K26" s="310"/>
      <c r="L26" s="309" t="str">
        <f>J26</f>
        <v>01/07/2023 to 31/03/2024</v>
      </c>
      <c r="M26" s="310"/>
    </row>
    <row r="27" spans="3:13" ht="15.6" customHeight="1">
      <c r="C27" s="290" t="s">
        <v>108</v>
      </c>
      <c r="D27" s="290" t="s">
        <v>89</v>
      </c>
      <c r="E27" s="35" t="s">
        <v>110</v>
      </c>
      <c r="F27" s="35" t="s">
        <v>93</v>
      </c>
      <c r="G27" s="35" t="s">
        <v>94</v>
      </c>
      <c r="H27" s="35" t="s">
        <v>93</v>
      </c>
      <c r="I27" s="35" t="s">
        <v>94</v>
      </c>
      <c r="J27" s="35" t="s">
        <v>93</v>
      </c>
      <c r="K27" s="35" t="s">
        <v>94</v>
      </c>
      <c r="L27" s="35" t="s">
        <v>93</v>
      </c>
      <c r="M27" s="35" t="s">
        <v>94</v>
      </c>
    </row>
    <row r="28" spans="3:13">
      <c r="C28" s="291"/>
      <c r="D28" s="291"/>
      <c r="E28" s="35" t="s">
        <v>111</v>
      </c>
      <c r="F28" s="35" t="s">
        <v>76</v>
      </c>
      <c r="G28" s="35" t="s">
        <v>85</v>
      </c>
      <c r="H28" s="35" t="s">
        <v>76</v>
      </c>
      <c r="I28" s="35" t="s">
        <v>85</v>
      </c>
      <c r="J28" s="35" t="s">
        <v>76</v>
      </c>
      <c r="K28" s="35" t="s">
        <v>85</v>
      </c>
      <c r="L28" s="35" t="s">
        <v>76</v>
      </c>
      <c r="M28" s="35" t="s">
        <v>85</v>
      </c>
    </row>
    <row r="29" spans="3:13">
      <c r="C29" s="292" t="s">
        <v>24</v>
      </c>
      <c r="D29" s="295" t="s">
        <v>20</v>
      </c>
      <c r="E29" s="78">
        <v>8</v>
      </c>
      <c r="F29" s="60">
        <f>'1. Mytrah-Abhinav (TL)'!E6</f>
        <v>6326.7000000000007</v>
      </c>
      <c r="G29" s="61">
        <f>'1. Mytrah-Abhinav (TL)'!F6</f>
        <v>5923</v>
      </c>
      <c r="H29" s="60">
        <f>'1. Mytrah-Abhinav (TL)'!G6</f>
        <v>3752.9600288600286</v>
      </c>
      <c r="I29" s="61">
        <f>'1. Mytrah-Abhinav (TL)'!H6</f>
        <v>3515</v>
      </c>
      <c r="J29" s="62">
        <f>'1. Mytrah-Abhinav (TL)'!I6</f>
        <v>10079.660028860029</v>
      </c>
      <c r="K29" s="63">
        <f>'1. Mytrah-Abhinav (TL)'!J6</f>
        <v>9438</v>
      </c>
      <c r="L29" s="321">
        <f>SUM(J29:J43)</f>
        <v>353739.79983115057</v>
      </c>
      <c r="M29" s="322">
        <f>SUM(K29:K43)</f>
        <v>331357</v>
      </c>
    </row>
    <row r="30" spans="3:13">
      <c r="C30" s="294"/>
      <c r="D30" s="296"/>
      <c r="E30" s="78">
        <v>8</v>
      </c>
      <c r="F30" s="60">
        <f>'1. Mytrah-Abhinav (TL)'!E7</f>
        <v>6363.1239999999998</v>
      </c>
      <c r="G30" s="61">
        <f>'1. Mytrah-Abhinav (TL)'!F7</f>
        <v>5955</v>
      </c>
      <c r="H30" s="60">
        <f>'1. Mytrah-Abhinav (TL)'!G7</f>
        <v>3555.9131105978349</v>
      </c>
      <c r="I30" s="61">
        <f>'1. Mytrah-Abhinav (TL)'!H7</f>
        <v>3330</v>
      </c>
      <c r="J30" s="62">
        <f>'1. Mytrah-Abhinav (TL)'!I7</f>
        <v>9919.0371105978338</v>
      </c>
      <c r="K30" s="63">
        <f>'1. Mytrah-Abhinav (TL)'!J7</f>
        <v>9285</v>
      </c>
      <c r="L30" s="321"/>
      <c r="M30" s="322"/>
    </row>
    <row r="31" spans="3:13">
      <c r="C31" s="294"/>
      <c r="D31" s="296"/>
      <c r="E31" s="78">
        <v>15</v>
      </c>
      <c r="F31" s="60">
        <f>'1. Mytrah-Abhinav (TL)'!E8</f>
        <v>11076.400000000001</v>
      </c>
      <c r="G31" s="61">
        <f>'1. Mytrah-Abhinav (TL)'!F8</f>
        <v>10376</v>
      </c>
      <c r="H31" s="60">
        <f>'1. Mytrah-Abhinav (TL)'!G8</f>
        <v>6526.4775963754355</v>
      </c>
      <c r="I31" s="61">
        <f>'1. Mytrah-Abhinav (TL)'!H8</f>
        <v>6114</v>
      </c>
      <c r="J31" s="62">
        <f>'1. Mytrah-Abhinav (TL)'!I8</f>
        <v>17602.877596375438</v>
      </c>
      <c r="K31" s="63">
        <f>'1. Mytrah-Abhinav (TL)'!J8</f>
        <v>16490</v>
      </c>
      <c r="L31" s="321"/>
      <c r="M31" s="322"/>
    </row>
    <row r="32" spans="3:13">
      <c r="C32" s="294"/>
      <c r="D32" s="296"/>
      <c r="E32" s="78">
        <v>11</v>
      </c>
      <c r="F32" s="60">
        <f>'1. Mytrah-Abhinav (TL)'!E9</f>
        <v>9132.7110000000011</v>
      </c>
      <c r="G32" s="61">
        <f>'1. Mytrah-Abhinav (TL)'!F9</f>
        <v>8555</v>
      </c>
      <c r="H32" s="60">
        <f>'1. Mytrah-Abhinav (TL)'!G9</f>
        <v>5290.5149264901829</v>
      </c>
      <c r="I32" s="61">
        <f>'1. Mytrah-Abhinav (TL)'!H9</f>
        <v>4956</v>
      </c>
      <c r="J32" s="62">
        <f>'1. Mytrah-Abhinav (TL)'!I9</f>
        <v>14423.225926490184</v>
      </c>
      <c r="K32" s="63">
        <f>'1. Mytrah-Abhinav (TL)'!J9</f>
        <v>13511</v>
      </c>
      <c r="L32" s="321"/>
      <c r="M32" s="322"/>
    </row>
    <row r="33" spans="3:13">
      <c r="C33" s="294"/>
      <c r="D33" s="296"/>
      <c r="E33" s="78">
        <v>15</v>
      </c>
      <c r="F33" s="60">
        <f>'1. Mytrah-Abhinav (TL)'!E10</f>
        <v>12616.906969281703</v>
      </c>
      <c r="G33" s="61">
        <f>'1. Mytrah-Abhinav (TL)'!F10</f>
        <v>11818</v>
      </c>
      <c r="H33" s="60">
        <f>'1. Mytrah-Abhinav (TL)'!G10</f>
        <v>7251.9750293823126</v>
      </c>
      <c r="I33" s="61">
        <f>'1. Mytrah-Abhinav (TL)'!H10</f>
        <v>6793</v>
      </c>
      <c r="J33" s="62">
        <f>'1. Mytrah-Abhinav (TL)'!I10</f>
        <v>19868.881998664016</v>
      </c>
      <c r="K33" s="63">
        <f>'1. Mytrah-Abhinav (TL)'!J10</f>
        <v>18611</v>
      </c>
      <c r="L33" s="321"/>
      <c r="M33" s="322"/>
    </row>
    <row r="34" spans="3:13">
      <c r="C34" s="294"/>
      <c r="D34" s="296"/>
      <c r="E34" s="78">
        <v>15</v>
      </c>
      <c r="F34" s="60">
        <f>'1. Mytrah-Abhinav (TL)'!E11</f>
        <v>9622.68</v>
      </c>
      <c r="G34" s="61">
        <f>'1. Mytrah-Abhinav (TL)'!F11</f>
        <v>9014</v>
      </c>
      <c r="H34" s="60">
        <f>'1. Mytrah-Abhinav (TL)'!G11</f>
        <v>5776.9441174096282</v>
      </c>
      <c r="I34" s="61">
        <f>'1. Mytrah-Abhinav (TL)'!H11</f>
        <v>5411</v>
      </c>
      <c r="J34" s="62">
        <f>'1. Mytrah-Abhinav (TL)'!I11</f>
        <v>15399.624117409629</v>
      </c>
      <c r="K34" s="63">
        <f>'1. Mytrah-Abhinav (TL)'!J11</f>
        <v>14425</v>
      </c>
      <c r="L34" s="321"/>
      <c r="M34" s="322"/>
    </row>
    <row r="35" spans="3:13">
      <c r="C35" s="294"/>
      <c r="D35" s="297"/>
      <c r="E35" s="78">
        <v>15</v>
      </c>
      <c r="F35" s="60">
        <f>'1. Mytrah-Abhinav (TL)'!E12</f>
        <v>12588.36</v>
      </c>
      <c r="G35" s="61">
        <f>'1. Mytrah-Abhinav (TL)'!F12</f>
        <v>11792</v>
      </c>
      <c r="H35" s="60">
        <f>'1. Mytrah-Abhinav (TL)'!G12</f>
        <v>7696.9492223138222</v>
      </c>
      <c r="I35" s="61">
        <f>'1. Mytrah-Abhinav (TL)'!H12</f>
        <v>7210</v>
      </c>
      <c r="J35" s="62">
        <f>'1. Mytrah-Abhinav (TL)'!I12</f>
        <v>20285.309222313823</v>
      </c>
      <c r="K35" s="63">
        <f>'1. Mytrah-Abhinav (TL)'!J12</f>
        <v>19002</v>
      </c>
      <c r="L35" s="321"/>
      <c r="M35" s="322"/>
    </row>
    <row r="36" spans="3:13">
      <c r="C36" s="294"/>
      <c r="D36" s="295" t="s">
        <v>21</v>
      </c>
      <c r="E36" s="78">
        <v>15</v>
      </c>
      <c r="F36" s="60">
        <f>'2. Mytrah-Adarsh (TL)'!E5</f>
        <v>14617.699999999999</v>
      </c>
      <c r="G36" s="61">
        <f>'2. Mytrah-Adarsh (TL)'!F5</f>
        <v>13693</v>
      </c>
      <c r="H36" s="60">
        <f>'2. Mytrah-Adarsh (TL)'!G5</f>
        <v>7500.4</v>
      </c>
      <c r="I36" s="61">
        <f>'2. Mytrah-Adarsh (TL)'!H5</f>
        <v>7026</v>
      </c>
      <c r="J36" s="62">
        <f>'2. Mytrah-Adarsh (TL)'!I5</f>
        <v>22118.1</v>
      </c>
      <c r="K36" s="63">
        <f>'2. Mytrah-Adarsh (TL)'!J5</f>
        <v>20719</v>
      </c>
      <c r="L36" s="321"/>
      <c r="M36" s="322"/>
    </row>
    <row r="37" spans="3:13">
      <c r="C37" s="294"/>
      <c r="D37" s="296"/>
      <c r="E37" s="78">
        <v>15</v>
      </c>
      <c r="F37" s="60">
        <f>'2. Mytrah-Adarsh (TL)'!E6</f>
        <v>10987.19</v>
      </c>
      <c r="G37" s="61">
        <f>'2. Mytrah-Adarsh (TL)'!F6</f>
        <v>10292</v>
      </c>
      <c r="H37" s="60">
        <f>'2. Mytrah-Adarsh (TL)'!G6</f>
        <v>7282.8030904489069</v>
      </c>
      <c r="I37" s="61">
        <f>'2. Mytrah-Adarsh (TL)'!H6</f>
        <v>6822</v>
      </c>
      <c r="J37" s="62">
        <f>'2. Mytrah-Adarsh (TL)'!I6</f>
        <v>18269.993090448908</v>
      </c>
      <c r="K37" s="63">
        <f>'2. Mytrah-Adarsh (TL)'!J6</f>
        <v>17114</v>
      </c>
      <c r="L37" s="321"/>
      <c r="M37" s="322"/>
    </row>
    <row r="38" spans="3:13">
      <c r="C38" s="294"/>
      <c r="D38" s="296"/>
      <c r="E38" s="78">
        <v>15</v>
      </c>
      <c r="F38" s="60">
        <f>'2. Mytrah-Adarsh (TL)'!E7</f>
        <v>10437.09</v>
      </c>
      <c r="G38" s="61">
        <f>'2. Mytrah-Adarsh (TL)'!F7</f>
        <v>9777</v>
      </c>
      <c r="H38" s="60">
        <f>'2. Mytrah-Adarsh (TL)'!G7</f>
        <v>6780.2689828115472</v>
      </c>
      <c r="I38" s="61">
        <f>'2. Mytrah-Adarsh (TL)'!H7</f>
        <v>6351</v>
      </c>
      <c r="J38" s="62">
        <f>'2. Mytrah-Adarsh (TL)'!I7</f>
        <v>17217.358982811547</v>
      </c>
      <c r="K38" s="63">
        <f>'2. Mytrah-Adarsh (TL)'!J7</f>
        <v>16128</v>
      </c>
      <c r="L38" s="321"/>
      <c r="M38" s="322"/>
    </row>
    <row r="39" spans="3:13">
      <c r="C39" s="294"/>
      <c r="D39" s="296"/>
      <c r="E39" s="78">
        <v>15</v>
      </c>
      <c r="F39" s="60">
        <f>'2. Mytrah-Adarsh (TL)'!E8</f>
        <v>11408.77</v>
      </c>
      <c r="G39" s="61">
        <f>'2. Mytrah-Adarsh (TL)'!F8</f>
        <v>10687</v>
      </c>
      <c r="H39" s="60">
        <f>'2. Mytrah-Adarsh (TL)'!G8</f>
        <v>6744.5657047133391</v>
      </c>
      <c r="I39" s="61">
        <f>'2. Mytrah-Adarsh (TL)'!H8</f>
        <v>6318</v>
      </c>
      <c r="J39" s="62">
        <f>'2. Mytrah-Adarsh (TL)'!I8</f>
        <v>18153.33570471334</v>
      </c>
      <c r="K39" s="63">
        <f>'2. Mytrah-Adarsh (TL)'!J8</f>
        <v>17005</v>
      </c>
      <c r="L39" s="321"/>
      <c r="M39" s="322"/>
    </row>
    <row r="40" spans="3:13">
      <c r="C40" s="294"/>
      <c r="D40" s="296"/>
      <c r="E40" s="78">
        <v>15</v>
      </c>
      <c r="F40" s="60">
        <f>'2. Mytrah-Adarsh (TL)'!E9</f>
        <v>11604.359999999999</v>
      </c>
      <c r="G40" s="61">
        <f>'2. Mytrah-Adarsh (TL)'!F9</f>
        <v>10870</v>
      </c>
      <c r="H40" s="60">
        <f>'2. Mytrah-Adarsh (TL)'!G9</f>
        <v>6838.5412123261322</v>
      </c>
      <c r="I40" s="61">
        <f>'2. Mytrah-Adarsh (TL)'!H9</f>
        <v>6406</v>
      </c>
      <c r="J40" s="62">
        <f>'2. Mytrah-Adarsh (TL)'!I9</f>
        <v>18442.901212326131</v>
      </c>
      <c r="K40" s="63">
        <f>'2. Mytrah-Adarsh (TL)'!J9</f>
        <v>17276</v>
      </c>
      <c r="L40" s="321"/>
      <c r="M40" s="322"/>
    </row>
    <row r="41" spans="3:13">
      <c r="C41" s="294"/>
      <c r="D41" s="297"/>
      <c r="E41" s="78">
        <v>15</v>
      </c>
      <c r="F41" s="60">
        <f>'2. Mytrah-Adarsh (TL)'!E10</f>
        <v>12105.403774340655</v>
      </c>
      <c r="G41" s="61">
        <f>'2. Mytrah-Adarsh (TL)'!F10</f>
        <v>11340</v>
      </c>
      <c r="H41" s="60">
        <f>'2. Mytrah-Adarsh (TL)'!G10</f>
        <v>7138.9395537663695</v>
      </c>
      <c r="I41" s="61">
        <f>'2. Mytrah-Adarsh (TL)'!H10</f>
        <v>6687</v>
      </c>
      <c r="J41" s="62">
        <f>'2. Mytrah-Adarsh (TL)'!I10</f>
        <v>19244.343328107025</v>
      </c>
      <c r="K41" s="63">
        <f>'2. Mytrah-Adarsh (TL)'!J10</f>
        <v>18027</v>
      </c>
      <c r="L41" s="321"/>
      <c r="M41" s="322"/>
    </row>
    <row r="42" spans="3:13">
      <c r="C42" s="294"/>
      <c r="D42" s="74" t="s">
        <v>22</v>
      </c>
      <c r="E42" s="79">
        <v>50</v>
      </c>
      <c r="F42" s="60">
        <f>'3. Mytrah-Agriya (TL)'!D5</f>
        <v>45025.899999999994</v>
      </c>
      <c r="G42" s="61">
        <f>'3. Mytrah-Agriya (TL)'!E5</f>
        <v>42180</v>
      </c>
      <c r="H42" s="60">
        <f>'3. Mytrah-Agriya (TL)'!F5</f>
        <v>23696.699999999997</v>
      </c>
      <c r="I42" s="61">
        <f>'3. Mytrah-Agriya (TL)'!G5</f>
        <v>22199</v>
      </c>
      <c r="J42" s="62">
        <f>'3. Mytrah-Agriya (TL)'!H5</f>
        <v>68722.599999999991</v>
      </c>
      <c r="K42" s="63">
        <f>'3. Mytrah-Agriya (TL)'!I5</f>
        <v>64379</v>
      </c>
      <c r="L42" s="321"/>
      <c r="M42" s="322"/>
    </row>
    <row r="43" spans="3:13" ht="14.4" customHeight="1">
      <c r="C43" s="293"/>
      <c r="D43" s="74" t="s">
        <v>23</v>
      </c>
      <c r="E43" s="79">
        <v>50</v>
      </c>
      <c r="F43" s="60">
        <f>'4. Mytrah-Aakash (TL)'!D5</f>
        <v>40938.9</v>
      </c>
      <c r="G43" s="61">
        <f>'4. Mytrah-Aakash (TL)'!E5</f>
        <v>38351</v>
      </c>
      <c r="H43" s="60">
        <f>'4. Mytrah-Aakash (TL)'!F5</f>
        <v>23053.651512032666</v>
      </c>
      <c r="I43" s="61">
        <f>'4. Mytrah-Aakash (TL)'!G5</f>
        <v>21596</v>
      </c>
      <c r="J43" s="62">
        <f>'4. Mytrah-Aakash (TL)'!H5</f>
        <v>63992.551512032667</v>
      </c>
      <c r="K43" s="63">
        <f>'4. Mytrah-Aakash (TL)'!I5</f>
        <v>59947</v>
      </c>
      <c r="L43" s="321"/>
      <c r="M43" s="322"/>
    </row>
    <row r="44" spans="3:13" ht="15" customHeight="1">
      <c r="C44" s="292" t="s">
        <v>19</v>
      </c>
      <c r="D44" s="75" t="s">
        <v>90</v>
      </c>
      <c r="E44" s="80">
        <v>25</v>
      </c>
      <c r="F44" s="60">
        <f>'5. Mytrah Aadhya (Punjab)'!D5</f>
        <v>19865.132708431294</v>
      </c>
      <c r="G44" s="61">
        <f>'5. Mytrah Aadhya (Punjab)'!E5</f>
        <v>18609</v>
      </c>
      <c r="H44" s="60">
        <f>'5. Mytrah Aadhya (Punjab)'!F5</f>
        <v>7958.65928223636</v>
      </c>
      <c r="I44" s="61">
        <f>'5. Mytrah Aadhya (Punjab)'!G5</f>
        <v>7455</v>
      </c>
      <c r="J44" s="62">
        <f>'5. Mytrah Aadhya (Punjab)'!H5</f>
        <v>27823.791990667654</v>
      </c>
      <c r="K44" s="63">
        <f>'5. Mytrah Aadhya (Punjab)'!I5</f>
        <v>26064</v>
      </c>
      <c r="L44" s="321">
        <f>SUM(J44:J45)</f>
        <v>56172.311150935122</v>
      </c>
      <c r="M44" s="322">
        <f>SUM(K44:K45)</f>
        <v>52620</v>
      </c>
    </row>
    <row r="45" spans="3:13">
      <c r="C45" s="293"/>
      <c r="D45" s="76" t="s">
        <v>90</v>
      </c>
      <c r="E45" s="78">
        <v>25</v>
      </c>
      <c r="F45" s="60">
        <f>'5. Mytrah Aadhya (Punjab)'!D6</f>
        <v>19890.737099999998</v>
      </c>
      <c r="G45" s="61">
        <f>'5. Mytrah Aadhya (Punjab)'!E6</f>
        <v>18633</v>
      </c>
      <c r="H45" s="60">
        <f>'5. Mytrah Aadhya (Punjab)'!F6</f>
        <v>8457.7820602674692</v>
      </c>
      <c r="I45" s="61">
        <f>'5. Mytrah Aadhya (Punjab)'!G6</f>
        <v>7923</v>
      </c>
      <c r="J45" s="62">
        <f>'5. Mytrah Aadhya (Punjab)'!H6</f>
        <v>28348.519160267468</v>
      </c>
      <c r="K45" s="63">
        <f>'5. Mytrah Aadhya (Punjab)'!I6</f>
        <v>26556</v>
      </c>
      <c r="L45" s="321"/>
      <c r="M45" s="322"/>
    </row>
    <row r="46" spans="3:13">
      <c r="C46" s="65" t="s">
        <v>18</v>
      </c>
      <c r="D46" s="76" t="s">
        <v>16</v>
      </c>
      <c r="E46" s="78">
        <v>15</v>
      </c>
      <c r="F46" s="60">
        <f>'6. Mytrah Advaith &amp; Aksha (KR)'!D5</f>
        <v>12676.697999999999</v>
      </c>
      <c r="G46" s="61">
        <f>'6. Mytrah Advaith &amp; Aksha (KR)'!E5</f>
        <v>11875</v>
      </c>
      <c r="H46" s="60">
        <f>'6. Mytrah Advaith &amp; Aksha (KR)'!F5</f>
        <v>7179.793789194905</v>
      </c>
      <c r="I46" s="61">
        <f>'6. Mytrah Advaith &amp; Aksha (KR)'!G5</f>
        <v>6726</v>
      </c>
      <c r="J46" s="62">
        <f>'6. Mytrah Advaith &amp; Aksha (KR)'!H5</f>
        <v>19856.491789194904</v>
      </c>
      <c r="K46" s="63">
        <f>'6. Mytrah Advaith &amp; Aksha (KR)'!I5</f>
        <v>18601</v>
      </c>
      <c r="L46" s="321">
        <f>SUM(J46:J48)</f>
        <v>59989.70982465666</v>
      </c>
      <c r="M46" s="322">
        <f>SUM(K46:K48)</f>
        <v>56196</v>
      </c>
    </row>
    <row r="47" spans="3:13">
      <c r="C47" s="65" t="s">
        <v>18</v>
      </c>
      <c r="D47" s="76" t="s">
        <v>16</v>
      </c>
      <c r="E47" s="78">
        <v>15</v>
      </c>
      <c r="F47" s="60">
        <f>'6. Mytrah Advaith &amp; Aksha (KR)'!D6</f>
        <v>11792.897999999999</v>
      </c>
      <c r="G47" s="61">
        <f>'6. Mytrah Advaith &amp; Aksha (KR)'!E6</f>
        <v>11047</v>
      </c>
      <c r="H47" s="60">
        <f>'6. Mytrah Advaith &amp; Aksha (KR)'!F6</f>
        <v>7292.3755354617533</v>
      </c>
      <c r="I47" s="61">
        <f>'6. Mytrah Advaith &amp; Aksha (KR)'!G6</f>
        <v>6831</v>
      </c>
      <c r="J47" s="62">
        <f>'6. Mytrah Advaith &amp; Aksha (KR)'!H6</f>
        <v>19085.273535461754</v>
      </c>
      <c r="K47" s="63">
        <f>'6. Mytrah Advaith &amp; Aksha (KR)'!I6</f>
        <v>17878</v>
      </c>
      <c r="L47" s="321"/>
      <c r="M47" s="322"/>
    </row>
    <row r="48" spans="3:13" ht="13.95" customHeight="1">
      <c r="C48" s="65" t="s">
        <v>18</v>
      </c>
      <c r="D48" s="77" t="s">
        <v>17</v>
      </c>
      <c r="E48" s="78">
        <v>15</v>
      </c>
      <c r="F48" s="60">
        <f>'6. Mytrah Advaith &amp; Aksha (KR)'!D7</f>
        <v>13017.1185</v>
      </c>
      <c r="G48" s="61">
        <f>'6. Mytrah Advaith &amp; Aksha (KR)'!E7</f>
        <v>12194</v>
      </c>
      <c r="H48" s="60">
        <f>'6. Mytrah Advaith &amp; Aksha (KR)'!F7</f>
        <v>8030.826</v>
      </c>
      <c r="I48" s="61">
        <f>'6. Mytrah Advaith &amp; Aksha (KR)'!G7</f>
        <v>7523</v>
      </c>
      <c r="J48" s="62">
        <f>'6. Mytrah Advaith &amp; Aksha (KR)'!H7</f>
        <v>21047.944500000001</v>
      </c>
      <c r="K48" s="63">
        <f>'6. Mytrah Advaith &amp; Aksha (KR)'!I7</f>
        <v>19717</v>
      </c>
      <c r="L48" s="321"/>
      <c r="M48" s="322"/>
    </row>
    <row r="49" spans="3:13" s="86" customFormat="1">
      <c r="C49" s="81"/>
      <c r="D49" s="82" t="s">
        <v>86</v>
      </c>
      <c r="E49" s="83">
        <f>SUM(E29:E48)</f>
        <v>372</v>
      </c>
      <c r="F49" s="84">
        <f t="shared" ref="F49:K49" si="0">SUM(F29:F48)</f>
        <v>302094.78005205357</v>
      </c>
      <c r="G49" s="52">
        <f t="shared" si="0"/>
        <v>282981</v>
      </c>
      <c r="H49" s="84">
        <f t="shared" si="0"/>
        <v>167807.04075468867</v>
      </c>
      <c r="I49" s="85">
        <f t="shared" si="0"/>
        <v>157192</v>
      </c>
      <c r="J49" s="51">
        <f t="shared" si="0"/>
        <v>469901.82080674235</v>
      </c>
      <c r="K49" s="52">
        <f t="shared" si="0"/>
        <v>440173</v>
      </c>
      <c r="L49" s="236">
        <f>L29+L44+L46</f>
        <v>469901.82080674235</v>
      </c>
      <c r="M49" s="237">
        <f>M29+M44+M46</f>
        <v>440173</v>
      </c>
    </row>
    <row r="50" spans="3:13">
      <c r="G50" s="66"/>
      <c r="H50" s="66"/>
      <c r="I50" s="66"/>
      <c r="J50" s="67"/>
      <c r="K50" s="67"/>
      <c r="L50" s="54"/>
      <c r="M50" s="64"/>
    </row>
    <row r="51" spans="3:13">
      <c r="C51" s="68"/>
      <c r="D51" s="68"/>
      <c r="E51" s="68"/>
      <c r="F51" s="68"/>
      <c r="L51" s="54"/>
      <c r="M51" s="53"/>
    </row>
    <row r="52" spans="3:13" ht="14.4" customHeight="1">
      <c r="C52" s="289" t="s">
        <v>130</v>
      </c>
      <c r="D52" s="289"/>
      <c r="E52" s="289"/>
      <c r="F52" s="289"/>
      <c r="G52" s="289"/>
      <c r="H52" s="289"/>
      <c r="I52" s="289"/>
      <c r="L52" s="54"/>
      <c r="M52" s="53"/>
    </row>
    <row r="53" spans="3:13" ht="14.4" customHeight="1">
      <c r="C53" s="289"/>
      <c r="D53" s="289"/>
      <c r="E53" s="289"/>
      <c r="F53" s="289"/>
      <c r="G53" s="289"/>
      <c r="H53" s="289"/>
      <c r="I53" s="289"/>
      <c r="L53" s="54"/>
      <c r="M53" s="53"/>
    </row>
    <row r="54" spans="3:13" ht="14.4" customHeight="1">
      <c r="C54" s="289"/>
      <c r="D54" s="289"/>
      <c r="E54" s="289"/>
      <c r="F54" s="289"/>
      <c r="G54" s="289"/>
      <c r="H54" s="289"/>
      <c r="I54" s="289"/>
      <c r="K54" s="89"/>
      <c r="L54" s="54"/>
      <c r="M54" s="53"/>
    </row>
    <row r="55" spans="3:13" ht="14.4" customHeight="1">
      <c r="I55" s="88"/>
    </row>
    <row r="56" spans="3:13" ht="14.4" customHeight="1">
      <c r="I56" s="88"/>
    </row>
    <row r="57" spans="3:13" ht="14.4" customHeight="1"/>
    <row r="58" spans="3:13" ht="14.4" customHeight="1">
      <c r="I58" s="67"/>
    </row>
    <row r="59" spans="3:13" ht="14.4" customHeight="1"/>
    <row r="60" spans="3:13" ht="14.4" customHeight="1"/>
    <row r="61" spans="3:13" ht="14.4" customHeight="1"/>
    <row r="62" spans="3:13" ht="14.4" customHeight="1"/>
    <row r="63" spans="3:13" ht="14.4" customHeight="1"/>
    <row r="64" spans="3:13" ht="14.4" customHeight="1"/>
    <row r="65" spans="8:12" ht="14.4" customHeight="1"/>
    <row r="66" spans="8:12" ht="14.4" customHeight="1"/>
    <row r="67" spans="8:12" ht="14.4" customHeight="1"/>
    <row r="68" spans="8:12" ht="14.4" customHeight="1"/>
    <row r="69" spans="8:12" ht="14.4" customHeight="1"/>
    <row r="70" spans="8:12" ht="14.4" customHeight="1"/>
    <row r="71" spans="8:12" ht="14.4" customHeight="1"/>
    <row r="72" spans="8:12" ht="14.4" customHeight="1"/>
    <row r="73" spans="8:12" ht="14.4" customHeight="1"/>
    <row r="75" spans="8:12">
      <c r="H75" s="69"/>
      <c r="I75" s="69"/>
      <c r="J75" s="69"/>
      <c r="K75" s="69"/>
      <c r="L75" s="69"/>
    </row>
    <row r="76" spans="8:12" ht="14.4" customHeight="1">
      <c r="H76" s="69"/>
      <c r="I76" s="69"/>
      <c r="J76" s="69"/>
      <c r="K76" s="69"/>
      <c r="L76" s="69"/>
    </row>
    <row r="77" spans="8:12" ht="14.4" customHeight="1">
      <c r="H77" s="69"/>
      <c r="I77" s="69"/>
      <c r="J77" s="69"/>
      <c r="K77" s="69"/>
      <c r="L77" s="69"/>
    </row>
    <row r="78" spans="8:12" ht="14.4" customHeight="1">
      <c r="H78" s="69"/>
      <c r="I78" s="69"/>
      <c r="J78" s="69"/>
      <c r="K78" s="69"/>
      <c r="L78" s="69"/>
    </row>
    <row r="79" spans="8:12" ht="14.4" customHeight="1">
      <c r="H79" s="69"/>
      <c r="I79" s="69"/>
      <c r="J79" s="69"/>
      <c r="K79" s="69"/>
      <c r="L79" s="69"/>
    </row>
    <row r="80" spans="8:12" ht="14.4" customHeight="1">
      <c r="H80" s="69"/>
      <c r="I80" s="69"/>
      <c r="J80" s="69"/>
      <c r="K80" s="69"/>
      <c r="L80" s="69"/>
    </row>
    <row r="81" spans="8:12">
      <c r="H81" s="69"/>
      <c r="I81" s="69"/>
      <c r="J81" s="69"/>
      <c r="K81" s="69"/>
      <c r="L81" s="69"/>
    </row>
    <row r="82" spans="8:12">
      <c r="H82" s="69"/>
      <c r="I82" s="69"/>
      <c r="J82" s="69"/>
      <c r="K82" s="69"/>
      <c r="L82" s="69"/>
    </row>
    <row r="83" spans="8:12">
      <c r="H83" s="69"/>
      <c r="I83" s="69"/>
      <c r="J83" s="69"/>
      <c r="K83" s="69"/>
      <c r="L83" s="69"/>
    </row>
    <row r="84" spans="8:12">
      <c r="H84" s="69"/>
      <c r="I84" s="69"/>
      <c r="J84" s="69"/>
      <c r="K84" s="69"/>
      <c r="L84" s="69"/>
    </row>
    <row r="85" spans="8:12">
      <c r="H85" s="69"/>
      <c r="I85" s="69"/>
      <c r="J85" s="69"/>
      <c r="K85" s="69"/>
      <c r="L85" s="69"/>
    </row>
    <row r="86" spans="8:12">
      <c r="H86" s="69"/>
      <c r="I86" s="69"/>
      <c r="J86" s="69"/>
      <c r="K86" s="69"/>
      <c r="L86" s="69"/>
    </row>
    <row r="87" spans="8:12">
      <c r="H87" s="69"/>
      <c r="I87" s="69"/>
      <c r="J87" s="69"/>
      <c r="K87" s="69"/>
      <c r="L87" s="69"/>
    </row>
    <row r="88" spans="8:12">
      <c r="H88" s="69"/>
      <c r="I88" s="69"/>
      <c r="J88" s="69"/>
      <c r="K88" s="69"/>
      <c r="L88" s="69"/>
    </row>
    <row r="89" spans="8:12">
      <c r="H89" s="69"/>
      <c r="I89" s="69"/>
      <c r="J89" s="69"/>
      <c r="K89" s="69"/>
      <c r="L89" s="69"/>
    </row>
  </sheetData>
  <mergeCells count="45">
    <mergeCell ref="L29:L43"/>
    <mergeCell ref="L44:L45"/>
    <mergeCell ref="L46:L48"/>
    <mergeCell ref="L26:M26"/>
    <mergeCell ref="M29:M43"/>
    <mergeCell ref="M44:M45"/>
    <mergeCell ref="M46:M48"/>
    <mergeCell ref="J26:K26"/>
    <mergeCell ref="H26:I26"/>
    <mergeCell ref="F26:G26"/>
    <mergeCell ref="F25:K25"/>
    <mergeCell ref="C2:D2"/>
    <mergeCell ref="E2:H2"/>
    <mergeCell ref="C3:D3"/>
    <mergeCell ref="E3:H3"/>
    <mergeCell ref="C4:D4"/>
    <mergeCell ref="E4:H4"/>
    <mergeCell ref="C5:D5"/>
    <mergeCell ref="E5:H5"/>
    <mergeCell ref="C6:D6"/>
    <mergeCell ref="E6:H6"/>
    <mergeCell ref="C8:D9"/>
    <mergeCell ref="E8:E9"/>
    <mergeCell ref="G8:G9"/>
    <mergeCell ref="H8:H9"/>
    <mergeCell ref="I8:I9"/>
    <mergeCell ref="C23:F23"/>
    <mergeCell ref="C11:D11"/>
    <mergeCell ref="C12:D12"/>
    <mergeCell ref="C13:D13"/>
    <mergeCell ref="C16:F16"/>
    <mergeCell ref="C17:F17"/>
    <mergeCell ref="C18:F18"/>
    <mergeCell ref="C19:F19"/>
    <mergeCell ref="C20:F20"/>
    <mergeCell ref="C21:F21"/>
    <mergeCell ref="C22:F22"/>
    <mergeCell ref="C10:D10"/>
    <mergeCell ref="C52:I54"/>
    <mergeCell ref="C27:C28"/>
    <mergeCell ref="D27:D28"/>
    <mergeCell ref="C44:C45"/>
    <mergeCell ref="C29:C43"/>
    <mergeCell ref="D36:D41"/>
    <mergeCell ref="D29:D35"/>
  </mergeCells>
  <phoneticPr fontId="23" type="noConversion"/>
  <conditionalFormatting sqref="D29 D36 D42:D43 D48">
    <cfRule type="duplicateValues" dxfId="2" priority="2"/>
  </conditionalFormatting>
  <pageMargins left="0.7" right="0.7" top="0.75" bottom="0.75" header="0.3" footer="0.3"/>
  <pageSetup paperSize="9" orientation="portrait" horizontalDpi="0" verticalDpi="0" r:id="rId1"/>
  <ignoredErrors>
    <ignoredError sqref="E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CM141"/>
  <sheetViews>
    <sheetView topLeftCell="A6" zoomScale="85" zoomScaleNormal="85" workbookViewId="0">
      <selection activeCell="I39" sqref="I39"/>
    </sheetView>
  </sheetViews>
  <sheetFormatPr defaultColWidth="8.88671875" defaultRowHeight="13.8"/>
  <cols>
    <col min="1" max="1" width="12" style="90" customWidth="1"/>
    <col min="2" max="2" width="17.88671875" style="90" customWidth="1"/>
    <col min="3" max="3" width="16.88671875" style="90" customWidth="1"/>
    <col min="4" max="5" width="14.6640625" style="90" bestFit="1" customWidth="1"/>
    <col min="6" max="6" width="23.109375" style="90" customWidth="1"/>
    <col min="7" max="7" width="17.109375" style="90" customWidth="1"/>
    <col min="8" max="8" width="18.5546875" style="90" customWidth="1"/>
    <col min="9" max="9" width="18.33203125" style="90" customWidth="1"/>
    <col min="10" max="10" width="19" style="90" bestFit="1" customWidth="1"/>
    <col min="11" max="11" width="20" style="90" customWidth="1"/>
    <col min="12" max="12" width="17.109375" style="90" customWidth="1"/>
    <col min="13" max="13" width="14.6640625" style="90" customWidth="1"/>
    <col min="14" max="14" width="15.44140625" style="90" bestFit="1" customWidth="1"/>
    <col min="15" max="15" width="17.109375" style="90" bestFit="1" customWidth="1"/>
    <col min="16" max="16" width="14.6640625" style="90" bestFit="1" customWidth="1"/>
    <col min="17" max="24" width="8.88671875" style="90"/>
    <col min="25" max="25" width="11.5546875" style="90" customWidth="1"/>
    <col min="26" max="26" width="15.44140625" style="90" bestFit="1" customWidth="1"/>
    <col min="27" max="27" width="17.109375" style="90" bestFit="1" customWidth="1"/>
    <col min="28" max="28" width="16.33203125" style="90" bestFit="1" customWidth="1"/>
    <col min="29" max="29" width="12.6640625" style="90" bestFit="1" customWidth="1"/>
    <col min="30" max="30" width="12.6640625" style="90" customWidth="1"/>
    <col min="31" max="31" width="13.44140625" style="90" customWidth="1"/>
    <col min="32" max="32" width="9.6640625" style="90" customWidth="1"/>
    <col min="33" max="34" width="8.88671875" style="90"/>
    <col min="35" max="35" width="14.33203125" style="90" customWidth="1"/>
    <col min="36" max="37" width="8.88671875" style="90"/>
    <col min="38" max="38" width="15.44140625" style="90" bestFit="1" customWidth="1"/>
    <col min="39" max="39" width="16.109375" style="90" bestFit="1" customWidth="1"/>
    <col min="40" max="40" width="8.88671875" style="90"/>
    <col min="41" max="41" width="11.88671875" style="90" customWidth="1"/>
    <col min="42" max="42" width="19.33203125" style="90" customWidth="1"/>
    <col min="43" max="44" width="8.88671875" style="90"/>
    <col min="45" max="45" width="10.33203125" style="90" customWidth="1"/>
    <col min="46" max="49" width="8.88671875" style="90"/>
    <col min="50" max="50" width="10.33203125" style="90" bestFit="1" customWidth="1"/>
    <col min="51" max="51" width="16.109375" style="90" bestFit="1" customWidth="1"/>
    <col min="52" max="53" width="8.88671875" style="90"/>
    <col min="54" max="54" width="11.5546875" style="90" customWidth="1"/>
    <col min="55" max="55" width="14.5546875" style="90" customWidth="1"/>
    <col min="56" max="56" width="18.109375" style="90" customWidth="1"/>
    <col min="57" max="58" width="8.88671875" style="90"/>
    <col min="59" max="59" width="20.44140625" style="90" customWidth="1"/>
    <col min="60" max="60" width="10.6640625" style="90" customWidth="1"/>
    <col min="61" max="61" width="8.88671875" style="90"/>
    <col min="62" max="62" width="15.44140625" style="90" bestFit="1" customWidth="1"/>
    <col min="63" max="63" width="16.109375" style="90" bestFit="1" customWidth="1"/>
    <col min="64" max="64" width="10.109375" style="90" customWidth="1"/>
    <col min="65" max="65" width="8.88671875" style="90"/>
    <col min="66" max="66" width="16.6640625" style="90" customWidth="1"/>
    <col min="67" max="67" width="13.109375" style="90" customWidth="1"/>
    <col min="68" max="68" width="10.44140625" style="90" customWidth="1"/>
    <col min="69" max="69" width="10.5546875" style="90" customWidth="1"/>
    <col min="70" max="70" width="8.88671875" style="90"/>
    <col min="71" max="71" width="11" style="90" customWidth="1"/>
    <col min="72" max="72" width="11.6640625" style="90" customWidth="1"/>
    <col min="73" max="73" width="10.44140625" style="90" customWidth="1"/>
    <col min="74" max="74" width="13.44140625" style="90" customWidth="1"/>
    <col min="75" max="75" width="16.109375" style="90" bestFit="1" customWidth="1"/>
    <col min="76" max="76" width="14.6640625" style="90" bestFit="1" customWidth="1"/>
    <col min="77" max="77" width="11.109375" style="90" customWidth="1"/>
    <col min="78" max="78" width="19.44140625" style="90" customWidth="1"/>
    <col min="79" max="79" width="8.88671875" style="90"/>
    <col min="80" max="80" width="11.44140625" style="90" customWidth="1"/>
    <col min="81" max="81" width="11.5546875" style="90" customWidth="1"/>
    <col min="82" max="82" width="10.33203125" style="90" customWidth="1"/>
    <col min="83" max="83" width="8.88671875" style="90"/>
    <col min="84" max="84" width="10.88671875" style="90" customWidth="1"/>
    <col min="85" max="85" width="13.88671875" style="90" customWidth="1"/>
    <col min="86" max="87" width="10.44140625" style="90" customWidth="1"/>
    <col min="88" max="89" width="8.88671875" style="90"/>
    <col min="90" max="90" width="10.33203125" style="90" customWidth="1"/>
    <col min="91" max="16384" width="8.88671875" style="90"/>
  </cols>
  <sheetData>
    <row r="3" spans="2:91">
      <c r="B3" s="391" t="s">
        <v>109</v>
      </c>
      <c r="C3" s="391"/>
      <c r="D3" s="391"/>
      <c r="E3" s="391"/>
      <c r="F3" s="391"/>
      <c r="G3" s="391"/>
      <c r="H3" s="391"/>
      <c r="I3" s="391"/>
      <c r="J3" s="391"/>
    </row>
    <row r="4" spans="2:91" ht="14.4" customHeight="1">
      <c r="B4" s="391" t="s">
        <v>89</v>
      </c>
      <c r="C4" s="391"/>
      <c r="D4" s="392" t="s">
        <v>15</v>
      </c>
      <c r="E4" s="374" t="s">
        <v>91</v>
      </c>
      <c r="F4" s="374"/>
      <c r="G4" s="374" t="s">
        <v>92</v>
      </c>
      <c r="H4" s="374"/>
      <c r="I4" s="374" t="s">
        <v>12</v>
      </c>
      <c r="J4" s="374"/>
    </row>
    <row r="5" spans="2:91">
      <c r="B5" s="391"/>
      <c r="C5" s="391"/>
      <c r="D5" s="392"/>
      <c r="E5" s="91" t="s">
        <v>93</v>
      </c>
      <c r="F5" s="91" t="s">
        <v>94</v>
      </c>
      <c r="G5" s="91" t="s">
        <v>93</v>
      </c>
      <c r="H5" s="91" t="s">
        <v>94</v>
      </c>
      <c r="I5" s="91" t="s">
        <v>93</v>
      </c>
      <c r="J5" s="91" t="s">
        <v>94</v>
      </c>
    </row>
    <row r="6" spans="2:91" ht="13.95" customHeight="1">
      <c r="B6" s="401" t="s">
        <v>20</v>
      </c>
      <c r="C6" s="402"/>
      <c r="D6" s="198">
        <v>8</v>
      </c>
      <c r="E6" s="92">
        <f>L19</f>
        <v>6326.7000000000007</v>
      </c>
      <c r="F6" s="93">
        <f>M19</f>
        <v>5923</v>
      </c>
      <c r="G6" s="94">
        <f>L25</f>
        <v>3752.9600288600286</v>
      </c>
      <c r="H6" s="95">
        <f>M25</f>
        <v>3515</v>
      </c>
      <c r="I6" s="96">
        <f t="shared" ref="I6:J12" si="0">E6+G6</f>
        <v>10079.660028860029</v>
      </c>
      <c r="J6" s="97">
        <f t="shared" si="0"/>
        <v>9438</v>
      </c>
    </row>
    <row r="7" spans="2:91">
      <c r="B7" s="403"/>
      <c r="C7" s="404"/>
      <c r="D7" s="198">
        <v>8</v>
      </c>
      <c r="E7" s="92">
        <f>Y19</f>
        <v>6363.1239999999998</v>
      </c>
      <c r="F7" s="93">
        <f>Z19</f>
        <v>5955</v>
      </c>
      <c r="G7" s="94">
        <f>Y25</f>
        <v>3555.9131105978349</v>
      </c>
      <c r="H7" s="95">
        <f>Z25</f>
        <v>3330</v>
      </c>
      <c r="I7" s="96">
        <f t="shared" si="0"/>
        <v>9919.0371105978338</v>
      </c>
      <c r="J7" s="97">
        <f t="shared" si="0"/>
        <v>9285</v>
      </c>
    </row>
    <row r="8" spans="2:91">
      <c r="B8" s="403"/>
      <c r="C8" s="404"/>
      <c r="D8" s="198">
        <v>15</v>
      </c>
      <c r="E8" s="92">
        <f>AL19</f>
        <v>11076.400000000001</v>
      </c>
      <c r="F8" s="93">
        <f>AM19</f>
        <v>10376</v>
      </c>
      <c r="G8" s="94">
        <f>AL25</f>
        <v>6526.4775963754355</v>
      </c>
      <c r="H8" s="95">
        <f>AM25</f>
        <v>6114</v>
      </c>
      <c r="I8" s="96">
        <f t="shared" si="0"/>
        <v>17602.877596375438</v>
      </c>
      <c r="J8" s="97">
        <f t="shared" si="0"/>
        <v>16490</v>
      </c>
    </row>
    <row r="9" spans="2:91">
      <c r="B9" s="403"/>
      <c r="C9" s="404"/>
      <c r="D9" s="198">
        <v>11</v>
      </c>
      <c r="E9" s="92">
        <f>AY19</f>
        <v>9132.7110000000011</v>
      </c>
      <c r="F9" s="93">
        <f>AZ19</f>
        <v>8555</v>
      </c>
      <c r="G9" s="94">
        <f>AY25</f>
        <v>5290.5149264901829</v>
      </c>
      <c r="H9" s="95">
        <f>AZ25</f>
        <v>4956</v>
      </c>
      <c r="I9" s="96">
        <f t="shared" si="0"/>
        <v>14423.225926490184</v>
      </c>
      <c r="J9" s="97">
        <f t="shared" si="0"/>
        <v>13511</v>
      </c>
    </row>
    <row r="10" spans="2:91">
      <c r="B10" s="403"/>
      <c r="C10" s="404"/>
      <c r="D10" s="198">
        <v>15</v>
      </c>
      <c r="E10" s="92">
        <f>BL19</f>
        <v>12616.906969281703</v>
      </c>
      <c r="F10" s="93">
        <f>BM19</f>
        <v>11818</v>
      </c>
      <c r="G10" s="94">
        <f>BL26</f>
        <v>7251.9750293823126</v>
      </c>
      <c r="H10" s="95">
        <f>BM26</f>
        <v>6793</v>
      </c>
      <c r="I10" s="96">
        <f t="shared" si="0"/>
        <v>19868.881998664016</v>
      </c>
      <c r="J10" s="97">
        <f t="shared" si="0"/>
        <v>18611</v>
      </c>
    </row>
    <row r="11" spans="2:91">
      <c r="B11" s="403"/>
      <c r="C11" s="404"/>
      <c r="D11" s="198">
        <v>15</v>
      </c>
      <c r="E11" s="92">
        <f>BY19</f>
        <v>9622.68</v>
      </c>
      <c r="F11" s="93">
        <f>BZ19</f>
        <v>9014</v>
      </c>
      <c r="G11" s="94">
        <f>BY25</f>
        <v>5776.9441174096282</v>
      </c>
      <c r="H11" s="95">
        <f>BZ25</f>
        <v>5411</v>
      </c>
      <c r="I11" s="96">
        <f t="shared" si="0"/>
        <v>15399.624117409629</v>
      </c>
      <c r="J11" s="97">
        <f t="shared" si="0"/>
        <v>14425</v>
      </c>
    </row>
    <row r="12" spans="2:91">
      <c r="B12" s="403"/>
      <c r="C12" s="404"/>
      <c r="D12" s="198">
        <v>15</v>
      </c>
      <c r="E12" s="92">
        <f>CL19</f>
        <v>12588.36</v>
      </c>
      <c r="F12" s="93">
        <f>CM19</f>
        <v>11792</v>
      </c>
      <c r="G12" s="94">
        <f>CL25</f>
        <v>7696.9492223138222</v>
      </c>
      <c r="H12" s="95">
        <f>CM25</f>
        <v>7210</v>
      </c>
      <c r="I12" s="96">
        <f t="shared" si="0"/>
        <v>20285.309222313823</v>
      </c>
      <c r="J12" s="97">
        <f t="shared" si="0"/>
        <v>19002</v>
      </c>
    </row>
    <row r="13" spans="2:91">
      <c r="B13" s="405"/>
      <c r="C13" s="406"/>
      <c r="D13" s="98">
        <f>SUM(D6:D12)</f>
        <v>87</v>
      </c>
      <c r="E13" s="99">
        <f>SUM(E6:E12)</f>
        <v>67726.881969281705</v>
      </c>
      <c r="F13" s="100">
        <f t="shared" ref="F13:J13" si="1">SUM(F6:F12)</f>
        <v>63433</v>
      </c>
      <c r="G13" s="99">
        <f t="shared" si="1"/>
        <v>39851.734031429245</v>
      </c>
      <c r="H13" s="100">
        <f t="shared" si="1"/>
        <v>37329</v>
      </c>
      <c r="I13" s="101">
        <f t="shared" si="1"/>
        <v>107578.61600071094</v>
      </c>
      <c r="J13" s="102">
        <f t="shared" si="1"/>
        <v>100762</v>
      </c>
    </row>
    <row r="14" spans="2:91" ht="14.4" thickBot="1"/>
    <row r="15" spans="2:91">
      <c r="B15" s="375" t="s">
        <v>14</v>
      </c>
      <c r="C15" s="375"/>
      <c r="D15" s="400" t="s">
        <v>41</v>
      </c>
      <c r="E15" s="400"/>
      <c r="F15" s="400"/>
      <c r="G15" s="400"/>
      <c r="H15" s="400"/>
      <c r="I15" s="400"/>
      <c r="J15" s="400"/>
      <c r="K15" s="400"/>
      <c r="L15" s="400"/>
      <c r="M15" s="238"/>
      <c r="O15" s="375" t="s">
        <v>14</v>
      </c>
      <c r="P15" s="375"/>
      <c r="Q15" s="400" t="s">
        <v>42</v>
      </c>
      <c r="R15" s="400"/>
      <c r="S15" s="400"/>
      <c r="T15" s="400"/>
      <c r="U15" s="400"/>
      <c r="V15" s="400"/>
      <c r="W15" s="400"/>
      <c r="X15" s="400"/>
      <c r="Y15" s="400"/>
      <c r="Z15" s="238"/>
      <c r="AB15" s="367" t="s">
        <v>14</v>
      </c>
      <c r="AC15" s="368"/>
      <c r="AD15" s="369" t="s">
        <v>43</v>
      </c>
      <c r="AE15" s="370"/>
      <c r="AF15" s="370"/>
      <c r="AG15" s="370"/>
      <c r="AH15" s="370"/>
      <c r="AI15" s="370"/>
      <c r="AJ15" s="370"/>
      <c r="AK15" s="371"/>
      <c r="AL15" s="371"/>
      <c r="AM15" s="238"/>
      <c r="AO15" s="367" t="s">
        <v>14</v>
      </c>
      <c r="AP15" s="368"/>
      <c r="AQ15" s="369" t="s">
        <v>44</v>
      </c>
      <c r="AR15" s="370"/>
      <c r="AS15" s="370"/>
      <c r="AT15" s="370"/>
      <c r="AU15" s="370"/>
      <c r="AV15" s="370"/>
      <c r="AW15" s="370"/>
      <c r="AX15" s="371"/>
      <c r="AY15" s="371"/>
      <c r="AZ15" s="238"/>
      <c r="BB15" s="367" t="s">
        <v>14</v>
      </c>
      <c r="BC15" s="368"/>
      <c r="BD15" s="369" t="s">
        <v>45</v>
      </c>
      <c r="BE15" s="370"/>
      <c r="BF15" s="370"/>
      <c r="BG15" s="370"/>
      <c r="BH15" s="370"/>
      <c r="BI15" s="370"/>
      <c r="BJ15" s="370"/>
      <c r="BK15" s="371"/>
      <c r="BL15" s="371"/>
      <c r="BM15" s="238"/>
      <c r="BO15" s="367" t="s">
        <v>14</v>
      </c>
      <c r="BP15" s="368"/>
      <c r="BQ15" s="369" t="s">
        <v>46</v>
      </c>
      <c r="BR15" s="370"/>
      <c r="BS15" s="370"/>
      <c r="BT15" s="370"/>
      <c r="BU15" s="370"/>
      <c r="BV15" s="370"/>
      <c r="BW15" s="370"/>
      <c r="BX15" s="371"/>
      <c r="BY15" s="371"/>
      <c r="BZ15" s="238"/>
      <c r="CB15" s="367" t="s">
        <v>14</v>
      </c>
      <c r="CC15" s="368"/>
      <c r="CD15" s="369" t="s">
        <v>47</v>
      </c>
      <c r="CE15" s="370"/>
      <c r="CF15" s="370"/>
      <c r="CG15" s="370"/>
      <c r="CH15" s="370"/>
      <c r="CI15" s="370"/>
      <c r="CJ15" s="370"/>
      <c r="CK15" s="370"/>
      <c r="CL15" s="371"/>
      <c r="CM15" s="372"/>
    </row>
    <row r="16" spans="2:91" ht="14.4" thickBot="1">
      <c r="B16" s="375" t="s">
        <v>28</v>
      </c>
      <c r="C16" s="375"/>
      <c r="D16" s="400" t="s">
        <v>29</v>
      </c>
      <c r="E16" s="400"/>
      <c r="F16" s="400"/>
      <c r="G16" s="400"/>
      <c r="H16" s="400"/>
      <c r="I16" s="400"/>
      <c r="J16" s="400"/>
      <c r="K16" s="400"/>
      <c r="L16" s="400"/>
      <c r="M16" s="238"/>
      <c r="O16" s="375" t="s">
        <v>28</v>
      </c>
      <c r="P16" s="375"/>
      <c r="Q16" s="400" t="s">
        <v>29</v>
      </c>
      <c r="R16" s="400"/>
      <c r="S16" s="400"/>
      <c r="T16" s="400"/>
      <c r="U16" s="400"/>
      <c r="V16" s="400"/>
      <c r="W16" s="400"/>
      <c r="X16" s="400"/>
      <c r="Y16" s="400"/>
      <c r="Z16" s="238"/>
      <c r="AB16" s="344" t="s">
        <v>28</v>
      </c>
      <c r="AC16" s="345"/>
      <c r="AD16" s="346" t="s">
        <v>26</v>
      </c>
      <c r="AE16" s="347"/>
      <c r="AF16" s="347"/>
      <c r="AG16" s="347"/>
      <c r="AH16" s="347"/>
      <c r="AI16" s="347"/>
      <c r="AJ16" s="347"/>
      <c r="AK16" s="348"/>
      <c r="AL16" s="348"/>
      <c r="AM16" s="238"/>
      <c r="AO16" s="344" t="s">
        <v>28</v>
      </c>
      <c r="AP16" s="345"/>
      <c r="AQ16" s="346" t="s">
        <v>30</v>
      </c>
      <c r="AR16" s="347"/>
      <c r="AS16" s="347"/>
      <c r="AT16" s="347"/>
      <c r="AU16" s="347"/>
      <c r="AV16" s="347"/>
      <c r="AW16" s="347"/>
      <c r="AX16" s="348"/>
      <c r="AY16" s="348"/>
      <c r="AZ16" s="238"/>
      <c r="BB16" s="344" t="s">
        <v>28</v>
      </c>
      <c r="BC16" s="345"/>
      <c r="BD16" s="346" t="s">
        <v>26</v>
      </c>
      <c r="BE16" s="347"/>
      <c r="BF16" s="347"/>
      <c r="BG16" s="347"/>
      <c r="BH16" s="347"/>
      <c r="BI16" s="347"/>
      <c r="BJ16" s="347"/>
      <c r="BK16" s="348"/>
      <c r="BL16" s="348"/>
      <c r="BM16" s="238"/>
      <c r="BO16" s="344" t="s">
        <v>28</v>
      </c>
      <c r="BP16" s="345"/>
      <c r="BQ16" s="346" t="s">
        <v>26</v>
      </c>
      <c r="BR16" s="347"/>
      <c r="BS16" s="347"/>
      <c r="BT16" s="347"/>
      <c r="BU16" s="347"/>
      <c r="BV16" s="347"/>
      <c r="BW16" s="347"/>
      <c r="BX16" s="348"/>
      <c r="BY16" s="348"/>
      <c r="BZ16" s="238"/>
      <c r="CB16" s="344" t="s">
        <v>28</v>
      </c>
      <c r="CC16" s="345"/>
      <c r="CD16" s="346" t="s">
        <v>26</v>
      </c>
      <c r="CE16" s="347"/>
      <c r="CF16" s="347"/>
      <c r="CG16" s="347"/>
      <c r="CH16" s="347"/>
      <c r="CI16" s="347"/>
      <c r="CJ16" s="347"/>
      <c r="CK16" s="347"/>
      <c r="CL16" s="348"/>
      <c r="CM16" s="349"/>
    </row>
    <row r="17" spans="1:91" ht="15" customHeight="1">
      <c r="B17" s="408" t="s">
        <v>5</v>
      </c>
      <c r="C17" s="408"/>
      <c r="D17" s="333" t="s">
        <v>48</v>
      </c>
      <c r="E17" s="333" t="s">
        <v>49</v>
      </c>
      <c r="F17" s="333" t="s">
        <v>8</v>
      </c>
      <c r="G17" s="333" t="s">
        <v>34</v>
      </c>
      <c r="H17" s="325" t="s">
        <v>50</v>
      </c>
      <c r="I17" s="325" t="s">
        <v>129</v>
      </c>
      <c r="J17" s="333" t="s">
        <v>32</v>
      </c>
      <c r="K17" s="333" t="s">
        <v>112</v>
      </c>
      <c r="L17" s="333" t="s">
        <v>66</v>
      </c>
      <c r="M17" s="333" t="s">
        <v>65</v>
      </c>
      <c r="O17" s="408" t="s">
        <v>5</v>
      </c>
      <c r="P17" s="408"/>
      <c r="Q17" s="332" t="s">
        <v>48</v>
      </c>
      <c r="R17" s="332" t="s">
        <v>49</v>
      </c>
      <c r="S17" s="332" t="s">
        <v>8</v>
      </c>
      <c r="T17" s="332" t="s">
        <v>34</v>
      </c>
      <c r="U17" s="333" t="s">
        <v>50</v>
      </c>
      <c r="V17" s="325" t="s">
        <v>129</v>
      </c>
      <c r="W17" s="333" t="s">
        <v>32</v>
      </c>
      <c r="X17" s="333" t="s">
        <v>112</v>
      </c>
      <c r="Y17" s="333" t="s">
        <v>66</v>
      </c>
      <c r="Z17" s="333" t="s">
        <v>65</v>
      </c>
      <c r="AB17" s="380" t="s">
        <v>5</v>
      </c>
      <c r="AC17" s="381"/>
      <c r="AD17" s="382" t="s">
        <v>48</v>
      </c>
      <c r="AE17" s="384" t="s">
        <v>49</v>
      </c>
      <c r="AF17" s="384" t="s">
        <v>8</v>
      </c>
      <c r="AG17" s="384" t="s">
        <v>34</v>
      </c>
      <c r="AH17" s="386" t="s">
        <v>50</v>
      </c>
      <c r="AI17" s="327" t="s">
        <v>129</v>
      </c>
      <c r="AJ17" s="386" t="s">
        <v>32</v>
      </c>
      <c r="AK17" s="386" t="s">
        <v>112</v>
      </c>
      <c r="AL17" s="390" t="s">
        <v>66</v>
      </c>
      <c r="AM17" s="388" t="s">
        <v>65</v>
      </c>
      <c r="AO17" s="350" t="s">
        <v>5</v>
      </c>
      <c r="AP17" s="351"/>
      <c r="AQ17" s="336" t="s">
        <v>48</v>
      </c>
      <c r="AR17" s="338" t="s">
        <v>49</v>
      </c>
      <c r="AS17" s="338" t="s">
        <v>8</v>
      </c>
      <c r="AT17" s="338" t="s">
        <v>34</v>
      </c>
      <c r="AU17" s="340" t="s">
        <v>51</v>
      </c>
      <c r="AV17" s="329" t="s">
        <v>129</v>
      </c>
      <c r="AW17" s="340" t="s">
        <v>32</v>
      </c>
      <c r="AX17" s="340" t="s">
        <v>112</v>
      </c>
      <c r="AY17" s="354" t="s">
        <v>66</v>
      </c>
      <c r="AZ17" s="366" t="s">
        <v>65</v>
      </c>
      <c r="BB17" s="350" t="s">
        <v>5</v>
      </c>
      <c r="BC17" s="351"/>
      <c r="BD17" s="336" t="s">
        <v>48</v>
      </c>
      <c r="BE17" s="338" t="s">
        <v>49</v>
      </c>
      <c r="BF17" s="338" t="s">
        <v>8</v>
      </c>
      <c r="BG17" s="338" t="s">
        <v>34</v>
      </c>
      <c r="BH17" s="340" t="s">
        <v>50</v>
      </c>
      <c r="BI17" s="329" t="s">
        <v>129</v>
      </c>
      <c r="BJ17" s="340" t="s">
        <v>32</v>
      </c>
      <c r="BK17" s="354" t="s">
        <v>112</v>
      </c>
      <c r="BL17" s="354" t="s">
        <v>66</v>
      </c>
      <c r="BM17" s="366" t="s">
        <v>65</v>
      </c>
      <c r="BO17" s="350" t="s">
        <v>5</v>
      </c>
      <c r="BP17" s="351"/>
      <c r="BQ17" s="336" t="s">
        <v>48</v>
      </c>
      <c r="BR17" s="338" t="s">
        <v>49</v>
      </c>
      <c r="BS17" s="338" t="s">
        <v>8</v>
      </c>
      <c r="BT17" s="340" t="s">
        <v>34</v>
      </c>
      <c r="BU17" s="340" t="s">
        <v>50</v>
      </c>
      <c r="BV17" s="329" t="s">
        <v>129</v>
      </c>
      <c r="BW17" s="340" t="s">
        <v>32</v>
      </c>
      <c r="BX17" s="340" t="s">
        <v>112</v>
      </c>
      <c r="BY17" s="354" t="s">
        <v>66</v>
      </c>
      <c r="BZ17" s="366" t="s">
        <v>65</v>
      </c>
      <c r="CB17" s="350" t="s">
        <v>5</v>
      </c>
      <c r="CC17" s="351"/>
      <c r="CD17" s="336" t="s">
        <v>48</v>
      </c>
      <c r="CE17" s="338" t="s">
        <v>49</v>
      </c>
      <c r="CF17" s="338" t="s">
        <v>8</v>
      </c>
      <c r="CG17" s="338" t="s">
        <v>34</v>
      </c>
      <c r="CH17" s="340" t="s">
        <v>50</v>
      </c>
      <c r="CI17" s="329" t="s">
        <v>129</v>
      </c>
      <c r="CJ17" s="340" t="s">
        <v>32</v>
      </c>
      <c r="CK17" s="340" t="s">
        <v>112</v>
      </c>
      <c r="CL17" s="354" t="s">
        <v>66</v>
      </c>
      <c r="CM17" s="354" t="s">
        <v>65</v>
      </c>
    </row>
    <row r="18" spans="1:91" ht="25.5" customHeight="1" thickBot="1">
      <c r="B18" s="200" t="s">
        <v>33</v>
      </c>
      <c r="C18" s="199" t="s">
        <v>2</v>
      </c>
      <c r="D18" s="333"/>
      <c r="E18" s="333"/>
      <c r="F18" s="333"/>
      <c r="G18" s="333"/>
      <c r="H18" s="326"/>
      <c r="I18" s="326"/>
      <c r="J18" s="333"/>
      <c r="K18" s="333"/>
      <c r="L18" s="333"/>
      <c r="M18" s="333"/>
      <c r="O18" s="200" t="s">
        <v>33</v>
      </c>
      <c r="P18" s="199" t="s">
        <v>2</v>
      </c>
      <c r="Q18" s="332"/>
      <c r="R18" s="332"/>
      <c r="S18" s="332"/>
      <c r="T18" s="332"/>
      <c r="U18" s="333"/>
      <c r="V18" s="326"/>
      <c r="W18" s="333"/>
      <c r="X18" s="333"/>
      <c r="Y18" s="333"/>
      <c r="Z18" s="333"/>
      <c r="AB18" s="141" t="s">
        <v>33</v>
      </c>
      <c r="AC18" s="142" t="s">
        <v>2</v>
      </c>
      <c r="AD18" s="383"/>
      <c r="AE18" s="385"/>
      <c r="AF18" s="385"/>
      <c r="AG18" s="385"/>
      <c r="AH18" s="387"/>
      <c r="AI18" s="328"/>
      <c r="AJ18" s="387"/>
      <c r="AK18" s="387"/>
      <c r="AL18" s="389"/>
      <c r="AM18" s="389"/>
      <c r="AO18" s="103" t="s">
        <v>33</v>
      </c>
      <c r="AP18" s="104" t="s">
        <v>2</v>
      </c>
      <c r="AQ18" s="337"/>
      <c r="AR18" s="339"/>
      <c r="AS18" s="339"/>
      <c r="AT18" s="339"/>
      <c r="AU18" s="341"/>
      <c r="AV18" s="330"/>
      <c r="AW18" s="341"/>
      <c r="AX18" s="341"/>
      <c r="AY18" s="355"/>
      <c r="AZ18" s="355"/>
      <c r="BB18" s="245" t="s">
        <v>33</v>
      </c>
      <c r="BC18" s="246" t="s">
        <v>2</v>
      </c>
      <c r="BD18" s="352"/>
      <c r="BE18" s="353"/>
      <c r="BF18" s="353"/>
      <c r="BG18" s="353"/>
      <c r="BH18" s="325"/>
      <c r="BI18" s="331"/>
      <c r="BJ18" s="325"/>
      <c r="BK18" s="373"/>
      <c r="BL18" s="373"/>
      <c r="BM18" s="373"/>
      <c r="BO18" s="245" t="s">
        <v>33</v>
      </c>
      <c r="BP18" s="246" t="s">
        <v>2</v>
      </c>
      <c r="BQ18" s="352"/>
      <c r="BR18" s="353"/>
      <c r="BS18" s="353"/>
      <c r="BT18" s="325"/>
      <c r="BU18" s="325"/>
      <c r="BV18" s="331"/>
      <c r="BW18" s="325"/>
      <c r="BX18" s="325"/>
      <c r="BY18" s="355"/>
      <c r="BZ18" s="355"/>
      <c r="CB18" s="245" t="s">
        <v>33</v>
      </c>
      <c r="CC18" s="246" t="s">
        <v>2</v>
      </c>
      <c r="CD18" s="352"/>
      <c r="CE18" s="353"/>
      <c r="CF18" s="353"/>
      <c r="CG18" s="353"/>
      <c r="CH18" s="325"/>
      <c r="CI18" s="331"/>
      <c r="CJ18" s="325"/>
      <c r="CK18" s="325"/>
      <c r="CL18" s="355"/>
      <c r="CM18" s="355"/>
    </row>
    <row r="19" spans="1:91" ht="14.4">
      <c r="B19" s="201">
        <v>45108</v>
      </c>
      <c r="C19" s="201">
        <v>45139</v>
      </c>
      <c r="D19" s="109">
        <v>826.7</v>
      </c>
      <c r="E19" s="65">
        <v>5.5</v>
      </c>
      <c r="F19" s="240">
        <f>D19-E19</f>
        <v>821.2</v>
      </c>
      <c r="G19" s="109">
        <v>820748</v>
      </c>
      <c r="H19" s="240">
        <f>G19/1000</f>
        <v>820.74800000000005</v>
      </c>
      <c r="I19" s="240">
        <f t="shared" ref="I19:I24" si="2">MIN(F19,H19)</f>
        <v>820.74800000000005</v>
      </c>
      <c r="J19" s="124">
        <v>0.93679999999999997</v>
      </c>
      <c r="K19" s="109">
        <f>I19*J19</f>
        <v>768.87672640000005</v>
      </c>
      <c r="L19" s="365">
        <f>SUM(F19:F24)</f>
        <v>6326.7000000000007</v>
      </c>
      <c r="M19" s="393">
        <f>ROUNDDOWN(SUM(K19:K24),0)</f>
        <v>5923</v>
      </c>
      <c r="O19" s="211">
        <v>45108</v>
      </c>
      <c r="P19" s="211">
        <v>45140</v>
      </c>
      <c r="Q19" s="212">
        <v>882.24800000000005</v>
      </c>
      <c r="R19" s="65">
        <v>4.2779999999999996</v>
      </c>
      <c r="S19" s="109">
        <f>Q19-R19</f>
        <v>877.97</v>
      </c>
      <c r="T19" s="109">
        <v>876623</v>
      </c>
      <c r="U19" s="109">
        <f>T19/1000</f>
        <v>876.62300000000005</v>
      </c>
      <c r="V19" s="109">
        <f>MIN(S19,U19)</f>
        <v>876.62300000000005</v>
      </c>
      <c r="W19" s="124">
        <v>0.93679999999999997</v>
      </c>
      <c r="X19" s="109">
        <f>V19*W19</f>
        <v>821.22042640000006</v>
      </c>
      <c r="Y19" s="365">
        <f>SUM(S19:S24)</f>
        <v>6363.1239999999998</v>
      </c>
      <c r="Z19" s="393">
        <f>ROUNDDOWN(SUM(X19:X24),0)</f>
        <v>5955</v>
      </c>
      <c r="AB19" s="139">
        <v>45108</v>
      </c>
      <c r="AC19" s="140">
        <v>45139</v>
      </c>
      <c r="AD19" s="143">
        <v>1405.7</v>
      </c>
      <c r="AE19" s="144">
        <v>7.5</v>
      </c>
      <c r="AF19" s="105">
        <f>AD19-AE19</f>
        <v>1398.2</v>
      </c>
      <c r="AG19" s="105">
        <v>1398200</v>
      </c>
      <c r="AH19" s="105">
        <f>AG19/1000</f>
        <v>1398.2</v>
      </c>
      <c r="AI19" s="105">
        <f>MIN(AF19,AH19)</f>
        <v>1398.2</v>
      </c>
      <c r="AJ19" s="106">
        <v>0.93679999999999997</v>
      </c>
      <c r="AK19" s="105">
        <f>AI19*AJ19</f>
        <v>1309.83376</v>
      </c>
      <c r="AL19" s="379">
        <f>SUM(AF19:AF24)</f>
        <v>11076.400000000001</v>
      </c>
      <c r="AM19" s="394">
        <f>ROUNDDOWN(SUM(AK19:AK24),0)</f>
        <v>10376</v>
      </c>
      <c r="AO19" s="139">
        <v>45108</v>
      </c>
      <c r="AP19" s="140">
        <v>45139</v>
      </c>
      <c r="AQ19" s="121">
        <v>1305.482</v>
      </c>
      <c r="AR19" s="87">
        <v>6.0179999999999998</v>
      </c>
      <c r="AS19" s="105">
        <f>AQ19-AR19</f>
        <v>1299.4639999999999</v>
      </c>
      <c r="AT19" s="105">
        <v>1299394</v>
      </c>
      <c r="AU19" s="105">
        <f>AT19/1000</f>
        <v>1299.394</v>
      </c>
      <c r="AV19" s="105">
        <f>MIN(AS19,AU19)</f>
        <v>1299.394</v>
      </c>
      <c r="AW19" s="106">
        <v>0.93679999999999997</v>
      </c>
      <c r="AX19" s="105">
        <f t="shared" ref="AX19:AX27" si="3">AV19*AW19</f>
        <v>1217.2722991999999</v>
      </c>
      <c r="AY19" s="379">
        <f>SUM(AS19:AS24)</f>
        <v>9132.7110000000011</v>
      </c>
      <c r="AZ19" s="394">
        <f>ROUNDDOWN(SUM(AX19:AX24),0)</f>
        <v>8555</v>
      </c>
      <c r="BB19" s="202">
        <v>45108</v>
      </c>
      <c r="BC19" s="202">
        <v>45111</v>
      </c>
      <c r="BD19" s="124">
        <f>2521666/1000</f>
        <v>2521.6660000000002</v>
      </c>
      <c r="BE19" s="65">
        <f>10422/1000</f>
        <v>10.422000000000001</v>
      </c>
      <c r="BF19" s="203">
        <f>(BD19-BE19)*BI33</f>
        <v>324.47196928170194</v>
      </c>
      <c r="BG19" s="209">
        <v>2510976</v>
      </c>
      <c r="BH19" s="109">
        <f>BG19/1000</f>
        <v>2510.9760000000001</v>
      </c>
      <c r="BI19" s="109">
        <f>MIN(BF19,BH19)</f>
        <v>324.47196928170194</v>
      </c>
      <c r="BJ19" s="124">
        <v>0.93679999999999997</v>
      </c>
      <c r="BK19" s="109">
        <f t="shared" ref="BK19:BK28" si="4">BI19*BJ19</f>
        <v>303.96534082309836</v>
      </c>
      <c r="BL19" s="365">
        <f>SUM(BF19:BF25)</f>
        <v>12616.906969281703</v>
      </c>
      <c r="BM19" s="393">
        <f>ROUNDDOWN(SUM(BK19:BK25),0)</f>
        <v>11818</v>
      </c>
      <c r="BO19" s="201">
        <v>45108</v>
      </c>
      <c r="BP19" s="201">
        <v>45139</v>
      </c>
      <c r="BQ19" s="152">
        <v>1175.78</v>
      </c>
      <c r="BR19" s="146">
        <v>10.17</v>
      </c>
      <c r="BS19" s="152">
        <f>BQ19-BR19</f>
        <v>1165.6099999999999</v>
      </c>
      <c r="BT19" s="244">
        <v>1165600</v>
      </c>
      <c r="BU19" s="152">
        <f>BT19/1000</f>
        <v>1165.5999999999999</v>
      </c>
      <c r="BV19" s="285">
        <f>MIN(BS19,BU19)</f>
        <v>1165.5999999999999</v>
      </c>
      <c r="BW19" s="124">
        <v>0.93679999999999997</v>
      </c>
      <c r="BX19" s="109">
        <f>BV19*BW19</f>
        <v>1091.9340799999998</v>
      </c>
      <c r="BY19" s="362">
        <f>SUM(BS19:BS24)</f>
        <v>9622.68</v>
      </c>
      <c r="BZ19" s="356">
        <f>ROUNDDOWN(SUM(BX19:BX24),0)</f>
        <v>9014</v>
      </c>
      <c r="CB19" s="201">
        <v>45108</v>
      </c>
      <c r="CC19" s="201">
        <v>45139</v>
      </c>
      <c r="CD19" s="152">
        <v>1603.28</v>
      </c>
      <c r="CE19" s="146">
        <v>9.19</v>
      </c>
      <c r="CF19" s="152">
        <f>CD19-CE19</f>
        <v>1594.09</v>
      </c>
      <c r="CG19" s="244">
        <v>1594090</v>
      </c>
      <c r="CH19" s="152">
        <f>CG19/1000</f>
        <v>1594.09</v>
      </c>
      <c r="CI19" s="152">
        <f>MIN(CF19,CH19)</f>
        <v>1594.09</v>
      </c>
      <c r="CJ19" s="124">
        <v>0.93679999999999997</v>
      </c>
      <c r="CK19" s="109">
        <f>CI19*CJ19</f>
        <v>1493.3435119999999</v>
      </c>
      <c r="CL19" s="362">
        <f>SUM(CF19:CF24)</f>
        <v>12588.36</v>
      </c>
      <c r="CM19" s="356">
        <f>ROUNDDOWN(SUM(CK19:CK24),0)</f>
        <v>11792</v>
      </c>
    </row>
    <row r="20" spans="1:91">
      <c r="B20" s="201">
        <v>45139</v>
      </c>
      <c r="C20" s="201">
        <v>45170</v>
      </c>
      <c r="D20" s="124">
        <v>1228.7</v>
      </c>
      <c r="E20" s="65">
        <v>4.5999999999999996</v>
      </c>
      <c r="F20" s="240">
        <f t="shared" ref="F20:F26" si="5">D20-E20</f>
        <v>1224.1000000000001</v>
      </c>
      <c r="G20" s="109">
        <v>1223600</v>
      </c>
      <c r="H20" s="240">
        <f t="shared" ref="H20:H27" si="6">G20/1000</f>
        <v>1223.5999999999999</v>
      </c>
      <c r="I20" s="240">
        <f t="shared" si="2"/>
        <v>1223.5999999999999</v>
      </c>
      <c r="J20" s="124">
        <v>0.93679999999999997</v>
      </c>
      <c r="K20" s="109">
        <f t="shared" ref="K20:K27" si="7">I20*J20</f>
        <v>1146.26848</v>
      </c>
      <c r="L20" s="365"/>
      <c r="M20" s="393"/>
      <c r="O20" s="201">
        <v>45140</v>
      </c>
      <c r="P20" s="201">
        <v>45171</v>
      </c>
      <c r="Q20" s="124">
        <v>1262.0050000000001</v>
      </c>
      <c r="R20" s="118">
        <v>4.28</v>
      </c>
      <c r="S20" s="109">
        <f t="shared" ref="S20:S26" si="8">Q20-R20</f>
        <v>1257.7250000000001</v>
      </c>
      <c r="T20" s="109">
        <v>1256790</v>
      </c>
      <c r="U20" s="109">
        <f t="shared" ref="U20:U27" si="9">T20/1000</f>
        <v>1256.79</v>
      </c>
      <c r="V20" s="109">
        <f t="shared" ref="V20:V27" si="10">MIN(S20,U20)</f>
        <v>1256.79</v>
      </c>
      <c r="W20" s="124">
        <v>0.93679999999999997</v>
      </c>
      <c r="X20" s="109">
        <f t="shared" ref="X20:X27" si="11">V20*W20</f>
        <v>1177.360872</v>
      </c>
      <c r="Y20" s="365"/>
      <c r="Z20" s="393"/>
      <c r="AB20" s="107">
        <v>45139</v>
      </c>
      <c r="AC20" s="108">
        <v>45170</v>
      </c>
      <c r="AD20" s="145">
        <v>1860.8</v>
      </c>
      <c r="AE20" s="146">
        <v>7.7</v>
      </c>
      <c r="AF20" s="105">
        <f t="shared" ref="AF20:AF26" si="12">AD20-AE20</f>
        <v>1853.1</v>
      </c>
      <c r="AG20" s="109">
        <v>1853000</v>
      </c>
      <c r="AH20" s="105">
        <f t="shared" ref="AH20:AH27" si="13">AG20/1000</f>
        <v>1853</v>
      </c>
      <c r="AI20" s="105">
        <f t="shared" ref="AI20:AI27" si="14">MIN(AF20,AH20)</f>
        <v>1853</v>
      </c>
      <c r="AJ20" s="106">
        <v>0.93679999999999997</v>
      </c>
      <c r="AK20" s="105">
        <f t="shared" ref="AK20:AK27" si="15">AI20*AJ20</f>
        <v>1735.8904</v>
      </c>
      <c r="AL20" s="377"/>
      <c r="AM20" s="395"/>
      <c r="AO20" s="107">
        <v>45139</v>
      </c>
      <c r="AP20" s="108">
        <v>45170</v>
      </c>
      <c r="AQ20" s="117">
        <v>1842.1780000000001</v>
      </c>
      <c r="AR20" s="65">
        <v>6.2270000000000003</v>
      </c>
      <c r="AS20" s="105">
        <f t="shared" ref="AS20:AS26" si="16">AQ20-AR20</f>
        <v>1835.951</v>
      </c>
      <c r="AT20" s="109">
        <v>1835891</v>
      </c>
      <c r="AU20" s="105">
        <f t="shared" ref="AU20:AU27" si="17">AT20/1000</f>
        <v>1835.8910000000001</v>
      </c>
      <c r="AV20" s="105">
        <f t="shared" ref="AV20:AV27" si="18">MIN(AS20,AU20)</f>
        <v>1835.8910000000001</v>
      </c>
      <c r="AW20" s="106">
        <v>0.93679999999999997</v>
      </c>
      <c r="AX20" s="105">
        <f t="shared" si="3"/>
        <v>1719.8626888000001</v>
      </c>
      <c r="AY20" s="377"/>
      <c r="AZ20" s="395"/>
      <c r="BB20" s="201">
        <v>45111</v>
      </c>
      <c r="BC20" s="201">
        <v>45142</v>
      </c>
      <c r="BD20" s="109">
        <v>1487.0519999999999</v>
      </c>
      <c r="BE20" s="65">
        <v>10.808999999999999</v>
      </c>
      <c r="BF20" s="109">
        <f>BD20-BE20</f>
        <v>1476.2429999999999</v>
      </c>
      <c r="BG20" s="109">
        <v>1475892</v>
      </c>
      <c r="BH20" s="109">
        <f>BG20/1000</f>
        <v>1475.8920000000001</v>
      </c>
      <c r="BI20" s="109">
        <f t="shared" ref="BI20:BI25" si="19">MIN(BF20,BH20)</f>
        <v>1475.8920000000001</v>
      </c>
      <c r="BJ20" s="124">
        <v>0.93679999999999997</v>
      </c>
      <c r="BK20" s="109">
        <f t="shared" si="4"/>
        <v>1382.6156255999999</v>
      </c>
      <c r="BL20" s="365"/>
      <c r="BM20" s="393"/>
      <c r="BO20" s="201">
        <v>45139</v>
      </c>
      <c r="BP20" s="201">
        <v>45170</v>
      </c>
      <c r="BQ20" s="152">
        <v>1835.16</v>
      </c>
      <c r="BR20" s="146">
        <v>9.7200000000000006</v>
      </c>
      <c r="BS20" s="152">
        <f t="shared" ref="BS20:BS26" si="20">BQ20-BR20</f>
        <v>1825.44</v>
      </c>
      <c r="BT20" s="244">
        <v>1825440</v>
      </c>
      <c r="BU20" s="152">
        <f t="shared" ref="BU20:BU27" si="21">BT20/1000</f>
        <v>1825.44</v>
      </c>
      <c r="BV20" s="285">
        <f>MIN(BS20,BU20)</f>
        <v>1825.44</v>
      </c>
      <c r="BW20" s="124">
        <v>0.93679999999999997</v>
      </c>
      <c r="BX20" s="109">
        <f t="shared" ref="BX20:BX27" si="22">BV20*BW20</f>
        <v>1710.0721920000001</v>
      </c>
      <c r="BY20" s="363"/>
      <c r="BZ20" s="357"/>
      <c r="CB20" s="201">
        <v>45139</v>
      </c>
      <c r="CC20" s="201">
        <v>45170</v>
      </c>
      <c r="CD20" s="152">
        <v>2353.87</v>
      </c>
      <c r="CE20" s="146">
        <v>9.5299999999999994</v>
      </c>
      <c r="CF20" s="152">
        <f t="shared" ref="CF20:CF26" si="23">CD20-CE20</f>
        <v>2344.3399999999997</v>
      </c>
      <c r="CG20" s="244">
        <v>2344340</v>
      </c>
      <c r="CH20" s="152">
        <f t="shared" ref="CH20:CH27" si="24">CG20/1000</f>
        <v>2344.34</v>
      </c>
      <c r="CI20" s="152">
        <f t="shared" ref="CI20:CI26" si="25">MIN(CF20,CH20)</f>
        <v>2344.3399999999997</v>
      </c>
      <c r="CJ20" s="124">
        <v>0.93679999999999997</v>
      </c>
      <c r="CK20" s="109">
        <f t="shared" ref="CK20:CK27" si="26">CI20*CJ20</f>
        <v>2196.1777119999997</v>
      </c>
      <c r="CL20" s="363"/>
      <c r="CM20" s="357"/>
    </row>
    <row r="21" spans="1:91">
      <c r="B21" s="201">
        <v>45170</v>
      </c>
      <c r="C21" s="201">
        <v>45201</v>
      </c>
      <c r="D21" s="124">
        <v>1055.2</v>
      </c>
      <c r="E21" s="65">
        <v>5.3</v>
      </c>
      <c r="F21" s="240">
        <f t="shared" si="5"/>
        <v>1049.9000000000001</v>
      </c>
      <c r="G21" s="109">
        <v>1049440</v>
      </c>
      <c r="H21" s="240">
        <f t="shared" si="6"/>
        <v>1049.44</v>
      </c>
      <c r="I21" s="288">
        <f t="shared" si="2"/>
        <v>1049.44</v>
      </c>
      <c r="J21" s="124">
        <v>0.93679999999999997</v>
      </c>
      <c r="K21" s="109">
        <f t="shared" si="7"/>
        <v>983.11539200000004</v>
      </c>
      <c r="L21" s="365"/>
      <c r="M21" s="393"/>
      <c r="O21" s="201">
        <v>45171</v>
      </c>
      <c r="P21" s="201">
        <v>45201</v>
      </c>
      <c r="Q21" s="212">
        <v>1003.71</v>
      </c>
      <c r="R21" s="65">
        <v>4.4859999999999998</v>
      </c>
      <c r="S21" s="109">
        <f t="shared" si="8"/>
        <v>999.22400000000005</v>
      </c>
      <c r="T21" s="109">
        <v>998267</v>
      </c>
      <c r="U21" s="109">
        <f t="shared" si="9"/>
        <v>998.26700000000005</v>
      </c>
      <c r="V21" s="109">
        <f t="shared" si="10"/>
        <v>998.26700000000005</v>
      </c>
      <c r="W21" s="124">
        <v>0.93679999999999997</v>
      </c>
      <c r="X21" s="109">
        <f t="shared" si="11"/>
        <v>935.17652559999999</v>
      </c>
      <c r="Y21" s="365"/>
      <c r="Z21" s="393"/>
      <c r="AB21" s="107">
        <v>45170</v>
      </c>
      <c r="AC21" s="108">
        <v>45200</v>
      </c>
      <c r="AD21" s="145">
        <v>1429.3</v>
      </c>
      <c r="AE21" s="146">
        <v>7.9</v>
      </c>
      <c r="AF21" s="105">
        <f t="shared" si="12"/>
        <v>1421.3999999999999</v>
      </c>
      <c r="AG21" s="109">
        <v>1421400</v>
      </c>
      <c r="AH21" s="105">
        <f t="shared" si="13"/>
        <v>1421.4</v>
      </c>
      <c r="AI21" s="105">
        <f t="shared" si="14"/>
        <v>1421.3999999999999</v>
      </c>
      <c r="AJ21" s="106">
        <v>0.93679999999999997</v>
      </c>
      <c r="AK21" s="105">
        <f t="shared" si="15"/>
        <v>1331.5675199999998</v>
      </c>
      <c r="AL21" s="377"/>
      <c r="AM21" s="395"/>
      <c r="AO21" s="107">
        <v>45170</v>
      </c>
      <c r="AP21" s="108">
        <v>45200</v>
      </c>
      <c r="AQ21" s="117">
        <v>1423.616</v>
      </c>
      <c r="AR21" s="65">
        <v>6.42</v>
      </c>
      <c r="AS21" s="105">
        <f t="shared" si="16"/>
        <v>1417.1959999999999</v>
      </c>
      <c r="AT21" s="109">
        <v>1417138</v>
      </c>
      <c r="AU21" s="105">
        <f t="shared" si="17"/>
        <v>1417.1379999999999</v>
      </c>
      <c r="AV21" s="105">
        <f t="shared" si="18"/>
        <v>1417.1379999999999</v>
      </c>
      <c r="AW21" s="106">
        <v>0.93679999999999997</v>
      </c>
      <c r="AX21" s="105">
        <f t="shared" si="3"/>
        <v>1327.5748784</v>
      </c>
      <c r="AY21" s="377"/>
      <c r="AZ21" s="395"/>
      <c r="BB21" s="201">
        <v>45142</v>
      </c>
      <c r="BC21" s="201">
        <v>45173</v>
      </c>
      <c r="BD21" s="124">
        <v>2448.6379999999999</v>
      </c>
      <c r="BE21" s="65">
        <v>10.487</v>
      </c>
      <c r="BF21" s="109">
        <f t="shared" ref="BF21:BF27" si="27">BD21-BE21</f>
        <v>2438.1509999999998</v>
      </c>
      <c r="BG21" s="109">
        <v>2437718</v>
      </c>
      <c r="BH21" s="109">
        <f t="shared" ref="BH21:BH27" si="28">BG21/1000</f>
        <v>2437.7179999999998</v>
      </c>
      <c r="BI21" s="109">
        <f t="shared" si="19"/>
        <v>2437.7179999999998</v>
      </c>
      <c r="BJ21" s="124">
        <v>0.93679999999999997</v>
      </c>
      <c r="BK21" s="109">
        <f>BI21*BJ21</f>
        <v>2283.6542224</v>
      </c>
      <c r="BL21" s="365"/>
      <c r="BM21" s="393"/>
      <c r="BO21" s="201">
        <v>45170</v>
      </c>
      <c r="BP21" s="201">
        <v>45200</v>
      </c>
      <c r="BQ21" s="152">
        <v>1471.23</v>
      </c>
      <c r="BR21" s="146">
        <v>10.57</v>
      </c>
      <c r="BS21" s="152">
        <f t="shared" si="20"/>
        <v>1460.66</v>
      </c>
      <c r="BT21" s="244">
        <v>1460660</v>
      </c>
      <c r="BU21" s="152">
        <f t="shared" si="21"/>
        <v>1460.66</v>
      </c>
      <c r="BV21" s="285">
        <f t="shared" ref="BV21:BV27" si="29">MIN(BS21,BU21)</f>
        <v>1460.66</v>
      </c>
      <c r="BW21" s="124">
        <v>0.93679999999999997</v>
      </c>
      <c r="BX21" s="109">
        <f t="shared" si="22"/>
        <v>1368.346288</v>
      </c>
      <c r="BY21" s="363"/>
      <c r="BZ21" s="357"/>
      <c r="CB21" s="201">
        <v>45170</v>
      </c>
      <c r="CC21" s="201">
        <v>45201</v>
      </c>
      <c r="CD21" s="152">
        <v>1979.76</v>
      </c>
      <c r="CE21" s="146">
        <v>10.050000000000001</v>
      </c>
      <c r="CF21" s="152">
        <f t="shared" si="23"/>
        <v>1969.71</v>
      </c>
      <c r="CG21" s="244">
        <v>1969710</v>
      </c>
      <c r="CH21" s="152">
        <f t="shared" si="24"/>
        <v>1969.71</v>
      </c>
      <c r="CI21" s="152">
        <f t="shared" si="25"/>
        <v>1969.71</v>
      </c>
      <c r="CJ21" s="124">
        <v>0.93679999999999997</v>
      </c>
      <c r="CK21" s="109">
        <f t="shared" si="26"/>
        <v>1845.224328</v>
      </c>
      <c r="CL21" s="363"/>
      <c r="CM21" s="357"/>
    </row>
    <row r="22" spans="1:91">
      <c r="B22" s="201">
        <v>45201</v>
      </c>
      <c r="C22" s="201">
        <v>45231</v>
      </c>
      <c r="D22" s="124">
        <v>1213</v>
      </c>
      <c r="E22" s="65">
        <v>5</v>
      </c>
      <c r="F22" s="240">
        <f t="shared" si="5"/>
        <v>1208</v>
      </c>
      <c r="G22" s="109">
        <v>1207048</v>
      </c>
      <c r="H22" s="240">
        <f t="shared" si="6"/>
        <v>1207.048</v>
      </c>
      <c r="I22" s="288">
        <f t="shared" si="2"/>
        <v>1207.048</v>
      </c>
      <c r="J22" s="124">
        <v>0.93679999999999997</v>
      </c>
      <c r="K22" s="109">
        <f t="shared" si="7"/>
        <v>1130.7625664</v>
      </c>
      <c r="L22" s="365"/>
      <c r="M22" s="393"/>
      <c r="O22" s="201">
        <v>45201</v>
      </c>
      <c r="P22" s="201">
        <v>45232</v>
      </c>
      <c r="Q22" s="124">
        <v>1321.905</v>
      </c>
      <c r="R22" s="65">
        <v>4.6319999999999997</v>
      </c>
      <c r="S22" s="109">
        <f t="shared" si="8"/>
        <v>1317.2729999999999</v>
      </c>
      <c r="T22" s="109">
        <v>1316280</v>
      </c>
      <c r="U22" s="109">
        <f t="shared" si="9"/>
        <v>1316.28</v>
      </c>
      <c r="V22" s="109">
        <f t="shared" si="10"/>
        <v>1316.28</v>
      </c>
      <c r="W22" s="124">
        <v>0.93679999999999997</v>
      </c>
      <c r="X22" s="109">
        <f t="shared" si="11"/>
        <v>1233.0911039999999</v>
      </c>
      <c r="Y22" s="365"/>
      <c r="Z22" s="393"/>
      <c r="AB22" s="107">
        <v>45200</v>
      </c>
      <c r="AC22" s="108">
        <v>45231</v>
      </c>
      <c r="AD22" s="145">
        <v>2301.6</v>
      </c>
      <c r="AE22" s="146">
        <v>8.1</v>
      </c>
      <c r="AF22" s="105">
        <f t="shared" si="12"/>
        <v>2293.5</v>
      </c>
      <c r="AG22" s="109">
        <v>2293500</v>
      </c>
      <c r="AH22" s="105">
        <f t="shared" si="13"/>
        <v>2293.5</v>
      </c>
      <c r="AI22" s="105">
        <f t="shared" si="14"/>
        <v>2293.5</v>
      </c>
      <c r="AJ22" s="106">
        <v>0.93679999999999997</v>
      </c>
      <c r="AK22" s="105">
        <f t="shared" si="15"/>
        <v>2148.5508</v>
      </c>
      <c r="AL22" s="377"/>
      <c r="AM22" s="395"/>
      <c r="AO22" s="107">
        <v>45200</v>
      </c>
      <c r="AP22" s="108">
        <v>45231</v>
      </c>
      <c r="AQ22" s="117">
        <v>1753.079</v>
      </c>
      <c r="AR22" s="65">
        <v>6.7919999999999998</v>
      </c>
      <c r="AS22" s="105">
        <f t="shared" si="16"/>
        <v>1746.287</v>
      </c>
      <c r="AT22" s="109">
        <v>1746221</v>
      </c>
      <c r="AU22" s="105">
        <f t="shared" si="17"/>
        <v>1746.221</v>
      </c>
      <c r="AV22" s="105">
        <f t="shared" si="18"/>
        <v>1746.221</v>
      </c>
      <c r="AW22" s="106">
        <v>0.93679999999999997</v>
      </c>
      <c r="AX22" s="105">
        <f t="shared" si="3"/>
        <v>1635.8598328</v>
      </c>
      <c r="AY22" s="377"/>
      <c r="AZ22" s="395"/>
      <c r="BB22" s="201">
        <v>45173</v>
      </c>
      <c r="BC22" s="201">
        <v>45203</v>
      </c>
      <c r="BD22" s="124">
        <v>1918.48</v>
      </c>
      <c r="BE22" s="65">
        <v>11.141999999999999</v>
      </c>
      <c r="BF22" s="109">
        <f t="shared" si="27"/>
        <v>1907.338</v>
      </c>
      <c r="BG22" s="109">
        <v>1907680</v>
      </c>
      <c r="BH22" s="109">
        <f t="shared" si="28"/>
        <v>1907.68</v>
      </c>
      <c r="BI22" s="109">
        <f t="shared" si="19"/>
        <v>1907.338</v>
      </c>
      <c r="BJ22" s="124">
        <v>0.93679999999999997</v>
      </c>
      <c r="BK22" s="109">
        <f t="shared" si="4"/>
        <v>1786.7942383999998</v>
      </c>
      <c r="BL22" s="365"/>
      <c r="BM22" s="393"/>
      <c r="BO22" s="201">
        <v>45200</v>
      </c>
      <c r="BP22" s="201">
        <v>45231</v>
      </c>
      <c r="BQ22" s="152">
        <v>2039.39</v>
      </c>
      <c r="BR22" s="146">
        <v>10.130000000000001</v>
      </c>
      <c r="BS22" s="152">
        <f t="shared" si="20"/>
        <v>2029.26</v>
      </c>
      <c r="BT22" s="244">
        <v>2029260</v>
      </c>
      <c r="BU22" s="152">
        <f t="shared" si="21"/>
        <v>2029.26</v>
      </c>
      <c r="BV22" s="285">
        <f t="shared" si="29"/>
        <v>2029.26</v>
      </c>
      <c r="BW22" s="124">
        <v>0.93679999999999997</v>
      </c>
      <c r="BX22" s="109">
        <f t="shared" si="22"/>
        <v>1901.0107679999999</v>
      </c>
      <c r="BY22" s="363"/>
      <c r="BZ22" s="357"/>
      <c r="CB22" s="201">
        <v>45201</v>
      </c>
      <c r="CC22" s="201">
        <v>45231</v>
      </c>
      <c r="CD22" s="152">
        <v>2450.5500000000002</v>
      </c>
      <c r="CE22" s="146">
        <v>9.67</v>
      </c>
      <c r="CF22" s="152">
        <f t="shared" si="23"/>
        <v>2440.88</v>
      </c>
      <c r="CG22" s="244">
        <v>2440880</v>
      </c>
      <c r="CH22" s="152">
        <f t="shared" si="24"/>
        <v>2440.88</v>
      </c>
      <c r="CI22" s="152">
        <f t="shared" si="25"/>
        <v>2440.88</v>
      </c>
      <c r="CJ22" s="124">
        <v>0.93679999999999997</v>
      </c>
      <c r="CK22" s="109">
        <f t="shared" si="26"/>
        <v>2286.6163839999999</v>
      </c>
      <c r="CL22" s="363"/>
      <c r="CM22" s="357"/>
    </row>
    <row r="23" spans="1:91">
      <c r="B23" s="201">
        <v>45231</v>
      </c>
      <c r="C23" s="201">
        <v>45261</v>
      </c>
      <c r="D23" s="124">
        <v>967.8</v>
      </c>
      <c r="E23" s="65">
        <v>5.0999999999999996</v>
      </c>
      <c r="F23" s="240">
        <f t="shared" si="5"/>
        <v>962.69999999999993</v>
      </c>
      <c r="G23" s="109">
        <v>962200</v>
      </c>
      <c r="H23" s="240">
        <f t="shared" si="6"/>
        <v>962.2</v>
      </c>
      <c r="I23" s="288">
        <f t="shared" si="2"/>
        <v>962.2</v>
      </c>
      <c r="J23" s="124">
        <v>0.93679999999999997</v>
      </c>
      <c r="K23" s="109">
        <f t="shared" si="7"/>
        <v>901.38896</v>
      </c>
      <c r="L23" s="365"/>
      <c r="M23" s="393"/>
      <c r="O23" s="201">
        <v>45232</v>
      </c>
      <c r="P23" s="201">
        <v>45262</v>
      </c>
      <c r="Q23" s="124">
        <v>959.22500000000002</v>
      </c>
      <c r="R23" s="65">
        <v>4.9390000000000001</v>
      </c>
      <c r="S23" s="109">
        <f t="shared" si="8"/>
        <v>954.28600000000006</v>
      </c>
      <c r="T23" s="109">
        <v>953782</v>
      </c>
      <c r="U23" s="109">
        <f t="shared" si="9"/>
        <v>953.78200000000004</v>
      </c>
      <c r="V23" s="109">
        <f t="shared" si="10"/>
        <v>953.78200000000004</v>
      </c>
      <c r="W23" s="124">
        <v>0.93679999999999997</v>
      </c>
      <c r="X23" s="109">
        <f t="shared" si="11"/>
        <v>893.50297760000001</v>
      </c>
      <c r="Y23" s="365"/>
      <c r="Z23" s="393"/>
      <c r="AB23" s="107">
        <v>45231</v>
      </c>
      <c r="AC23" s="108">
        <v>45261</v>
      </c>
      <c r="AD23" s="145">
        <v>2007.8</v>
      </c>
      <c r="AE23" s="146">
        <v>7.9</v>
      </c>
      <c r="AF23" s="105">
        <f t="shared" si="12"/>
        <v>1999.8999999999999</v>
      </c>
      <c r="AG23" s="109">
        <v>2000000</v>
      </c>
      <c r="AH23" s="105">
        <f t="shared" si="13"/>
        <v>2000</v>
      </c>
      <c r="AI23" s="105">
        <f t="shared" si="14"/>
        <v>1999.8999999999999</v>
      </c>
      <c r="AJ23" s="106">
        <v>0.93679999999999997</v>
      </c>
      <c r="AK23" s="105">
        <f t="shared" si="15"/>
        <v>1873.5063199999997</v>
      </c>
      <c r="AL23" s="377"/>
      <c r="AM23" s="395"/>
      <c r="AO23" s="107">
        <v>45231</v>
      </c>
      <c r="AP23" s="108">
        <v>45261</v>
      </c>
      <c r="AQ23" s="117">
        <v>1443.2760000000001</v>
      </c>
      <c r="AR23" s="65">
        <v>6.6989999999999998</v>
      </c>
      <c r="AS23" s="105">
        <f t="shared" si="16"/>
        <v>1436.577</v>
      </c>
      <c r="AT23" s="109">
        <v>1436509</v>
      </c>
      <c r="AU23" s="105">
        <f t="shared" si="17"/>
        <v>1436.509</v>
      </c>
      <c r="AV23" s="105">
        <f t="shared" si="18"/>
        <v>1436.509</v>
      </c>
      <c r="AW23" s="106">
        <v>0.93679999999999997</v>
      </c>
      <c r="AX23" s="105">
        <f t="shared" si="3"/>
        <v>1345.7216312</v>
      </c>
      <c r="AY23" s="377"/>
      <c r="AZ23" s="395"/>
      <c r="BB23" s="201">
        <v>45203</v>
      </c>
      <c r="BC23" s="201">
        <v>45234</v>
      </c>
      <c r="BD23" s="124">
        <v>2681.8910000000001</v>
      </c>
      <c r="BE23" s="65">
        <v>11.458</v>
      </c>
      <c r="BF23" s="109">
        <f t="shared" si="27"/>
        <v>2670.433</v>
      </c>
      <c r="BG23" s="109">
        <v>2670731</v>
      </c>
      <c r="BH23" s="109">
        <f t="shared" si="28"/>
        <v>2670.7310000000002</v>
      </c>
      <c r="BI23" s="109">
        <f t="shared" si="19"/>
        <v>2670.433</v>
      </c>
      <c r="BJ23" s="124">
        <v>0.93679999999999997</v>
      </c>
      <c r="BK23" s="109">
        <f t="shared" si="4"/>
        <v>2501.6616343999999</v>
      </c>
      <c r="BL23" s="365"/>
      <c r="BM23" s="393"/>
      <c r="BO23" s="201">
        <v>45231</v>
      </c>
      <c r="BP23" s="201">
        <v>45261</v>
      </c>
      <c r="BQ23" s="152">
        <v>1490.56</v>
      </c>
      <c r="BR23" s="146">
        <v>10.46</v>
      </c>
      <c r="BS23" s="152">
        <f t="shared" si="20"/>
        <v>1480.1</v>
      </c>
      <c r="BT23" s="244">
        <v>1480100</v>
      </c>
      <c r="BU23" s="152">
        <f t="shared" si="21"/>
        <v>1480.1</v>
      </c>
      <c r="BV23" s="285">
        <f t="shared" si="29"/>
        <v>1480.1</v>
      </c>
      <c r="BW23" s="124">
        <v>0.93679999999999997</v>
      </c>
      <c r="BX23" s="109">
        <f t="shared" si="22"/>
        <v>1386.5576799999999</v>
      </c>
      <c r="BY23" s="363"/>
      <c r="BZ23" s="357"/>
      <c r="CB23" s="201">
        <v>45231</v>
      </c>
      <c r="CC23" s="201">
        <v>45261</v>
      </c>
      <c r="CD23" s="152">
        <v>2094.29</v>
      </c>
      <c r="CE23" s="146">
        <v>10.29</v>
      </c>
      <c r="CF23" s="152">
        <f t="shared" si="23"/>
        <v>2084</v>
      </c>
      <c r="CG23" s="244">
        <v>2084000</v>
      </c>
      <c r="CH23" s="152">
        <f t="shared" si="24"/>
        <v>2084</v>
      </c>
      <c r="CI23" s="152">
        <f t="shared" si="25"/>
        <v>2084</v>
      </c>
      <c r="CJ23" s="124">
        <v>0.93679999999999997</v>
      </c>
      <c r="CK23" s="109">
        <f t="shared" si="26"/>
        <v>1952.2911999999999</v>
      </c>
      <c r="CL23" s="363"/>
      <c r="CM23" s="357"/>
    </row>
    <row r="24" spans="1:91" ht="14.4" thickBot="1">
      <c r="B24" s="201">
        <v>45261</v>
      </c>
      <c r="C24" s="201">
        <v>45292</v>
      </c>
      <c r="D24" s="124">
        <v>1066.2</v>
      </c>
      <c r="E24" s="65">
        <v>5.4</v>
      </c>
      <c r="F24" s="240">
        <f t="shared" si="5"/>
        <v>1060.8</v>
      </c>
      <c r="G24" s="109">
        <v>1060600</v>
      </c>
      <c r="H24" s="240">
        <f t="shared" si="6"/>
        <v>1060.5999999999999</v>
      </c>
      <c r="I24" s="240">
        <f t="shared" si="2"/>
        <v>1060.5999999999999</v>
      </c>
      <c r="J24" s="124">
        <v>0.93679999999999997</v>
      </c>
      <c r="K24" s="109">
        <f t="shared" si="7"/>
        <v>993.57007999999985</v>
      </c>
      <c r="L24" s="365"/>
      <c r="M24" s="393"/>
      <c r="O24" s="201">
        <v>45262</v>
      </c>
      <c r="P24" s="201">
        <v>45293</v>
      </c>
      <c r="Q24" s="124">
        <v>961.57399999999996</v>
      </c>
      <c r="R24" s="65">
        <v>4.9279999999999999</v>
      </c>
      <c r="S24" s="109">
        <f t="shared" si="8"/>
        <v>956.64599999999996</v>
      </c>
      <c r="T24" s="109">
        <v>955949</v>
      </c>
      <c r="U24" s="109">
        <f t="shared" si="9"/>
        <v>955.94899999999996</v>
      </c>
      <c r="V24" s="109">
        <f t="shared" si="10"/>
        <v>955.94899999999996</v>
      </c>
      <c r="W24" s="124">
        <v>0.93679999999999997</v>
      </c>
      <c r="X24" s="109">
        <f t="shared" si="11"/>
        <v>895.53302319999989</v>
      </c>
      <c r="Y24" s="365"/>
      <c r="Z24" s="393"/>
      <c r="AB24" s="107">
        <v>45261</v>
      </c>
      <c r="AC24" s="108">
        <v>45293</v>
      </c>
      <c r="AD24" s="145">
        <v>2118.9</v>
      </c>
      <c r="AE24" s="146">
        <v>8.6</v>
      </c>
      <c r="AF24" s="105">
        <f t="shared" si="12"/>
        <v>2110.3000000000002</v>
      </c>
      <c r="AG24" s="109">
        <v>2110200</v>
      </c>
      <c r="AH24" s="105">
        <f t="shared" si="13"/>
        <v>2110.1999999999998</v>
      </c>
      <c r="AI24" s="105">
        <f t="shared" si="14"/>
        <v>2110.1999999999998</v>
      </c>
      <c r="AJ24" s="106">
        <v>0.93679999999999997</v>
      </c>
      <c r="AK24" s="105">
        <f t="shared" si="15"/>
        <v>1976.8353599999998</v>
      </c>
      <c r="AL24" s="378"/>
      <c r="AM24" s="396"/>
      <c r="AO24" s="107">
        <v>45261</v>
      </c>
      <c r="AP24" s="108">
        <v>45292</v>
      </c>
      <c r="AQ24" s="117">
        <v>1404.3720000000001</v>
      </c>
      <c r="AR24" s="65">
        <v>7.1360000000000001</v>
      </c>
      <c r="AS24" s="105">
        <f>AQ24-AR24</f>
        <v>1397.2360000000001</v>
      </c>
      <c r="AT24" s="109">
        <v>1397145</v>
      </c>
      <c r="AU24" s="105">
        <f t="shared" si="17"/>
        <v>1397.145</v>
      </c>
      <c r="AV24" s="105">
        <f t="shared" si="18"/>
        <v>1397.145</v>
      </c>
      <c r="AW24" s="106">
        <v>0.93679999999999997</v>
      </c>
      <c r="AX24" s="105">
        <f t="shared" si="3"/>
        <v>1308.8454359999998</v>
      </c>
      <c r="AY24" s="378"/>
      <c r="AZ24" s="396"/>
      <c r="BB24" s="201">
        <v>45234</v>
      </c>
      <c r="BC24" s="201">
        <v>45264</v>
      </c>
      <c r="BD24" s="124">
        <v>2062.75</v>
      </c>
      <c r="BE24" s="65">
        <v>11.627000000000001</v>
      </c>
      <c r="BF24" s="109">
        <f t="shared" si="27"/>
        <v>2051.123</v>
      </c>
      <c r="BG24" s="109">
        <v>2051950</v>
      </c>
      <c r="BH24" s="109">
        <f t="shared" si="28"/>
        <v>2051.9499999999998</v>
      </c>
      <c r="BI24" s="109">
        <f t="shared" si="19"/>
        <v>2051.123</v>
      </c>
      <c r="BJ24" s="124">
        <v>0.93679999999999997</v>
      </c>
      <c r="BK24" s="109">
        <f t="shared" si="4"/>
        <v>1921.4920264</v>
      </c>
      <c r="BL24" s="365"/>
      <c r="BM24" s="393"/>
      <c r="BO24" s="201">
        <v>45261</v>
      </c>
      <c r="BP24" s="201">
        <v>45292</v>
      </c>
      <c r="BQ24" s="152">
        <v>1672.48</v>
      </c>
      <c r="BR24" s="146">
        <v>10.87</v>
      </c>
      <c r="BS24" s="152">
        <f t="shared" si="20"/>
        <v>1661.6100000000001</v>
      </c>
      <c r="BT24" s="244">
        <v>1661610</v>
      </c>
      <c r="BU24" s="152">
        <f t="shared" si="21"/>
        <v>1661.61</v>
      </c>
      <c r="BV24" s="285">
        <f t="shared" si="29"/>
        <v>1661.61</v>
      </c>
      <c r="BW24" s="124">
        <v>0.93679999999999997</v>
      </c>
      <c r="BX24" s="109">
        <f t="shared" si="22"/>
        <v>1556.5962479999998</v>
      </c>
      <c r="BY24" s="364"/>
      <c r="BZ24" s="358"/>
      <c r="CB24" s="201">
        <v>45261</v>
      </c>
      <c r="CC24" s="201">
        <v>45292</v>
      </c>
      <c r="CD24" s="152">
        <v>2165.56</v>
      </c>
      <c r="CE24" s="146">
        <v>10.220000000000001</v>
      </c>
      <c r="CF24" s="152">
        <f t="shared" si="23"/>
        <v>2155.34</v>
      </c>
      <c r="CG24" s="244">
        <v>2155340</v>
      </c>
      <c r="CH24" s="152">
        <f t="shared" si="24"/>
        <v>2155.34</v>
      </c>
      <c r="CI24" s="152">
        <f t="shared" si="25"/>
        <v>2155.34</v>
      </c>
      <c r="CJ24" s="124">
        <v>0.93679999999999997</v>
      </c>
      <c r="CK24" s="109">
        <f t="shared" si="26"/>
        <v>2019.1225120000001</v>
      </c>
      <c r="CL24" s="364"/>
      <c r="CM24" s="358"/>
    </row>
    <row r="25" spans="1:91">
      <c r="A25" s="110"/>
      <c r="B25" s="201">
        <v>45292</v>
      </c>
      <c r="C25" s="201">
        <v>45323</v>
      </c>
      <c r="D25" s="124">
        <v>1111</v>
      </c>
      <c r="E25" s="65">
        <v>5.5</v>
      </c>
      <c r="F25" s="240">
        <f t="shared" si="5"/>
        <v>1105.5</v>
      </c>
      <c r="G25" s="109">
        <v>1105048</v>
      </c>
      <c r="H25" s="240">
        <f t="shared" si="6"/>
        <v>1105.048</v>
      </c>
      <c r="I25" s="240">
        <f t="shared" ref="I25:I27" si="30">MIN(F25,H25)</f>
        <v>1105.048</v>
      </c>
      <c r="J25" s="124">
        <v>0.93679999999999997</v>
      </c>
      <c r="K25" s="109">
        <f t="shared" si="7"/>
        <v>1035.2089664</v>
      </c>
      <c r="L25" s="365">
        <f>SUM(F25:F27)</f>
        <v>3752.9600288600286</v>
      </c>
      <c r="M25" s="393">
        <f>ROUNDDOWN(SUM(K25:K27),0)</f>
        <v>3515</v>
      </c>
      <c r="O25" s="201">
        <v>45293</v>
      </c>
      <c r="P25" s="201">
        <v>45324</v>
      </c>
      <c r="Q25" s="124">
        <v>1033.5070000000001</v>
      </c>
      <c r="R25" s="65">
        <v>5.2549999999999999</v>
      </c>
      <c r="S25" s="109">
        <f t="shared" si="8"/>
        <v>1028.252</v>
      </c>
      <c r="T25" s="109">
        <v>1027882</v>
      </c>
      <c r="U25" s="109">
        <f t="shared" si="9"/>
        <v>1027.8820000000001</v>
      </c>
      <c r="V25" s="109">
        <f t="shared" si="10"/>
        <v>1027.8820000000001</v>
      </c>
      <c r="W25" s="124">
        <v>0.93679999999999997</v>
      </c>
      <c r="X25" s="109">
        <f t="shared" si="11"/>
        <v>962.9198576</v>
      </c>
      <c r="Y25" s="365">
        <f>SUM(S25:S27)</f>
        <v>3555.9131105978349</v>
      </c>
      <c r="Z25" s="393">
        <f>ROUNDDOWN(SUM(X25:X27),0)</f>
        <v>3330</v>
      </c>
      <c r="AB25" s="122">
        <v>45293</v>
      </c>
      <c r="AC25" s="123">
        <v>45323</v>
      </c>
      <c r="AD25" s="145">
        <v>1871</v>
      </c>
      <c r="AE25" s="146">
        <v>7.9</v>
      </c>
      <c r="AF25" s="105">
        <f t="shared" si="12"/>
        <v>1863.1</v>
      </c>
      <c r="AG25" s="109">
        <v>1863100</v>
      </c>
      <c r="AH25" s="105">
        <f t="shared" si="13"/>
        <v>1863.1</v>
      </c>
      <c r="AI25" s="105">
        <f t="shared" si="14"/>
        <v>1863.1</v>
      </c>
      <c r="AJ25" s="106">
        <v>0.93679999999999997</v>
      </c>
      <c r="AK25" s="105">
        <f t="shared" si="15"/>
        <v>1745.3520799999999</v>
      </c>
      <c r="AL25" s="376">
        <f>SUM(AF25:AF27)</f>
        <v>6526.4775963754355</v>
      </c>
      <c r="AM25" s="399">
        <f>ROUNDDOWN(SUM(AK25:AK27),0)</f>
        <v>6114</v>
      </c>
      <c r="AO25" s="107">
        <v>45292</v>
      </c>
      <c r="AP25" s="108">
        <v>45323</v>
      </c>
      <c r="AQ25" s="117">
        <v>1578.982</v>
      </c>
      <c r="AR25" s="65">
        <v>7.0170000000000003</v>
      </c>
      <c r="AS25" s="105">
        <f t="shared" si="16"/>
        <v>1571.9649999999999</v>
      </c>
      <c r="AT25" s="109">
        <v>1571874</v>
      </c>
      <c r="AU25" s="105">
        <f t="shared" si="17"/>
        <v>1571.874</v>
      </c>
      <c r="AV25" s="105">
        <f t="shared" si="18"/>
        <v>1571.874</v>
      </c>
      <c r="AW25" s="106">
        <v>0.93679999999999997</v>
      </c>
      <c r="AX25" s="105">
        <f t="shared" si="3"/>
        <v>1472.5315631999999</v>
      </c>
      <c r="AY25" s="376">
        <f>SUM(AS25:AS27)</f>
        <v>5290.5149264901829</v>
      </c>
      <c r="AZ25" s="397">
        <f>ROUNDDOWN(SUM(AX25:AX27),0)</f>
        <v>4956</v>
      </c>
      <c r="BB25" s="201">
        <v>45264</v>
      </c>
      <c r="BC25" s="201">
        <v>45295</v>
      </c>
      <c r="BD25" s="124">
        <v>1758.7070000000001</v>
      </c>
      <c r="BE25" s="65">
        <v>9.56</v>
      </c>
      <c r="BF25" s="109">
        <f t="shared" si="27"/>
        <v>1749.1470000000002</v>
      </c>
      <c r="BG25" s="109">
        <v>1748746</v>
      </c>
      <c r="BH25" s="109">
        <f t="shared" si="28"/>
        <v>1748.7460000000001</v>
      </c>
      <c r="BI25" s="109">
        <f t="shared" si="19"/>
        <v>1748.7460000000001</v>
      </c>
      <c r="BJ25" s="124">
        <v>0.93679999999999997</v>
      </c>
      <c r="BK25" s="109">
        <f t="shared" si="4"/>
        <v>1638.2252528000001</v>
      </c>
      <c r="BL25" s="365"/>
      <c r="BM25" s="393"/>
      <c r="BO25" s="201">
        <v>45292</v>
      </c>
      <c r="BP25" s="201">
        <v>45323</v>
      </c>
      <c r="BQ25" s="152">
        <v>1756.56</v>
      </c>
      <c r="BR25" s="146">
        <v>10.15</v>
      </c>
      <c r="BS25" s="152">
        <f t="shared" si="20"/>
        <v>1746.4099999999999</v>
      </c>
      <c r="BT25" s="244">
        <v>1746410</v>
      </c>
      <c r="BU25" s="152">
        <f t="shared" si="21"/>
        <v>1746.41</v>
      </c>
      <c r="BV25" s="285">
        <f>MIN(BS25,BU25)</f>
        <v>1746.4099999999999</v>
      </c>
      <c r="BW25" s="124">
        <v>0.93679999999999997</v>
      </c>
      <c r="BX25" s="109">
        <f t="shared" si="22"/>
        <v>1636.0368879999999</v>
      </c>
      <c r="BY25" s="362">
        <f>SUM(BS25:BS27)</f>
        <v>5776.9441174096282</v>
      </c>
      <c r="BZ25" s="359">
        <f>ROUNDDOWN(SUM(BX25:BX27),0)</f>
        <v>5411</v>
      </c>
      <c r="CB25" s="201">
        <v>45292</v>
      </c>
      <c r="CC25" s="201">
        <v>45323</v>
      </c>
      <c r="CD25" s="152">
        <v>2326.48</v>
      </c>
      <c r="CE25" s="146">
        <v>10.14</v>
      </c>
      <c r="CF25" s="152">
        <f t="shared" si="23"/>
        <v>2316.34</v>
      </c>
      <c r="CG25" s="244">
        <v>2316340</v>
      </c>
      <c r="CH25" s="152">
        <f t="shared" si="24"/>
        <v>2316.34</v>
      </c>
      <c r="CI25" s="152">
        <f t="shared" si="25"/>
        <v>2316.34</v>
      </c>
      <c r="CJ25" s="124">
        <v>0.93679999999999997</v>
      </c>
      <c r="CK25" s="109">
        <f t="shared" si="26"/>
        <v>2169.9473120000002</v>
      </c>
      <c r="CL25" s="362">
        <f>SUM(CF25:CF27)</f>
        <v>7696.9492223138222</v>
      </c>
      <c r="CM25" s="359">
        <f>ROUNDDOWN(SUM(CK25:CK27),0)</f>
        <v>7210</v>
      </c>
    </row>
    <row r="26" spans="1:91">
      <c r="A26" s="110"/>
      <c r="B26" s="201">
        <v>45323</v>
      </c>
      <c r="C26" s="201">
        <v>45352</v>
      </c>
      <c r="D26" s="124">
        <v>1304.5999999999999</v>
      </c>
      <c r="E26" s="65">
        <v>4.5</v>
      </c>
      <c r="F26" s="240">
        <f t="shared" si="5"/>
        <v>1300.0999999999999</v>
      </c>
      <c r="G26" s="109">
        <v>1299800</v>
      </c>
      <c r="H26" s="240">
        <f t="shared" si="6"/>
        <v>1299.8</v>
      </c>
      <c r="I26" s="240">
        <f t="shared" si="30"/>
        <v>1299.8</v>
      </c>
      <c r="J26" s="124">
        <v>0.93679999999999997</v>
      </c>
      <c r="K26" s="109">
        <f t="shared" si="7"/>
        <v>1217.65264</v>
      </c>
      <c r="L26" s="365"/>
      <c r="M26" s="393"/>
      <c r="O26" s="201">
        <v>45324</v>
      </c>
      <c r="P26" s="201">
        <v>45353</v>
      </c>
      <c r="Q26" s="124">
        <v>1224.5930000000001</v>
      </c>
      <c r="R26" s="65">
        <v>4.798</v>
      </c>
      <c r="S26" s="109">
        <f t="shared" si="8"/>
        <v>1219.7950000000001</v>
      </c>
      <c r="T26" s="109">
        <v>1219331</v>
      </c>
      <c r="U26" s="109">
        <f t="shared" si="9"/>
        <v>1219.3309999999999</v>
      </c>
      <c r="V26" s="109">
        <f t="shared" si="10"/>
        <v>1219.3309999999999</v>
      </c>
      <c r="W26" s="124">
        <v>0.93679999999999997</v>
      </c>
      <c r="X26" s="109">
        <f t="shared" si="11"/>
        <v>1142.2692807999999</v>
      </c>
      <c r="Y26" s="365"/>
      <c r="Z26" s="393"/>
      <c r="AB26" s="107">
        <v>45323</v>
      </c>
      <c r="AC26" s="108">
        <v>45353</v>
      </c>
      <c r="AD26" s="145">
        <v>2453.9</v>
      </c>
      <c r="AE26" s="146">
        <v>7.7</v>
      </c>
      <c r="AF26" s="105">
        <f t="shared" si="12"/>
        <v>2446.2000000000003</v>
      </c>
      <c r="AG26" s="109">
        <v>2446300</v>
      </c>
      <c r="AH26" s="105">
        <f t="shared" si="13"/>
        <v>2446.3000000000002</v>
      </c>
      <c r="AI26" s="105">
        <f t="shared" si="14"/>
        <v>2446.2000000000003</v>
      </c>
      <c r="AJ26" s="106">
        <v>0.93679999999999997</v>
      </c>
      <c r="AK26" s="105">
        <f t="shared" si="15"/>
        <v>2291.60016</v>
      </c>
      <c r="AL26" s="377"/>
      <c r="AM26" s="395"/>
      <c r="AO26" s="107">
        <v>45323</v>
      </c>
      <c r="AP26" s="108">
        <v>45352</v>
      </c>
      <c r="AQ26" s="117">
        <v>1846.2940000000001</v>
      </c>
      <c r="AR26" s="65">
        <v>6.4989999999999997</v>
      </c>
      <c r="AS26" s="105">
        <f t="shared" si="16"/>
        <v>1839.7950000000001</v>
      </c>
      <c r="AT26" s="109">
        <v>1839722</v>
      </c>
      <c r="AU26" s="105">
        <f t="shared" si="17"/>
        <v>1839.722</v>
      </c>
      <c r="AV26" s="105">
        <f t="shared" si="18"/>
        <v>1839.722</v>
      </c>
      <c r="AW26" s="106">
        <v>0.93679999999999997</v>
      </c>
      <c r="AX26" s="105">
        <f t="shared" si="3"/>
        <v>1723.4515695999999</v>
      </c>
      <c r="AY26" s="377"/>
      <c r="AZ26" s="360"/>
      <c r="BB26" s="201">
        <v>45295</v>
      </c>
      <c r="BC26" s="201">
        <v>45326</v>
      </c>
      <c r="BD26" s="124">
        <v>2146.1779999999999</v>
      </c>
      <c r="BE26" s="65">
        <v>10.877000000000001</v>
      </c>
      <c r="BF26" s="109">
        <f t="shared" si="27"/>
        <v>2135.3009999999999</v>
      </c>
      <c r="BG26" s="109">
        <v>2135018</v>
      </c>
      <c r="BH26" s="109">
        <f t="shared" si="28"/>
        <v>2135.018</v>
      </c>
      <c r="BI26" s="109">
        <f>MIN(BF26,BH26)</f>
        <v>2135.018</v>
      </c>
      <c r="BJ26" s="124">
        <v>0.93679999999999997</v>
      </c>
      <c r="BK26" s="109">
        <f t="shared" si="4"/>
        <v>2000.0848624</v>
      </c>
      <c r="BL26" s="365">
        <f>SUM(BF26:BF28)</f>
        <v>7251.9750293823126</v>
      </c>
      <c r="BM26" s="393">
        <f>ROUNDDOWN(SUM(BK26:BK28),0)</f>
        <v>6793</v>
      </c>
      <c r="BO26" s="201">
        <v>45323</v>
      </c>
      <c r="BP26" s="201">
        <v>45352</v>
      </c>
      <c r="BQ26" s="152">
        <v>1986.72</v>
      </c>
      <c r="BR26" s="146">
        <v>9.3699999999999992</v>
      </c>
      <c r="BS26" s="152">
        <f t="shared" si="20"/>
        <v>1977.3500000000001</v>
      </c>
      <c r="BT26" s="244">
        <v>1977360</v>
      </c>
      <c r="BU26" s="152">
        <f t="shared" si="21"/>
        <v>1977.36</v>
      </c>
      <c r="BV26" s="285">
        <f t="shared" si="29"/>
        <v>1977.3500000000001</v>
      </c>
      <c r="BW26" s="124">
        <v>0.93679999999999997</v>
      </c>
      <c r="BX26" s="109">
        <f t="shared" si="22"/>
        <v>1852.38148</v>
      </c>
      <c r="BY26" s="363"/>
      <c r="BZ26" s="360"/>
      <c r="CB26" s="201">
        <v>45323</v>
      </c>
      <c r="CC26" s="201">
        <v>45352</v>
      </c>
      <c r="CD26" s="152">
        <v>2709.38</v>
      </c>
      <c r="CE26" s="146">
        <v>9.0299999999999994</v>
      </c>
      <c r="CF26" s="152">
        <f t="shared" si="23"/>
        <v>2700.35</v>
      </c>
      <c r="CG26" s="244">
        <v>2700350</v>
      </c>
      <c r="CH26" s="152">
        <f t="shared" si="24"/>
        <v>2700.35</v>
      </c>
      <c r="CI26" s="152">
        <f t="shared" si="25"/>
        <v>2700.35</v>
      </c>
      <c r="CJ26" s="124">
        <v>0.93679999999999997</v>
      </c>
      <c r="CK26" s="109">
        <f t="shared" si="26"/>
        <v>2529.68788</v>
      </c>
      <c r="CL26" s="363"/>
      <c r="CM26" s="360"/>
    </row>
    <row r="27" spans="1:91" ht="14.4" thickBot="1">
      <c r="A27" s="110"/>
      <c r="B27" s="202">
        <v>45352</v>
      </c>
      <c r="C27" s="202">
        <f>C32</f>
        <v>45382</v>
      </c>
      <c r="D27" s="124">
        <v>1399.6</v>
      </c>
      <c r="E27" s="65">
        <v>4.5</v>
      </c>
      <c r="F27" s="241">
        <f>(D27-E27)*D33</f>
        <v>1347.3600288600289</v>
      </c>
      <c r="G27" s="109">
        <v>1394700</v>
      </c>
      <c r="H27" s="240">
        <f t="shared" si="6"/>
        <v>1394.7</v>
      </c>
      <c r="I27" s="240">
        <f t="shared" si="30"/>
        <v>1347.3600288600289</v>
      </c>
      <c r="J27" s="124">
        <v>0.93679999999999997</v>
      </c>
      <c r="K27" s="109">
        <f t="shared" si="7"/>
        <v>1262.206875036075</v>
      </c>
      <c r="L27" s="365"/>
      <c r="M27" s="393"/>
      <c r="O27" s="202">
        <v>45353</v>
      </c>
      <c r="P27" s="202">
        <v>45382</v>
      </c>
      <c r="Q27" s="124">
        <v>1408.8810000000001</v>
      </c>
      <c r="R27" s="65">
        <v>5.0309999999999997</v>
      </c>
      <c r="S27" s="203">
        <f>(Q27-R27)*Q33</f>
        <v>1307.8661105978349</v>
      </c>
      <c r="T27" s="109">
        <v>1403256</v>
      </c>
      <c r="U27" s="109">
        <f t="shared" si="9"/>
        <v>1403.2560000000001</v>
      </c>
      <c r="V27" s="109">
        <f t="shared" si="10"/>
        <v>1307.8661105978349</v>
      </c>
      <c r="W27" s="124">
        <v>0.93679999999999997</v>
      </c>
      <c r="X27" s="109">
        <f t="shared" si="11"/>
        <v>1225.2089724080517</v>
      </c>
      <c r="Y27" s="365"/>
      <c r="Z27" s="393"/>
      <c r="AB27" s="132">
        <v>45353</v>
      </c>
      <c r="AC27" s="119">
        <f>AC32</f>
        <v>45382</v>
      </c>
      <c r="AD27" s="117">
        <v>2298.1999999999998</v>
      </c>
      <c r="AE27" s="243">
        <v>7.2</v>
      </c>
      <c r="AF27" s="195">
        <f>(AD27-AE27)*AD33</f>
        <v>2217.1775963754353</v>
      </c>
      <c r="AG27" s="109">
        <v>2291000</v>
      </c>
      <c r="AH27" s="105">
        <f t="shared" si="13"/>
        <v>2291</v>
      </c>
      <c r="AI27" s="105">
        <f t="shared" si="14"/>
        <v>2217.1775963754353</v>
      </c>
      <c r="AJ27" s="106">
        <v>0.93679999999999997</v>
      </c>
      <c r="AK27" s="105">
        <f t="shared" si="15"/>
        <v>2077.0519722845079</v>
      </c>
      <c r="AL27" s="378"/>
      <c r="AM27" s="396"/>
      <c r="AO27" s="132">
        <v>45352</v>
      </c>
      <c r="AP27" s="119">
        <f>AP32</f>
        <v>45382</v>
      </c>
      <c r="AQ27" s="117">
        <v>1953.2850000000001</v>
      </c>
      <c r="AR27" s="65">
        <v>6.9470000000000001</v>
      </c>
      <c r="AS27" s="195">
        <f>(AQ27-AR27)*AQ33</f>
        <v>1878.7549264901822</v>
      </c>
      <c r="AT27" s="109">
        <v>1946277</v>
      </c>
      <c r="AU27" s="105">
        <f t="shared" si="17"/>
        <v>1946.277</v>
      </c>
      <c r="AV27" s="105">
        <f t="shared" si="18"/>
        <v>1878.7549264901822</v>
      </c>
      <c r="AW27" s="106">
        <v>0.93679999999999997</v>
      </c>
      <c r="AX27" s="105">
        <f t="shared" si="3"/>
        <v>1760.0176151360026</v>
      </c>
      <c r="AY27" s="378"/>
      <c r="AZ27" s="398"/>
      <c r="BB27" s="201">
        <v>45326</v>
      </c>
      <c r="BC27" s="201">
        <v>45355</v>
      </c>
      <c r="BD27" s="124">
        <v>2736.9340000000002</v>
      </c>
      <c r="BE27" s="65">
        <v>10.154999999999999</v>
      </c>
      <c r="BF27" s="109">
        <f t="shared" si="27"/>
        <v>2726.779</v>
      </c>
      <c r="BG27" s="109">
        <v>2726494</v>
      </c>
      <c r="BH27" s="109">
        <f t="shared" si="28"/>
        <v>2726.4940000000001</v>
      </c>
      <c r="BI27" s="109">
        <f t="shared" ref="BI27:BI28" si="31">MIN(BF27,BH27)</f>
        <v>2726.4940000000001</v>
      </c>
      <c r="BJ27" s="124">
        <v>0.93679999999999997</v>
      </c>
      <c r="BK27" s="109">
        <f t="shared" si="4"/>
        <v>2554.1795792000003</v>
      </c>
      <c r="BL27" s="365"/>
      <c r="BM27" s="393"/>
      <c r="BO27" s="202">
        <v>45352</v>
      </c>
      <c r="BP27" s="202">
        <f>BP32</f>
        <v>45382</v>
      </c>
      <c r="BQ27" s="152">
        <v>2135.6999999999998</v>
      </c>
      <c r="BR27" s="146">
        <v>9.14</v>
      </c>
      <c r="BS27" s="247">
        <f>(BQ27-BR27)*BQ33</f>
        <v>2053.184117409628</v>
      </c>
      <c r="BT27" s="244">
        <v>2126550</v>
      </c>
      <c r="BU27" s="152">
        <f t="shared" si="21"/>
        <v>2126.5500000000002</v>
      </c>
      <c r="BV27" s="285">
        <f t="shared" si="29"/>
        <v>2053.184117409628</v>
      </c>
      <c r="BW27" s="124">
        <v>0.93679999999999997</v>
      </c>
      <c r="BX27" s="109">
        <f t="shared" si="22"/>
        <v>1923.4228811893395</v>
      </c>
      <c r="BY27" s="364"/>
      <c r="BZ27" s="361"/>
      <c r="CB27" s="202">
        <v>45352</v>
      </c>
      <c r="CC27" s="202">
        <f>CC32</f>
        <v>45382</v>
      </c>
      <c r="CD27" s="152">
        <v>2779.6</v>
      </c>
      <c r="CE27" s="146">
        <v>9.32</v>
      </c>
      <c r="CF27" s="247">
        <f>(CD27-CE27)*CD33</f>
        <v>2680.2592223138222</v>
      </c>
      <c r="CG27" s="244">
        <v>2770280</v>
      </c>
      <c r="CH27" s="152">
        <f t="shared" si="24"/>
        <v>2770.28</v>
      </c>
      <c r="CI27" s="152">
        <f>MIN(CF27,CH27)</f>
        <v>2680.2592223138222</v>
      </c>
      <c r="CJ27" s="124">
        <v>0.93679999999999997</v>
      </c>
      <c r="CK27" s="109">
        <f t="shared" si="26"/>
        <v>2510.8668394635883</v>
      </c>
      <c r="CL27" s="364"/>
      <c r="CM27" s="361"/>
    </row>
    <row r="28" spans="1:91" ht="14.4" thickBot="1">
      <c r="A28" s="110"/>
      <c r="B28" s="407" t="s">
        <v>12</v>
      </c>
      <c r="C28" s="407"/>
      <c r="D28" s="76"/>
      <c r="E28" s="204"/>
      <c r="F28" s="205">
        <f>SUM(F19:F27)</f>
        <v>10079.660028860029</v>
      </c>
      <c r="G28" s="76"/>
      <c r="H28" s="76"/>
      <c r="I28" s="206"/>
      <c r="J28" s="76"/>
      <c r="K28" s="206"/>
      <c r="L28" s="207">
        <f>L19+L25</f>
        <v>10079.660028860029</v>
      </c>
      <c r="M28" s="208">
        <f>SUM(M19:M27)</f>
        <v>9438</v>
      </c>
      <c r="O28" s="407" t="s">
        <v>12</v>
      </c>
      <c r="P28" s="407"/>
      <c r="Q28" s="76"/>
      <c r="R28" s="204"/>
      <c r="S28" s="205">
        <f>SUM(S19:S27)</f>
        <v>9919.0371105978356</v>
      </c>
      <c r="T28" s="76"/>
      <c r="U28" s="206"/>
      <c r="V28" s="206"/>
      <c r="W28" s="124"/>
      <c r="X28" s="206"/>
      <c r="Y28" s="207">
        <f>Y19+Y25</f>
        <v>9919.0371105978338</v>
      </c>
      <c r="Z28" s="208">
        <f>SUM(Z19:Z27)</f>
        <v>9285</v>
      </c>
      <c r="AB28" s="334" t="s">
        <v>12</v>
      </c>
      <c r="AC28" s="335"/>
      <c r="AD28" s="120"/>
      <c r="AE28" s="111"/>
      <c r="AF28" s="112">
        <f>SUM(AF19:AF27)</f>
        <v>17602.877596375438</v>
      </c>
      <c r="AG28" s="113"/>
      <c r="AH28" s="114"/>
      <c r="AI28" s="114"/>
      <c r="AJ28" s="113"/>
      <c r="AK28" s="114"/>
      <c r="AL28" s="115">
        <f>AL19+AL25</f>
        <v>17602.877596375438</v>
      </c>
      <c r="AM28" s="116">
        <f>SUM(AM19:AM27)</f>
        <v>16490</v>
      </c>
      <c r="AO28" s="334" t="s">
        <v>12</v>
      </c>
      <c r="AP28" s="335"/>
      <c r="AQ28" s="120"/>
      <c r="AR28" s="111"/>
      <c r="AS28" s="112">
        <f>SUM(AS19:AS27)</f>
        <v>14423.225926490184</v>
      </c>
      <c r="AT28" s="113"/>
      <c r="AU28" s="114"/>
      <c r="AV28" s="114"/>
      <c r="AW28" s="113"/>
      <c r="AX28" s="114"/>
      <c r="AY28" s="115">
        <f>AY19+AY25</f>
        <v>14423.225926490184</v>
      </c>
      <c r="AZ28" s="116">
        <f>SUM(AZ19:AZ27)</f>
        <v>13511</v>
      </c>
      <c r="BB28" s="202">
        <v>45355</v>
      </c>
      <c r="BC28" s="202">
        <f>BC32</f>
        <v>45382</v>
      </c>
      <c r="BD28" s="124">
        <v>2761.221</v>
      </c>
      <c r="BE28" s="65">
        <v>10.130000000000001</v>
      </c>
      <c r="BF28" s="203">
        <f>(BD28-BE28)*BD33</f>
        <v>2389.8950293823123</v>
      </c>
      <c r="BG28" s="284">
        <v>2390058</v>
      </c>
      <c r="BH28" s="109">
        <f>BG29/1000</f>
        <v>2750.7260000000001</v>
      </c>
      <c r="BI28" s="109">
        <f t="shared" si="31"/>
        <v>2389.8950293823123</v>
      </c>
      <c r="BJ28" s="124">
        <v>0.93679999999999997</v>
      </c>
      <c r="BK28" s="109">
        <f t="shared" si="4"/>
        <v>2238.8536635253499</v>
      </c>
      <c r="BL28" s="365"/>
      <c r="BM28" s="393"/>
      <c r="BO28" s="342" t="s">
        <v>12</v>
      </c>
      <c r="BP28" s="343"/>
      <c r="BQ28" s="153"/>
      <c r="BR28" s="154"/>
      <c r="BS28" s="155">
        <f>SUM(BS19:BS27)</f>
        <v>15399.624117409629</v>
      </c>
      <c r="BT28" s="156"/>
      <c r="BU28" s="156"/>
      <c r="BV28" s="156"/>
      <c r="BW28" s="128"/>
      <c r="BX28" s="129"/>
      <c r="BY28" s="130">
        <f>SUM(BY19:BY27)</f>
        <v>15399.624117409629</v>
      </c>
      <c r="BZ28" s="131">
        <f>SUM(BZ19:BZ27)</f>
        <v>14425</v>
      </c>
      <c r="CB28" s="342" t="s">
        <v>12</v>
      </c>
      <c r="CC28" s="343"/>
      <c r="CD28" s="125"/>
      <c r="CE28" s="126"/>
      <c r="CF28" s="127">
        <f>SUM(CF19:CF27)</f>
        <v>20285.309222313823</v>
      </c>
      <c r="CG28" s="128"/>
      <c r="CH28" s="129"/>
      <c r="CI28" s="129"/>
      <c r="CJ28" s="128"/>
      <c r="CK28" s="129"/>
      <c r="CL28" s="130">
        <f>SUM(CL19:CL27)</f>
        <v>20285.309222313823</v>
      </c>
      <c r="CM28" s="131">
        <f>SUM(CM19:CM27)</f>
        <v>19002</v>
      </c>
    </row>
    <row r="29" spans="1:91" ht="14.4" thickBot="1">
      <c r="I29" s="242"/>
      <c r="BB29" s="342" t="s">
        <v>12</v>
      </c>
      <c r="BC29" s="343"/>
      <c r="BD29" s="125"/>
      <c r="BE29" s="126"/>
      <c r="BF29" s="127">
        <f>SUM(BF19:BF28)</f>
        <v>19868.881998664012</v>
      </c>
      <c r="BG29" s="109">
        <v>2750726</v>
      </c>
      <c r="BH29" s="129"/>
      <c r="BI29" s="128"/>
      <c r="BJ29" s="129"/>
      <c r="BK29" s="282"/>
      <c r="BL29" s="130">
        <f>SUM(BL19:BL28)</f>
        <v>19868.881998664016</v>
      </c>
      <c r="BM29" s="131">
        <f>SUM(BM19:BM28)</f>
        <v>18611</v>
      </c>
    </row>
    <row r="30" spans="1:91">
      <c r="B30" s="188" t="s">
        <v>33</v>
      </c>
      <c r="C30" s="188" t="s">
        <v>124</v>
      </c>
      <c r="D30" s="188" t="s">
        <v>128</v>
      </c>
      <c r="O30" s="188" t="s">
        <v>33</v>
      </c>
      <c r="P30" s="188" t="s">
        <v>2</v>
      </c>
      <c r="Q30" s="188" t="s">
        <v>128</v>
      </c>
      <c r="AB30" s="188" t="s">
        <v>33</v>
      </c>
      <c r="AC30" s="188" t="s">
        <v>124</v>
      </c>
      <c r="AD30" s="188" t="s">
        <v>128</v>
      </c>
      <c r="AO30" s="188" t="s">
        <v>33</v>
      </c>
      <c r="AP30" s="188" t="s">
        <v>124</v>
      </c>
      <c r="AQ30" s="188" t="s">
        <v>128</v>
      </c>
      <c r="BB30" s="188" t="s">
        <v>33</v>
      </c>
      <c r="BC30" s="188" t="s">
        <v>124</v>
      </c>
      <c r="BD30" s="188" t="s">
        <v>128</v>
      </c>
      <c r="BG30" s="188" t="s">
        <v>33</v>
      </c>
      <c r="BH30" s="188" t="s">
        <v>124</v>
      </c>
      <c r="BI30" s="188" t="s">
        <v>128</v>
      </c>
      <c r="BO30" s="188" t="s">
        <v>33</v>
      </c>
      <c r="BP30" s="188" t="s">
        <v>124</v>
      </c>
      <c r="BQ30" s="188" t="s">
        <v>128</v>
      </c>
      <c r="CB30" s="188" t="s">
        <v>125</v>
      </c>
      <c r="CC30" s="188" t="s">
        <v>126</v>
      </c>
      <c r="CD30" s="188" t="s">
        <v>123</v>
      </c>
    </row>
    <row r="31" spans="1:91" ht="14.4">
      <c r="B31" s="191">
        <v>45352</v>
      </c>
      <c r="C31" s="191">
        <v>45383</v>
      </c>
      <c r="D31" s="189">
        <f>SUM(C36:C67)/1000</f>
        <v>1455.3</v>
      </c>
      <c r="O31" s="191">
        <f>O27</f>
        <v>45353</v>
      </c>
      <c r="P31" s="191">
        <v>45384</v>
      </c>
      <c r="Q31" s="189">
        <f>SUM(P37:P68)/1000</f>
        <v>1444.9649999999999</v>
      </c>
      <c r="AB31" s="191">
        <f>AB27</f>
        <v>45353</v>
      </c>
      <c r="AC31" s="191">
        <v>45383</v>
      </c>
      <c r="AD31" s="189">
        <f>SUM(AC36:AC67)/1000</f>
        <v>2560.2999999999915</v>
      </c>
      <c r="AO31" s="191">
        <f>AO27</f>
        <v>45352</v>
      </c>
      <c r="AP31" s="191">
        <v>45383</v>
      </c>
      <c r="AQ31" s="189">
        <f>SUM(AP36:AP67)/1000</f>
        <v>2042.1220000000108</v>
      </c>
      <c r="BB31" s="191">
        <f>BB28</f>
        <v>45355</v>
      </c>
      <c r="BC31" s="191">
        <v>45386</v>
      </c>
      <c r="BD31" s="189">
        <f>SUM(BC39:BC70)/1000</f>
        <v>2864.8530000000105</v>
      </c>
      <c r="BG31" s="283">
        <v>45081</v>
      </c>
      <c r="BH31" s="191">
        <v>44746</v>
      </c>
      <c r="BI31" s="189">
        <f>SUM(BH39:BH69)/1000</f>
        <v>2597.6709999999939</v>
      </c>
      <c r="BO31" s="191">
        <f>BO27</f>
        <v>45352</v>
      </c>
      <c r="BP31" s="191">
        <v>45383</v>
      </c>
      <c r="BQ31" s="189">
        <f>SUM(BP36:BP67)/1000</f>
        <v>2204.9300000000017</v>
      </c>
      <c r="CB31" s="191">
        <f>CB27</f>
        <v>45352</v>
      </c>
      <c r="CC31" s="191">
        <v>45383</v>
      </c>
      <c r="CD31" s="189">
        <f>SUM(CC36:CC67)/1000</f>
        <v>2911.1999999999994</v>
      </c>
    </row>
    <row r="32" spans="1:91" ht="15" customHeight="1">
      <c r="B32" s="191">
        <v>45352</v>
      </c>
      <c r="C32" s="191">
        <v>45382</v>
      </c>
      <c r="D32" s="189">
        <f>SUM(C36:C66)/1000</f>
        <v>1405.5</v>
      </c>
      <c r="O32" s="191">
        <f>O27</f>
        <v>45353</v>
      </c>
      <c r="P32" s="191">
        <v>45382</v>
      </c>
      <c r="Q32" s="189">
        <f>SUM(P37:P66)/1000</f>
        <v>1346.17</v>
      </c>
      <c r="AB32" s="191">
        <f>AB27</f>
        <v>45353</v>
      </c>
      <c r="AC32" s="191">
        <v>45382</v>
      </c>
      <c r="AD32" s="189">
        <f>SUM(AC36:AC66)/1000</f>
        <v>2477.8000000000034</v>
      </c>
      <c r="AO32" s="191">
        <f>AO27</f>
        <v>45352</v>
      </c>
      <c r="AP32" s="191">
        <v>45382</v>
      </c>
      <c r="AQ32" s="189">
        <f>SUM(AP36:AP66)/1000</f>
        <v>1971.213000000002</v>
      </c>
      <c r="BB32" s="191">
        <f>BB28</f>
        <v>45355</v>
      </c>
      <c r="BC32" s="191">
        <v>45382</v>
      </c>
      <c r="BD32" s="189">
        <f>SUM(BC39:BC66)/1000</f>
        <v>2488.7210000000109</v>
      </c>
      <c r="BG32" s="283">
        <f>BB19</f>
        <v>45108</v>
      </c>
      <c r="BH32" s="191">
        <f>BC19</f>
        <v>45111</v>
      </c>
      <c r="BI32" s="189">
        <f>SUM(BH66:BH69)/1000</f>
        <v>335.63899999998648</v>
      </c>
      <c r="BO32" s="191">
        <f>BO27</f>
        <v>45352</v>
      </c>
      <c r="BP32" s="191">
        <v>45382</v>
      </c>
      <c r="BQ32" s="189">
        <f>SUM(BP36:BP66)/1000</f>
        <v>2128.8500000000067</v>
      </c>
      <c r="CB32" s="191">
        <f>CB27</f>
        <v>45352</v>
      </c>
      <c r="CC32" s="191">
        <v>45382</v>
      </c>
      <c r="CD32" s="189">
        <f>SUM(CC36:CC66)/1000</f>
        <v>2816.5999999999995</v>
      </c>
    </row>
    <row r="33" spans="2:82" ht="14.4">
      <c r="B33" s="323" t="s">
        <v>123</v>
      </c>
      <c r="C33" s="324"/>
      <c r="D33" s="190">
        <f>D32/D31</f>
        <v>0.96578025149453728</v>
      </c>
      <c r="O33" s="188"/>
      <c r="P33" s="188"/>
      <c r="Q33" s="190">
        <f>Q32/Q31</f>
        <v>0.9316281017187269</v>
      </c>
      <c r="AB33" s="323" t="s">
        <v>123</v>
      </c>
      <c r="AC33" s="324"/>
      <c r="AD33" s="190">
        <f>AD32/AD31</f>
        <v>0.9677772136077849</v>
      </c>
      <c r="AO33" s="323" t="s">
        <v>123</v>
      </c>
      <c r="AP33" s="324"/>
      <c r="AQ33" s="190">
        <f>AQ32/AQ31</f>
        <v>0.96527680520556147</v>
      </c>
      <c r="BB33" s="323" t="s">
        <v>123</v>
      </c>
      <c r="BC33" s="324"/>
      <c r="BD33" s="190">
        <f>BD32/BD31</f>
        <v>0.8687080977627829</v>
      </c>
      <c r="BG33" s="323" t="s">
        <v>123</v>
      </c>
      <c r="BH33" s="324"/>
      <c r="BI33" s="190">
        <f>BI32/BI31</f>
        <v>0.12920766332610528</v>
      </c>
      <c r="BO33" s="323" t="s">
        <v>123</v>
      </c>
      <c r="BP33" s="324"/>
      <c r="BQ33" s="190">
        <f>BQ32/BQ31</f>
        <v>0.96549550325860922</v>
      </c>
      <c r="CB33" s="323" t="s">
        <v>123</v>
      </c>
      <c r="CC33" s="324"/>
      <c r="CD33" s="190">
        <f>CD32/CD31</f>
        <v>0.96750480901346525</v>
      </c>
    </row>
    <row r="35" spans="2:82" ht="14.4">
      <c r="B35" s="193" t="s">
        <v>64</v>
      </c>
      <c r="C35" s="193" t="s">
        <v>127</v>
      </c>
      <c r="O35" s="193" t="s">
        <v>64</v>
      </c>
      <c r="P35" s="193" t="s">
        <v>127</v>
      </c>
      <c r="AB35" s="193" t="s">
        <v>64</v>
      </c>
      <c r="AC35" s="193" t="s">
        <v>127</v>
      </c>
      <c r="AO35" s="193" t="s">
        <v>64</v>
      </c>
      <c r="AP35" s="193" t="s">
        <v>127</v>
      </c>
      <c r="BB35" s="193" t="s">
        <v>64</v>
      </c>
      <c r="BC35" s="193" t="s">
        <v>127</v>
      </c>
      <c r="BG35" s="193" t="s">
        <v>64</v>
      </c>
      <c r="BH35" s="193" t="s">
        <v>127</v>
      </c>
      <c r="BO35" s="193" t="s">
        <v>64</v>
      </c>
      <c r="BP35" s="193" t="s">
        <v>127</v>
      </c>
      <c r="CB35" s="193" t="s">
        <v>64</v>
      </c>
      <c r="CC35" s="193" t="s">
        <v>127</v>
      </c>
    </row>
    <row r="36" spans="2:82" ht="14.4">
      <c r="B36" s="194">
        <v>45352</v>
      </c>
      <c r="C36" s="192">
        <v>43999.999999999978</v>
      </c>
      <c r="O36" s="194">
        <v>45352</v>
      </c>
      <c r="P36" s="192">
        <v>50301</v>
      </c>
      <c r="AB36" s="194">
        <v>45352</v>
      </c>
      <c r="AC36" s="192">
        <v>81100.000000002881</v>
      </c>
      <c r="AO36" s="194">
        <v>45352</v>
      </c>
      <c r="AP36" s="192">
        <v>69136.000000006679</v>
      </c>
      <c r="BB36" s="194">
        <v>45352</v>
      </c>
      <c r="BC36" s="192">
        <v>100198.00000000351</v>
      </c>
      <c r="BG36" s="19">
        <v>45078</v>
      </c>
      <c r="BH36" s="210">
        <v>74797.999999990905</v>
      </c>
      <c r="BO36" s="194">
        <v>45352</v>
      </c>
      <c r="BP36" s="192">
        <v>65369.999999998297</v>
      </c>
      <c r="CB36" s="194">
        <v>45352</v>
      </c>
      <c r="CC36" s="192">
        <v>89899.999999999927</v>
      </c>
    </row>
    <row r="37" spans="2:82" ht="14.4">
      <c r="B37" s="194">
        <v>45353</v>
      </c>
      <c r="C37" s="192">
        <v>44700.000000000015</v>
      </c>
      <c r="O37" s="194">
        <v>45353</v>
      </c>
      <c r="P37" s="192">
        <v>51254</v>
      </c>
      <c r="AB37" s="194">
        <v>45353</v>
      </c>
      <c r="AC37" s="192">
        <v>78999.999999988417</v>
      </c>
      <c r="AO37" s="194">
        <v>45353</v>
      </c>
      <c r="AP37" s="192">
        <v>70752.000000003594</v>
      </c>
      <c r="BB37" s="194">
        <v>45353</v>
      </c>
      <c r="BC37" s="192">
        <v>96092.999999980864</v>
      </c>
      <c r="BG37" s="19">
        <v>45079</v>
      </c>
      <c r="BH37" s="210">
        <v>88964.000000003696</v>
      </c>
      <c r="BO37" s="194">
        <v>45353</v>
      </c>
      <c r="BP37" s="192">
        <v>76790.000000007014</v>
      </c>
      <c r="CB37" s="194">
        <v>45353</v>
      </c>
      <c r="CC37" s="192">
        <v>100400.00000000004</v>
      </c>
    </row>
    <row r="38" spans="2:82" ht="14.4">
      <c r="B38" s="194">
        <v>45354</v>
      </c>
      <c r="C38" s="192">
        <v>50399.999999999978</v>
      </c>
      <c r="O38" s="194">
        <v>45354</v>
      </c>
      <c r="P38" s="192">
        <v>49081</v>
      </c>
      <c r="AB38" s="194">
        <v>45354</v>
      </c>
      <c r="AC38" s="192">
        <v>85799.999999999985</v>
      </c>
      <c r="AO38" s="194">
        <v>45354</v>
      </c>
      <c r="AP38" s="192">
        <v>66685.999999990934</v>
      </c>
      <c r="BB38" s="194">
        <v>45354</v>
      </c>
      <c r="BC38" s="192">
        <v>97055.999999997308</v>
      </c>
      <c r="BG38" s="19">
        <v>45080</v>
      </c>
      <c r="BH38" s="210">
        <v>89519.999999995212</v>
      </c>
      <c r="BO38" s="194">
        <v>45354</v>
      </c>
      <c r="BP38" s="192">
        <v>70909.999999997017</v>
      </c>
      <c r="CB38" s="194">
        <v>45354</v>
      </c>
      <c r="CC38" s="192">
        <v>95699.999999999927</v>
      </c>
    </row>
    <row r="39" spans="2:82" ht="14.4">
      <c r="B39" s="194">
        <v>45355</v>
      </c>
      <c r="C39" s="192">
        <v>47100.000000000015</v>
      </c>
      <c r="O39" s="194">
        <v>45355</v>
      </c>
      <c r="P39" s="192">
        <v>41249</v>
      </c>
      <c r="AB39" s="194">
        <v>45355</v>
      </c>
      <c r="AC39" s="192">
        <v>73900.000000005821</v>
      </c>
      <c r="AO39" s="194">
        <v>45355</v>
      </c>
      <c r="AP39" s="192">
        <v>61075.000000008971</v>
      </c>
      <c r="BB39" s="194">
        <v>45355</v>
      </c>
      <c r="BC39" s="192">
        <v>91123.000000013009</v>
      </c>
      <c r="BG39" s="19">
        <v>45081</v>
      </c>
      <c r="BH39" s="210">
        <v>59880.000000005566</v>
      </c>
      <c r="BO39" s="194">
        <v>45355</v>
      </c>
      <c r="BP39" s="192">
        <v>63629.99999999829</v>
      </c>
      <c r="CB39" s="194">
        <v>45355</v>
      </c>
      <c r="CC39" s="192">
        <v>95300.000000000044</v>
      </c>
    </row>
    <row r="40" spans="2:82" ht="14.4">
      <c r="B40" s="194">
        <v>45356</v>
      </c>
      <c r="C40" s="192">
        <v>49800.000000000015</v>
      </c>
      <c r="O40" s="194">
        <v>45356</v>
      </c>
      <c r="P40" s="192">
        <v>51572</v>
      </c>
      <c r="AB40" s="194">
        <v>45356</v>
      </c>
      <c r="AC40" s="192">
        <v>88099.999999994179</v>
      </c>
      <c r="AO40" s="194">
        <v>45356</v>
      </c>
      <c r="AP40" s="192">
        <v>67838.999999996813</v>
      </c>
      <c r="BB40" s="194">
        <v>45356</v>
      </c>
      <c r="BC40" s="192">
        <v>96267.99999998878</v>
      </c>
      <c r="BG40" s="19">
        <v>45082</v>
      </c>
      <c r="BH40" s="210">
        <v>102580.00000000515</v>
      </c>
      <c r="BO40" s="194">
        <v>45356</v>
      </c>
      <c r="BP40" s="192">
        <v>71800.000000005864</v>
      </c>
      <c r="CB40" s="194">
        <v>45356</v>
      </c>
      <c r="CC40" s="192">
        <v>95900.000000000044</v>
      </c>
    </row>
    <row r="41" spans="2:82" ht="14.4">
      <c r="B41" s="194">
        <v>45357</v>
      </c>
      <c r="C41" s="192">
        <v>49099.999999999978</v>
      </c>
      <c r="O41" s="194">
        <v>45357</v>
      </c>
      <c r="P41" s="192">
        <v>47800</v>
      </c>
      <c r="AB41" s="194">
        <v>45357</v>
      </c>
      <c r="AC41" s="192">
        <v>83400.000000005821</v>
      </c>
      <c r="AO41" s="194">
        <v>45357</v>
      </c>
      <c r="AP41" s="192">
        <v>63545.000000004111</v>
      </c>
      <c r="BB41" s="194">
        <v>45357</v>
      </c>
      <c r="BC41" s="192">
        <v>92202.000000004889</v>
      </c>
      <c r="BG41" s="19">
        <v>45083</v>
      </c>
      <c r="BH41" s="210">
        <v>99028.999999998065</v>
      </c>
      <c r="BO41" s="194">
        <v>45357</v>
      </c>
      <c r="BP41" s="192">
        <v>65039.999999987114</v>
      </c>
      <c r="CB41" s="194">
        <v>45357</v>
      </c>
      <c r="CC41" s="192">
        <v>97199.999999999927</v>
      </c>
    </row>
    <row r="42" spans="2:82" ht="14.4">
      <c r="B42" s="194">
        <v>45358</v>
      </c>
      <c r="C42" s="192">
        <v>43400.000000000015</v>
      </c>
      <c r="O42" s="194">
        <v>45358</v>
      </c>
      <c r="P42" s="192">
        <v>47016</v>
      </c>
      <c r="AB42" s="194">
        <v>45358</v>
      </c>
      <c r="AC42" s="192">
        <v>82400.000000005821</v>
      </c>
      <c r="AO42" s="194">
        <v>45358</v>
      </c>
      <c r="AP42" s="192">
        <v>64842.99999998774</v>
      </c>
      <c r="BB42" s="194">
        <v>45358</v>
      </c>
      <c r="BC42" s="192">
        <v>92249.999999994878</v>
      </c>
      <c r="BG42" s="19">
        <v>45084</v>
      </c>
      <c r="BH42" s="210">
        <v>83096.999999996115</v>
      </c>
      <c r="BO42" s="194">
        <v>45358</v>
      </c>
      <c r="BP42" s="192">
        <v>68590.000000004686</v>
      </c>
      <c r="CB42" s="194">
        <v>45358</v>
      </c>
      <c r="CC42" s="192">
        <v>94100.000000000044</v>
      </c>
    </row>
    <row r="43" spans="2:82" ht="14.4">
      <c r="B43" s="194">
        <v>45359</v>
      </c>
      <c r="C43" s="192">
        <v>45199.999999999978</v>
      </c>
      <c r="O43" s="194">
        <v>45359</v>
      </c>
      <c r="P43" s="192">
        <v>45885</v>
      </c>
      <c r="AB43" s="194">
        <v>45359</v>
      </c>
      <c r="AC43" s="192">
        <v>89199.999999999985</v>
      </c>
      <c r="AO43" s="194">
        <v>45359</v>
      </c>
      <c r="AP43" s="192">
        <v>65437.000000006548</v>
      </c>
      <c r="BB43" s="194">
        <v>45359</v>
      </c>
      <c r="BC43" s="192">
        <v>97492.000000003944</v>
      </c>
      <c r="BG43" s="19">
        <v>45085</v>
      </c>
      <c r="BH43" s="210">
        <v>94695.000000011525</v>
      </c>
      <c r="BO43" s="194">
        <v>45359</v>
      </c>
      <c r="BP43" s="192">
        <v>78719.99999999479</v>
      </c>
      <c r="CB43" s="194">
        <v>45359</v>
      </c>
      <c r="CC43" s="192">
        <v>87300.000000000029</v>
      </c>
    </row>
    <row r="44" spans="2:82" ht="14.4">
      <c r="B44" s="194">
        <v>45360</v>
      </c>
      <c r="C44" s="192">
        <v>45600.000000000015</v>
      </c>
      <c r="O44" s="194">
        <v>45360</v>
      </c>
      <c r="P44" s="192">
        <v>47944</v>
      </c>
      <c r="AB44" s="194">
        <v>45360</v>
      </c>
      <c r="AC44" s="192">
        <v>85099.999999988417</v>
      </c>
      <c r="AO44" s="194">
        <v>45360</v>
      </c>
      <c r="AP44" s="192">
        <v>55502.000000003594</v>
      </c>
      <c r="BB44" s="194">
        <v>45360</v>
      </c>
      <c r="BC44" s="192">
        <v>89693.000000004991</v>
      </c>
      <c r="BG44" s="19">
        <v>45086</v>
      </c>
      <c r="BH44" s="210">
        <v>101214.9999999765</v>
      </c>
      <c r="BO44" s="194">
        <v>45360</v>
      </c>
      <c r="BP44" s="192">
        <v>73750.0000000133</v>
      </c>
      <c r="CB44" s="194">
        <v>45360</v>
      </c>
      <c r="CC44" s="192">
        <v>94399.999999999927</v>
      </c>
    </row>
    <row r="45" spans="2:82" ht="14.4">
      <c r="B45" s="194">
        <v>45361</v>
      </c>
      <c r="C45" s="192">
        <v>48600.000000000036</v>
      </c>
      <c r="O45" s="194">
        <v>45361</v>
      </c>
      <c r="P45" s="192">
        <v>43521</v>
      </c>
      <c r="AB45" s="194">
        <v>45361</v>
      </c>
      <c r="AC45" s="192">
        <v>73000.000000002881</v>
      </c>
      <c r="AO45" s="194">
        <v>45361</v>
      </c>
      <c r="AP45" s="192">
        <v>59474.999999994056</v>
      </c>
      <c r="BB45" s="194">
        <v>45361</v>
      </c>
      <c r="BC45" s="192">
        <v>79429.000000001572</v>
      </c>
      <c r="BG45" s="19">
        <v>45087</v>
      </c>
      <c r="BH45" s="210">
        <v>94354.000000007203</v>
      </c>
      <c r="BO45" s="194">
        <v>45361</v>
      </c>
      <c r="BP45" s="192">
        <v>69569.999999999476</v>
      </c>
      <c r="CB45" s="194">
        <v>45361</v>
      </c>
      <c r="CC45" s="192">
        <v>87100.000000000044</v>
      </c>
    </row>
    <row r="46" spans="2:82" ht="14.4">
      <c r="B46" s="194">
        <v>45362</v>
      </c>
      <c r="C46" s="192">
        <v>44799.999999999956</v>
      </c>
      <c r="O46" s="194">
        <v>45362</v>
      </c>
      <c r="P46" s="192">
        <v>40219</v>
      </c>
      <c r="AB46" s="194">
        <v>45362</v>
      </c>
      <c r="AC46" s="192">
        <v>80900.000000005821</v>
      </c>
      <c r="AO46" s="194">
        <v>45362</v>
      </c>
      <c r="AP46" s="192">
        <v>56399.999999996166</v>
      </c>
      <c r="BB46" s="194">
        <v>45362</v>
      </c>
      <c r="BC46" s="192">
        <v>76102.000000000655</v>
      </c>
      <c r="BG46" s="19">
        <v>45088</v>
      </c>
      <c r="BH46" s="210">
        <v>99825.00000001915</v>
      </c>
      <c r="BO46" s="194">
        <v>45362</v>
      </c>
      <c r="BP46" s="192">
        <v>63809.999999997672</v>
      </c>
      <c r="CB46" s="194">
        <v>45362</v>
      </c>
      <c r="CC46" s="192">
        <v>89799.999999999927</v>
      </c>
    </row>
    <row r="47" spans="2:82" ht="14.4">
      <c r="B47" s="194">
        <v>45363</v>
      </c>
      <c r="C47" s="192">
        <v>45800.000000000036</v>
      </c>
      <c r="O47" s="194">
        <v>45363</v>
      </c>
      <c r="P47" s="192">
        <v>42714</v>
      </c>
      <c r="AB47" s="194">
        <v>45363</v>
      </c>
      <c r="AC47" s="192">
        <v>81799.999999991283</v>
      </c>
      <c r="AO47" s="194">
        <v>45363</v>
      </c>
      <c r="AP47" s="192">
        <v>60014.000000000007</v>
      </c>
      <c r="BB47" s="194">
        <v>45363</v>
      </c>
      <c r="BC47" s="192">
        <v>83766.000000007232</v>
      </c>
      <c r="BG47" s="19">
        <v>45089</v>
      </c>
      <c r="BH47" s="210">
        <v>98333.999999979482</v>
      </c>
      <c r="BO47" s="194">
        <v>45363</v>
      </c>
      <c r="BP47" s="192">
        <v>62939.999999995845</v>
      </c>
      <c r="CB47" s="194">
        <v>45363</v>
      </c>
      <c r="CC47" s="192">
        <v>90900.000000000044</v>
      </c>
    </row>
    <row r="48" spans="2:82" ht="14.4">
      <c r="B48" s="194">
        <v>45364</v>
      </c>
      <c r="C48" s="192">
        <v>42000.000000000015</v>
      </c>
      <c r="O48" s="194">
        <v>45364</v>
      </c>
      <c r="P48" s="192">
        <v>42882</v>
      </c>
      <c r="AB48" s="194">
        <v>45364</v>
      </c>
      <c r="AC48" s="192">
        <v>77600.00000000291</v>
      </c>
      <c r="AO48" s="194">
        <v>45364</v>
      </c>
      <c r="AP48" s="192">
        <v>57117.000000002576</v>
      </c>
      <c r="BB48" s="194">
        <v>45364</v>
      </c>
      <c r="BC48" s="192">
        <v>78686.999999994208</v>
      </c>
      <c r="BG48" s="19">
        <v>45090</v>
      </c>
      <c r="BH48" s="210">
        <v>106671.0000000154</v>
      </c>
      <c r="BO48" s="194">
        <v>45364</v>
      </c>
      <c r="BP48" s="192">
        <v>52780.000000002925</v>
      </c>
      <c r="CB48" s="194">
        <v>45364</v>
      </c>
      <c r="CC48" s="192">
        <v>79300.000000000044</v>
      </c>
    </row>
    <row r="49" spans="2:81" ht="14.4">
      <c r="B49" s="194">
        <v>45365</v>
      </c>
      <c r="C49" s="192">
        <v>42299.999999999978</v>
      </c>
      <c r="O49" s="194">
        <v>45365</v>
      </c>
      <c r="P49" s="192">
        <v>40544</v>
      </c>
      <c r="AB49" s="194">
        <v>45365</v>
      </c>
      <c r="AC49" s="192">
        <v>85899.99999999709</v>
      </c>
      <c r="AO49" s="194">
        <v>45365</v>
      </c>
      <c r="AP49" s="192">
        <v>61314.000000002634</v>
      </c>
      <c r="BB49" s="194">
        <v>45365</v>
      </c>
      <c r="BC49" s="192">
        <v>86506.000000005544</v>
      </c>
      <c r="BG49" s="19">
        <v>45091</v>
      </c>
      <c r="BH49" s="210">
        <v>104200.0000000047</v>
      </c>
      <c r="BO49" s="194">
        <v>45365</v>
      </c>
      <c r="BP49" s="192">
        <v>71529.999999992462</v>
      </c>
      <c r="CB49" s="194">
        <v>45365</v>
      </c>
      <c r="CC49" s="192">
        <v>76699.999999999927</v>
      </c>
    </row>
    <row r="50" spans="2:81" ht="14.4">
      <c r="B50" s="194">
        <v>45366</v>
      </c>
      <c r="C50" s="192">
        <v>43300.000000000015</v>
      </c>
      <c r="O50" s="194">
        <v>45366</v>
      </c>
      <c r="P50" s="192">
        <v>42390</v>
      </c>
      <c r="AB50" s="194">
        <v>45366</v>
      </c>
      <c r="AC50" s="192">
        <v>80300.000000000015</v>
      </c>
      <c r="AO50" s="194">
        <v>45366</v>
      </c>
      <c r="AP50" s="192">
        <v>51619.999999996762</v>
      </c>
      <c r="BB50" s="194">
        <v>45366</v>
      </c>
      <c r="BC50" s="192">
        <v>85654.9999999828</v>
      </c>
      <c r="BG50" s="19">
        <v>45092</v>
      </c>
      <c r="BH50" s="210">
        <v>102874.99999998715</v>
      </c>
      <c r="BO50" s="194">
        <v>45366</v>
      </c>
      <c r="BP50" s="192">
        <v>66180.000000011656</v>
      </c>
      <c r="CB50" s="194">
        <v>45366</v>
      </c>
      <c r="CC50" s="192">
        <v>78900.000000000044</v>
      </c>
    </row>
    <row r="51" spans="2:81" ht="14.4">
      <c r="B51" s="194">
        <v>45367</v>
      </c>
      <c r="C51" s="192">
        <v>38499.999999999978</v>
      </c>
      <c r="O51" s="194">
        <v>45367</v>
      </c>
      <c r="P51" s="192">
        <v>40046</v>
      </c>
      <c r="AB51" s="194">
        <v>45367</v>
      </c>
      <c r="AC51" s="192">
        <v>74500.000000002881</v>
      </c>
      <c r="AO51" s="194">
        <v>45367</v>
      </c>
      <c r="AP51" s="192">
        <v>55650.999999997795</v>
      </c>
      <c r="BB51" s="194">
        <v>45367</v>
      </c>
      <c r="BC51" s="192">
        <v>81275.00000000748</v>
      </c>
      <c r="BG51" s="19">
        <v>45093</v>
      </c>
      <c r="BH51" s="210">
        <v>104835.99999999421</v>
      </c>
      <c r="BO51" s="194">
        <v>45367</v>
      </c>
      <c r="BP51" s="192">
        <v>61149.999999997024</v>
      </c>
      <c r="CB51" s="194">
        <v>45367</v>
      </c>
      <c r="CC51" s="192">
        <v>84399.999999999927</v>
      </c>
    </row>
    <row r="52" spans="2:81" ht="14.4">
      <c r="B52" s="194">
        <v>45368</v>
      </c>
      <c r="C52" s="192">
        <v>44000.000000000015</v>
      </c>
      <c r="O52" s="194">
        <v>45368</v>
      </c>
      <c r="P52" s="192">
        <v>35068</v>
      </c>
      <c r="AB52" s="194">
        <v>45368</v>
      </c>
      <c r="AC52" s="192">
        <v>71200.000000008717</v>
      </c>
      <c r="AO52" s="194">
        <v>45368</v>
      </c>
      <c r="AP52" s="192">
        <v>65406.000000004664</v>
      </c>
      <c r="BB52" s="194">
        <v>45368</v>
      </c>
      <c r="BC52" s="192">
        <v>87511.000000005544</v>
      </c>
      <c r="BG52" s="19">
        <v>45094</v>
      </c>
      <c r="BH52" s="210">
        <v>92087.000000014421</v>
      </c>
      <c r="BO52" s="194">
        <v>45368</v>
      </c>
      <c r="BP52" s="192">
        <v>59470.000000000029</v>
      </c>
      <c r="CB52" s="194">
        <v>45368</v>
      </c>
      <c r="CC52" s="192">
        <v>90800.000000000044</v>
      </c>
    </row>
    <row r="53" spans="2:81" ht="14.4">
      <c r="B53" s="194">
        <v>45369</v>
      </c>
      <c r="C53" s="192">
        <v>33299.999999999978</v>
      </c>
      <c r="O53" s="194">
        <v>45369</v>
      </c>
      <c r="P53" s="192">
        <v>36440</v>
      </c>
      <c r="AB53" s="194">
        <v>45369</v>
      </c>
      <c r="AC53" s="192">
        <v>72599.999999988388</v>
      </c>
      <c r="AO53" s="194">
        <v>45369</v>
      </c>
      <c r="AP53" s="192">
        <v>58302.999999994143</v>
      </c>
      <c r="BB53" s="194">
        <v>45369</v>
      </c>
      <c r="BC53" s="192">
        <v>72561.000000001848</v>
      </c>
      <c r="BG53" s="19">
        <v>45095</v>
      </c>
      <c r="BH53" s="210">
        <v>94752.999999995271</v>
      </c>
      <c r="BO53" s="194">
        <v>45369</v>
      </c>
      <c r="BP53" s="192">
        <v>53189.99999999073</v>
      </c>
      <c r="CB53" s="194">
        <v>45369</v>
      </c>
      <c r="CC53" s="192">
        <v>71700.000000000044</v>
      </c>
    </row>
    <row r="54" spans="2:81" ht="15" customHeight="1">
      <c r="B54" s="194">
        <v>45370</v>
      </c>
      <c r="C54" s="192">
        <v>36000.000000000015</v>
      </c>
      <c r="O54" s="194">
        <v>45370</v>
      </c>
      <c r="P54" s="192">
        <v>20052</v>
      </c>
      <c r="AB54" s="194">
        <v>45370</v>
      </c>
      <c r="AC54" s="192">
        <v>60000.000000011612</v>
      </c>
      <c r="AO54" s="194">
        <v>45370</v>
      </c>
      <c r="AP54" s="192">
        <v>57133.00000000828</v>
      </c>
      <c r="BB54" s="194">
        <v>45370</v>
      </c>
      <c r="BC54" s="192">
        <v>72460.999999986932</v>
      </c>
      <c r="BG54" s="19">
        <v>45096</v>
      </c>
      <c r="BH54" s="210">
        <v>75651.999999992317</v>
      </c>
      <c r="BO54" s="194">
        <v>45370</v>
      </c>
      <c r="BP54" s="192">
        <v>54030.000000006905</v>
      </c>
      <c r="CB54" s="194">
        <v>45370</v>
      </c>
      <c r="CC54" s="192">
        <v>76299.999999999927</v>
      </c>
    </row>
    <row r="55" spans="2:81" ht="14.4">
      <c r="B55" s="194">
        <v>45371</v>
      </c>
      <c r="C55" s="192">
        <v>42300.000000000036</v>
      </c>
      <c r="O55" s="194">
        <v>45371</v>
      </c>
      <c r="P55" s="192">
        <v>30079</v>
      </c>
      <c r="AB55" s="194">
        <v>45371</v>
      </c>
      <c r="AC55" s="192">
        <v>82899.99999999709</v>
      </c>
      <c r="AO55" s="194">
        <v>45371</v>
      </c>
      <c r="AP55" s="192">
        <v>62162.999999993306</v>
      </c>
      <c r="BB55" s="194">
        <v>45371</v>
      </c>
      <c r="BC55" s="192">
        <v>91340.999999995911</v>
      </c>
      <c r="BG55" s="19">
        <v>45097</v>
      </c>
      <c r="BH55" s="210">
        <v>87471.000000008411</v>
      </c>
      <c r="BO55" s="194">
        <v>45371</v>
      </c>
      <c r="BP55" s="192">
        <v>73879.999999993059</v>
      </c>
      <c r="CB55" s="194">
        <v>45371</v>
      </c>
      <c r="CC55" s="192">
        <v>89900.000000000044</v>
      </c>
    </row>
    <row r="56" spans="2:81" ht="14.4">
      <c r="B56" s="194">
        <v>45372</v>
      </c>
      <c r="C56" s="192">
        <v>52499.999999999956</v>
      </c>
      <c r="O56" s="194">
        <v>45372</v>
      </c>
      <c r="P56" s="192">
        <v>54957</v>
      </c>
      <c r="AB56" s="194">
        <v>45372</v>
      </c>
      <c r="AC56" s="192">
        <v>93999.999999997119</v>
      </c>
      <c r="AO56" s="194">
        <v>45372</v>
      </c>
      <c r="AP56" s="192">
        <v>59557.000000004562</v>
      </c>
      <c r="BB56" s="194">
        <v>45372</v>
      </c>
      <c r="BC56" s="192">
        <v>100861.00000000386</v>
      </c>
      <c r="BG56" s="19">
        <v>45098</v>
      </c>
      <c r="BH56" s="210">
        <v>71452.000000000684</v>
      </c>
      <c r="BO56" s="194">
        <v>45372</v>
      </c>
      <c r="BP56" s="192">
        <v>77160.000000006446</v>
      </c>
      <c r="CB56" s="194">
        <v>45372</v>
      </c>
      <c r="CC56" s="192">
        <v>106299.99999999993</v>
      </c>
    </row>
    <row r="57" spans="2:81" ht="14.4">
      <c r="B57" s="194">
        <v>45373</v>
      </c>
      <c r="C57" s="192">
        <v>49300.000000000036</v>
      </c>
      <c r="O57" s="194">
        <v>45373</v>
      </c>
      <c r="P57" s="192">
        <v>52628</v>
      </c>
      <c r="AB57" s="194">
        <v>45373</v>
      </c>
      <c r="AC57" s="192">
        <v>89699.999999999985</v>
      </c>
      <c r="AO57" s="194">
        <v>45373</v>
      </c>
      <c r="AP57" s="192">
        <v>72139.999999997599</v>
      </c>
      <c r="BB57" s="194">
        <v>45373</v>
      </c>
      <c r="BC57" s="192">
        <v>97875.000000023982</v>
      </c>
      <c r="BG57" s="19">
        <v>45099</v>
      </c>
      <c r="BH57" s="210">
        <v>75619.999999983294</v>
      </c>
      <c r="BO57" s="194">
        <v>45373</v>
      </c>
      <c r="BP57" s="192">
        <v>79289.999999996435</v>
      </c>
      <c r="CB57" s="194">
        <v>45373</v>
      </c>
      <c r="CC57" s="192">
        <v>102154.00000000004</v>
      </c>
    </row>
    <row r="58" spans="2:81" ht="14.4">
      <c r="B58" s="194">
        <v>45374</v>
      </c>
      <c r="C58" s="192">
        <v>44900.000000000015</v>
      </c>
      <c r="O58" s="194">
        <v>45374</v>
      </c>
      <c r="P58" s="192">
        <v>52915</v>
      </c>
      <c r="AB58" s="194">
        <v>45374</v>
      </c>
      <c r="AC58" s="192">
        <v>86400.000000005821</v>
      </c>
      <c r="AO58" s="194">
        <v>45374</v>
      </c>
      <c r="AP58" s="192">
        <v>71599.000000004933</v>
      </c>
      <c r="BB58" s="194">
        <v>45374</v>
      </c>
      <c r="BC58" s="192">
        <v>96917.999999998414</v>
      </c>
      <c r="BG58" s="19">
        <v>45100</v>
      </c>
      <c r="BH58" s="210">
        <v>46798.000000024898</v>
      </c>
      <c r="BO58" s="194">
        <v>45374</v>
      </c>
      <c r="BP58" s="192">
        <v>73830.000000000611</v>
      </c>
      <c r="CB58" s="194">
        <v>45374</v>
      </c>
      <c r="CC58" s="192">
        <v>98646.000000000044</v>
      </c>
    </row>
    <row r="59" spans="2:81" ht="14.4">
      <c r="B59" s="194">
        <v>45375</v>
      </c>
      <c r="C59" s="192">
        <v>45499.999999999978</v>
      </c>
      <c r="O59" s="194">
        <v>45375</v>
      </c>
      <c r="P59" s="192">
        <v>40192</v>
      </c>
      <c r="AB59" s="194">
        <v>45375</v>
      </c>
      <c r="AC59" s="192">
        <v>78899.999999991283</v>
      </c>
      <c r="AO59" s="194">
        <v>45375</v>
      </c>
      <c r="AP59" s="192">
        <v>60595.000000000939</v>
      </c>
      <c r="BB59" s="194">
        <v>45375</v>
      </c>
      <c r="BC59" s="192">
        <v>88328.999999995634</v>
      </c>
      <c r="BG59" s="19">
        <v>45101</v>
      </c>
      <c r="BH59" s="210">
        <v>39181.999999988533</v>
      </c>
      <c r="BO59" s="194">
        <v>45375</v>
      </c>
      <c r="BP59" s="192">
        <v>65800.000000006999</v>
      </c>
      <c r="CB59" s="194">
        <v>45375</v>
      </c>
      <c r="CC59" s="192">
        <v>85499.999999999927</v>
      </c>
    </row>
    <row r="60" spans="2:81" ht="14.4">
      <c r="B60" s="194">
        <v>45376</v>
      </c>
      <c r="C60" s="192">
        <v>38999.999999999978</v>
      </c>
      <c r="O60" s="194">
        <v>45376</v>
      </c>
      <c r="P60" s="192">
        <v>44292</v>
      </c>
      <c r="AB60" s="194">
        <v>45376</v>
      </c>
      <c r="AC60" s="192">
        <v>63000.000000002918</v>
      </c>
      <c r="AO60" s="194">
        <v>45376</v>
      </c>
      <c r="AP60" s="192">
        <v>59896.999999992317</v>
      </c>
      <c r="BB60" s="194">
        <v>45376</v>
      </c>
      <c r="BC60" s="192">
        <v>82151.999999978332</v>
      </c>
      <c r="BG60" s="19">
        <v>45102</v>
      </c>
      <c r="BH60" s="210">
        <v>70775.999999991196</v>
      </c>
      <c r="BO60" s="194">
        <v>45376</v>
      </c>
      <c r="BP60" s="192">
        <v>63830.000000000611</v>
      </c>
      <c r="CB60" s="194">
        <v>45376</v>
      </c>
      <c r="CC60" s="192">
        <v>84300.000000000044</v>
      </c>
    </row>
    <row r="61" spans="2:81" ht="14.4">
      <c r="B61" s="194">
        <v>45377</v>
      </c>
      <c r="C61" s="192">
        <v>45200.000000000015</v>
      </c>
      <c r="O61" s="194">
        <v>45377</v>
      </c>
      <c r="P61" s="192">
        <v>49582</v>
      </c>
      <c r="AB61" s="194">
        <v>45377</v>
      </c>
      <c r="AC61" s="192">
        <v>81900.000000005792</v>
      </c>
      <c r="AO61" s="194">
        <v>45377</v>
      </c>
      <c r="AP61" s="192">
        <v>64889.999999999076</v>
      </c>
      <c r="BB61" s="194">
        <v>45377</v>
      </c>
      <c r="BC61" s="192">
        <v>87453.000000017142</v>
      </c>
      <c r="BG61" s="19">
        <v>45103</v>
      </c>
      <c r="BH61" s="210">
        <v>59963.000000011903</v>
      </c>
      <c r="BO61" s="194">
        <v>45377</v>
      </c>
      <c r="BP61" s="192">
        <v>70699.999999990614</v>
      </c>
      <c r="CB61" s="194">
        <v>45377</v>
      </c>
      <c r="CC61" s="192">
        <v>93699.999999999927</v>
      </c>
    </row>
    <row r="62" spans="2:81" ht="14.4">
      <c r="B62" s="194">
        <v>45378</v>
      </c>
      <c r="C62" s="192">
        <v>48500.000000000036</v>
      </c>
      <c r="O62" s="194">
        <v>45378</v>
      </c>
      <c r="P62" s="192">
        <v>52645</v>
      </c>
      <c r="AB62" s="194">
        <v>45378</v>
      </c>
      <c r="AC62" s="192">
        <v>81899.999999997119</v>
      </c>
      <c r="AO62" s="194">
        <v>45378</v>
      </c>
      <c r="AP62" s="192">
        <v>69957.00000000374</v>
      </c>
      <c r="BB62" s="194">
        <v>45378</v>
      </c>
      <c r="BC62" s="192">
        <v>94827.999999983484</v>
      </c>
      <c r="BG62" s="19">
        <v>45104</v>
      </c>
      <c r="BH62" s="210">
        <v>74163.999999988053</v>
      </c>
      <c r="BO62" s="194">
        <v>45378</v>
      </c>
      <c r="BP62" s="192">
        <v>73059.999999997672</v>
      </c>
      <c r="CB62" s="194">
        <v>45378</v>
      </c>
      <c r="CC62" s="192">
        <v>97800.000000000044</v>
      </c>
    </row>
    <row r="63" spans="2:81" ht="14.4">
      <c r="B63" s="194">
        <v>45379</v>
      </c>
      <c r="C63" s="192">
        <v>49699.999999999956</v>
      </c>
      <c r="O63" s="194">
        <v>45379</v>
      </c>
      <c r="P63" s="192">
        <v>52955</v>
      </c>
      <c r="AB63" s="194">
        <v>45379</v>
      </c>
      <c r="AC63" s="192">
        <v>81899.99999999709</v>
      </c>
      <c r="AO63" s="194">
        <v>45379</v>
      </c>
      <c r="AP63" s="192">
        <v>70491.000000001237</v>
      </c>
      <c r="BB63" s="194">
        <v>45379</v>
      </c>
      <c r="BC63" s="192">
        <v>96271.000000027241</v>
      </c>
      <c r="BG63" s="19">
        <v>45105</v>
      </c>
      <c r="BH63" s="210">
        <v>68494.000000008673</v>
      </c>
      <c r="BO63" s="194">
        <v>45379</v>
      </c>
      <c r="BP63" s="192">
        <v>76800.000000006999</v>
      </c>
      <c r="CB63" s="194">
        <v>45379</v>
      </c>
      <c r="CC63" s="192">
        <v>93500.000000000044</v>
      </c>
    </row>
    <row r="64" spans="2:81" ht="14.4">
      <c r="B64" s="194">
        <v>45380</v>
      </c>
      <c r="C64" s="192">
        <v>50400.000000000036</v>
      </c>
      <c r="O64" s="194">
        <v>45380</v>
      </c>
      <c r="P64" s="192">
        <v>49041</v>
      </c>
      <c r="AB64" s="194">
        <v>45380</v>
      </c>
      <c r="AC64" s="192">
        <v>77600.00000000291</v>
      </c>
      <c r="AO64" s="194">
        <v>45380</v>
      </c>
      <c r="AP64" s="192">
        <v>69818.000000001237</v>
      </c>
      <c r="BB64" s="194">
        <v>45380</v>
      </c>
      <c r="BC64" s="192">
        <v>96874.99999997954</v>
      </c>
      <c r="BG64" s="19">
        <v>45106</v>
      </c>
      <c r="BH64" s="210">
        <v>72788.000000010928</v>
      </c>
      <c r="BO64" s="194">
        <v>45380</v>
      </c>
      <c r="BP64" s="192">
        <v>75380.000000003522</v>
      </c>
      <c r="CB64" s="194">
        <v>45380</v>
      </c>
      <c r="CC64" s="192">
        <v>95099.999999999927</v>
      </c>
    </row>
    <row r="65" spans="2:81" ht="14.4">
      <c r="B65" s="194">
        <v>45381</v>
      </c>
      <c r="C65" s="192">
        <v>50000.000000000015</v>
      </c>
      <c r="O65" s="194">
        <v>45381</v>
      </c>
      <c r="P65" s="192">
        <v>50374</v>
      </c>
      <c r="AB65" s="194">
        <v>45381</v>
      </c>
      <c r="AC65" s="192">
        <v>75600.000000002881</v>
      </c>
      <c r="AO65" s="194">
        <v>45381</v>
      </c>
      <c r="AP65" s="192">
        <v>69050.999999997206</v>
      </c>
      <c r="BB65" s="194">
        <v>45381</v>
      </c>
      <c r="BC65" s="192">
        <v>94102.000000020213</v>
      </c>
      <c r="BG65" s="19">
        <v>45107</v>
      </c>
      <c r="BH65" s="210">
        <v>81240.999999988839</v>
      </c>
      <c r="BO65" s="194">
        <v>45381</v>
      </c>
      <c r="BP65" s="192">
        <v>73839.999999995372</v>
      </c>
      <c r="CB65" s="194">
        <v>45381</v>
      </c>
      <c r="CC65" s="192">
        <v>96000.000000000044</v>
      </c>
    </row>
    <row r="66" spans="2:81" ht="14.4">
      <c r="B66" s="194">
        <v>45382</v>
      </c>
      <c r="C66" s="192">
        <v>50299.999999999978</v>
      </c>
      <c r="O66" s="194">
        <v>45382</v>
      </c>
      <c r="P66" s="192">
        <v>50833</v>
      </c>
      <c r="AB66" s="194">
        <v>45382</v>
      </c>
      <c r="AC66" s="192">
        <v>78200.000000000015</v>
      </c>
      <c r="AO66" s="194">
        <v>45382</v>
      </c>
      <c r="AP66" s="192">
        <v>73806.99999999968</v>
      </c>
      <c r="BB66" s="194">
        <v>45382</v>
      </c>
      <c r="BC66" s="192">
        <v>98734.999999982392</v>
      </c>
      <c r="BG66" s="19">
        <v>45108</v>
      </c>
      <c r="BH66" s="210">
        <v>88291.999999986278</v>
      </c>
      <c r="BO66" s="194">
        <v>45382</v>
      </c>
      <c r="BP66" s="192">
        <v>76030.000000006912</v>
      </c>
      <c r="CB66" s="194">
        <v>45382</v>
      </c>
      <c r="CC66" s="192">
        <v>97599.999999999927</v>
      </c>
    </row>
    <row r="67" spans="2:81" ht="14.4">
      <c r="B67" s="194">
        <v>45383</v>
      </c>
      <c r="C67" s="192">
        <v>49800.000000000015</v>
      </c>
      <c r="O67" s="194">
        <v>45383</v>
      </c>
      <c r="P67" s="192">
        <v>50261</v>
      </c>
      <c r="AB67" s="194">
        <v>45383</v>
      </c>
      <c r="AC67" s="192">
        <v>82499.999999988388</v>
      </c>
      <c r="AO67" s="194">
        <v>45383</v>
      </c>
      <c r="AP67" s="192">
        <v>70909.000000008513</v>
      </c>
      <c r="BB67" s="194">
        <v>45383</v>
      </c>
      <c r="BC67" s="192">
        <v>96097.000000006694</v>
      </c>
      <c r="BG67" s="19">
        <v>45109</v>
      </c>
      <c r="BH67" s="210">
        <v>83650.999999997002</v>
      </c>
      <c r="BO67" s="194">
        <v>45383</v>
      </c>
      <c r="BP67" s="192">
        <v>76079.999999995372</v>
      </c>
      <c r="CB67" s="194">
        <v>45383</v>
      </c>
      <c r="CC67" s="192">
        <v>94600.000000000044</v>
      </c>
    </row>
    <row r="68" spans="2:81" ht="14.4">
      <c r="B68" s="194">
        <v>45384</v>
      </c>
      <c r="C68" s="192">
        <v>39099.999999999978</v>
      </c>
      <c r="O68" s="194">
        <v>45384</v>
      </c>
      <c r="P68" s="192">
        <v>48534</v>
      </c>
      <c r="AB68" s="194">
        <v>45384</v>
      </c>
      <c r="AC68" s="192">
        <v>79400.000000005821</v>
      </c>
      <c r="AO68" s="194">
        <v>45384</v>
      </c>
      <c r="AP68" s="192">
        <v>69292.999999996362</v>
      </c>
      <c r="BB68" s="194">
        <v>45384</v>
      </c>
      <c r="BC68" s="192">
        <v>92646.000000010303</v>
      </c>
      <c r="BG68" s="19">
        <v>45110</v>
      </c>
      <c r="BH68" s="210">
        <v>98978.000000028595</v>
      </c>
      <c r="BO68" s="194">
        <v>45384</v>
      </c>
      <c r="BP68" s="192">
        <v>73179.999999997104</v>
      </c>
      <c r="CB68" s="194">
        <v>45384</v>
      </c>
      <c r="CC68" s="192">
        <v>89000.000000000044</v>
      </c>
    </row>
    <row r="69" spans="2:81" ht="14.4">
      <c r="B69" s="194">
        <v>45385</v>
      </c>
      <c r="C69" s="192">
        <v>46900.000000000036</v>
      </c>
      <c r="O69" s="194">
        <v>45385</v>
      </c>
      <c r="P69" s="192">
        <v>50946</v>
      </c>
      <c r="AB69" s="194">
        <v>45385</v>
      </c>
      <c r="AC69" s="192">
        <v>69000.000000002881</v>
      </c>
      <c r="AO69" s="194">
        <v>45385</v>
      </c>
      <c r="AP69" s="192">
        <v>68877.00000000438</v>
      </c>
      <c r="BB69" s="194">
        <v>45385</v>
      </c>
      <c r="BC69" s="192">
        <v>89957.999999998836</v>
      </c>
      <c r="BG69" s="19">
        <v>45111</v>
      </c>
      <c r="BH69" s="210">
        <v>64717.999999974607</v>
      </c>
      <c r="BO69" s="194">
        <v>45385</v>
      </c>
      <c r="BP69" s="192">
        <v>67160.000000002357</v>
      </c>
      <c r="CB69" s="194">
        <v>45385</v>
      </c>
      <c r="CC69" s="192">
        <v>91999.999999999927</v>
      </c>
    </row>
    <row r="70" spans="2:81" ht="14.4">
      <c r="B70" s="194">
        <v>45386</v>
      </c>
      <c r="C70" s="192">
        <v>37099.999999999978</v>
      </c>
      <c r="O70" s="194">
        <v>45386</v>
      </c>
      <c r="P70" s="192">
        <v>50112</v>
      </c>
      <c r="AB70" s="194">
        <v>45386</v>
      </c>
      <c r="AC70" s="192">
        <v>77600.00000000291</v>
      </c>
      <c r="AO70" s="194">
        <v>45386</v>
      </c>
      <c r="AP70" s="192">
        <v>73511.999999986874</v>
      </c>
      <c r="BB70" s="194">
        <v>45386</v>
      </c>
      <c r="BC70" s="192">
        <v>97430.999999984808</v>
      </c>
      <c r="BG70" s="19">
        <v>45112</v>
      </c>
      <c r="BH70" s="210">
        <v>49822.000000005122</v>
      </c>
      <c r="BO70" s="194">
        <v>45386</v>
      </c>
      <c r="BP70" s="192">
        <v>75349.999999994106</v>
      </c>
      <c r="CB70" s="194">
        <v>45386</v>
      </c>
      <c r="CC70" s="192">
        <v>86700.000000000044</v>
      </c>
    </row>
    <row r="71" spans="2:81" ht="14.4">
      <c r="B71" s="194">
        <v>45387</v>
      </c>
      <c r="C71" s="192">
        <v>47500.000000000015</v>
      </c>
      <c r="O71" s="194">
        <v>45387</v>
      </c>
      <c r="P71" s="192">
        <v>50123</v>
      </c>
      <c r="AB71" s="194">
        <v>45387</v>
      </c>
      <c r="AC71" s="192">
        <v>79899.99999999709</v>
      </c>
      <c r="AO71" s="194">
        <v>45387</v>
      </c>
      <c r="AP71" s="192">
        <v>70469.000000007785</v>
      </c>
      <c r="BB71" s="194">
        <v>45387</v>
      </c>
      <c r="BC71" s="192">
        <v>96274.999999999971</v>
      </c>
      <c r="BG71" s="19">
        <v>45113</v>
      </c>
      <c r="BH71" s="210">
        <v>51958.000000003725</v>
      </c>
      <c r="BO71" s="194">
        <v>45387</v>
      </c>
      <c r="BP71" s="192">
        <v>77780.000000002925</v>
      </c>
      <c r="CB71" s="194">
        <v>45387</v>
      </c>
      <c r="CC71" s="192">
        <v>86899.999999999927</v>
      </c>
    </row>
    <row r="72" spans="2:81" ht="14.4">
      <c r="B72" s="194">
        <v>45388</v>
      </c>
      <c r="C72" s="192">
        <v>50099.999999999978</v>
      </c>
      <c r="O72" s="194">
        <v>45388</v>
      </c>
      <c r="P72" s="192">
        <v>50006</v>
      </c>
      <c r="AB72" s="194">
        <v>45388</v>
      </c>
      <c r="AC72" s="192">
        <v>78999.999999997119</v>
      </c>
      <c r="AO72" s="194">
        <v>45388</v>
      </c>
      <c r="AP72" s="192">
        <v>66472.000000001804</v>
      </c>
      <c r="BB72" s="194">
        <v>45388</v>
      </c>
      <c r="BC72" s="192">
        <v>93239.000000002416</v>
      </c>
      <c r="BG72" s="19">
        <v>45114</v>
      </c>
      <c r="BH72" s="210">
        <v>58684.999999989486</v>
      </c>
      <c r="BO72" s="194">
        <v>45388</v>
      </c>
      <c r="BP72" s="192">
        <v>70089.999999995372</v>
      </c>
      <c r="CB72" s="194">
        <v>45388</v>
      </c>
      <c r="CC72" s="192">
        <v>92200.000000000044</v>
      </c>
    </row>
    <row r="73" spans="2:81" ht="14.4">
      <c r="B73" s="194">
        <v>45389</v>
      </c>
      <c r="C73" s="192">
        <v>47900.000000000036</v>
      </c>
      <c r="O73" s="194">
        <v>45389</v>
      </c>
      <c r="P73" s="192">
        <v>47305</v>
      </c>
      <c r="AB73" s="194">
        <v>45389</v>
      </c>
      <c r="AC73" s="192">
        <v>72800.000000005792</v>
      </c>
      <c r="AO73" s="194">
        <v>45389</v>
      </c>
      <c r="AP73" s="192">
        <v>64854.999999993423</v>
      </c>
      <c r="BB73" s="194">
        <v>45389</v>
      </c>
      <c r="BC73" s="192">
        <v>88236.999999996217</v>
      </c>
      <c r="BG73" s="19">
        <v>45115</v>
      </c>
      <c r="BH73" s="210">
        <v>45665.000000004962</v>
      </c>
      <c r="BO73" s="194">
        <v>45389</v>
      </c>
      <c r="BP73" s="192">
        <v>66640.000000012835</v>
      </c>
      <c r="CB73" s="194">
        <v>45389</v>
      </c>
      <c r="CC73" s="192">
        <v>91600.000000000044</v>
      </c>
    </row>
    <row r="74" spans="2:81" ht="14.4">
      <c r="B74" s="194">
        <v>45390</v>
      </c>
      <c r="C74" s="192">
        <v>27799.999999999956</v>
      </c>
      <c r="O74" s="194">
        <v>45390</v>
      </c>
      <c r="P74" s="192">
        <v>49583</v>
      </c>
      <c r="AB74" s="194">
        <v>45390</v>
      </c>
      <c r="AC74" s="192">
        <v>76899.999999991313</v>
      </c>
      <c r="AO74" s="194">
        <v>45390</v>
      </c>
      <c r="AP74" s="192">
        <v>71166.000000008804</v>
      </c>
      <c r="BB74" s="194">
        <v>45390</v>
      </c>
      <c r="BC74" s="192">
        <v>92842.000000017491</v>
      </c>
      <c r="BG74" s="19">
        <v>45116</v>
      </c>
      <c r="BH74" s="210">
        <v>74635.000000021362</v>
      </c>
      <c r="BO74" s="194">
        <v>45390</v>
      </c>
      <c r="BP74" s="192">
        <v>67699.999999990614</v>
      </c>
      <c r="CB74" s="194">
        <v>45390</v>
      </c>
      <c r="CC74" s="192">
        <v>92899.999999999927</v>
      </c>
    </row>
    <row r="75" spans="2:81" ht="14.4">
      <c r="B75" s="194">
        <v>45391</v>
      </c>
      <c r="C75" s="192">
        <v>49100.000000000036</v>
      </c>
      <c r="O75" s="194">
        <v>45391</v>
      </c>
      <c r="P75" s="192">
        <v>35717</v>
      </c>
      <c r="AB75" s="194">
        <v>45391</v>
      </c>
      <c r="AC75" s="192">
        <v>81900.000000005792</v>
      </c>
      <c r="AO75" s="194">
        <v>45391</v>
      </c>
      <c r="AP75" s="192">
        <v>72265.9999999953</v>
      </c>
      <c r="BB75" s="194">
        <v>45391</v>
      </c>
      <c r="BC75" s="192">
        <v>98457.999999975989</v>
      </c>
      <c r="BG75" s="19">
        <v>45117</v>
      </c>
      <c r="BH75" s="210">
        <v>55683.999999989741</v>
      </c>
      <c r="BO75" s="194">
        <v>45391</v>
      </c>
      <c r="BP75" s="192">
        <v>80490.000000000015</v>
      </c>
      <c r="CB75" s="194">
        <v>45391</v>
      </c>
      <c r="CC75" s="192">
        <v>90700.000000000044</v>
      </c>
    </row>
    <row r="76" spans="2:81" ht="15" customHeight="1">
      <c r="B76" s="194">
        <v>45392</v>
      </c>
      <c r="C76" s="192">
        <v>47399.999999999978</v>
      </c>
      <c r="O76" s="194">
        <v>45392</v>
      </c>
      <c r="P76" s="192">
        <v>50356</v>
      </c>
      <c r="AB76" s="194">
        <v>45392</v>
      </c>
      <c r="AC76" s="192">
        <v>84599.999999994208</v>
      </c>
      <c r="AO76" s="194">
        <v>45392</v>
      </c>
      <c r="AP76" s="192">
        <v>70054.999999997453</v>
      </c>
      <c r="BB76" s="194">
        <v>45392</v>
      </c>
      <c r="BC76" s="192">
        <v>97492.00000000099</v>
      </c>
      <c r="BG76" s="19">
        <v>45118</v>
      </c>
      <c r="BH76" s="210">
        <v>41972.000000004758</v>
      </c>
      <c r="BO76" s="194">
        <v>45392</v>
      </c>
      <c r="BP76" s="192">
        <v>75540.000000007014</v>
      </c>
      <c r="CB76" s="194">
        <v>45392</v>
      </c>
      <c r="CC76" s="192">
        <v>92000.000000000029</v>
      </c>
    </row>
    <row r="77" spans="2:81" ht="14.4">
      <c r="B77" s="194">
        <v>45393</v>
      </c>
      <c r="C77" s="192">
        <v>36800.000000000015</v>
      </c>
      <c r="O77" s="194">
        <v>45393</v>
      </c>
      <c r="P77" s="192">
        <v>49160</v>
      </c>
      <c r="AB77" s="194">
        <v>45393</v>
      </c>
      <c r="AC77" s="192">
        <v>75299.999999999985</v>
      </c>
      <c r="AO77" s="194">
        <v>45393</v>
      </c>
      <c r="AP77" s="192">
        <v>71501.999999998356</v>
      </c>
      <c r="BB77" s="194">
        <v>45393</v>
      </c>
      <c r="BC77" s="192">
        <v>91682.000000020475</v>
      </c>
      <c r="BG77" s="19">
        <v>45119</v>
      </c>
      <c r="BH77" s="210">
        <v>57362.999999999491</v>
      </c>
      <c r="BO77" s="194">
        <v>45393</v>
      </c>
      <c r="BP77" s="192">
        <v>52659.999999997126</v>
      </c>
      <c r="CB77" s="194">
        <v>45393</v>
      </c>
      <c r="CC77" s="192">
        <v>82799.999999999956</v>
      </c>
    </row>
    <row r="78" spans="2:81" ht="14.4">
      <c r="B78" s="194">
        <v>45394</v>
      </c>
      <c r="C78" s="192">
        <v>38300.000000000015</v>
      </c>
      <c r="O78" s="194">
        <v>45394</v>
      </c>
      <c r="P78" s="192">
        <v>34981</v>
      </c>
      <c r="AB78" s="194">
        <v>45394</v>
      </c>
      <c r="AC78" s="192">
        <v>76800.000000000015</v>
      </c>
      <c r="AO78" s="194">
        <v>45394</v>
      </c>
      <c r="AP78" s="192">
        <v>72425.000000008935</v>
      </c>
      <c r="BB78" s="194">
        <v>45394</v>
      </c>
      <c r="BC78" s="192">
        <v>100649.99999999668</v>
      </c>
      <c r="BG78" s="19">
        <v>45120</v>
      </c>
      <c r="BH78" s="210">
        <v>58414.999999993939</v>
      </c>
      <c r="BO78" s="194">
        <v>45394</v>
      </c>
      <c r="BP78" s="192">
        <v>70980.000000004002</v>
      </c>
      <c r="CB78" s="194">
        <v>45394</v>
      </c>
      <c r="CC78" s="192">
        <v>71600.000000000044</v>
      </c>
    </row>
    <row r="79" spans="2:81" ht="14.4">
      <c r="B79" s="194">
        <v>45395</v>
      </c>
      <c r="C79" s="192">
        <v>52799.999999999978</v>
      </c>
      <c r="O79" s="194">
        <v>45395</v>
      </c>
      <c r="P79" s="192">
        <v>40847</v>
      </c>
      <c r="AB79" s="194">
        <v>45395</v>
      </c>
      <c r="AC79" s="192">
        <v>24899.99999999709</v>
      </c>
      <c r="AO79" s="194">
        <v>45395</v>
      </c>
      <c r="AP79" s="192">
        <v>71862.999999990512</v>
      </c>
      <c r="BB79" s="194">
        <v>45395</v>
      </c>
      <c r="BC79" s="192">
        <v>96716.999999993728</v>
      </c>
      <c r="BG79" s="19">
        <v>45121</v>
      </c>
      <c r="BH79" s="210">
        <v>80406.999999986059</v>
      </c>
      <c r="BO79" s="194">
        <v>45395</v>
      </c>
      <c r="BP79" s="192">
        <v>51239.999999992506</v>
      </c>
      <c r="CB79" s="194">
        <v>45395</v>
      </c>
      <c r="CC79" s="192">
        <v>96899.999999999913</v>
      </c>
    </row>
    <row r="80" spans="2:81" ht="14.4">
      <c r="B80" s="194">
        <v>45396</v>
      </c>
      <c r="C80" s="192">
        <v>51900.000000000015</v>
      </c>
      <c r="O80" s="194">
        <v>45396</v>
      </c>
      <c r="P80" s="192">
        <v>51453</v>
      </c>
      <c r="AB80" s="194">
        <v>45396</v>
      </c>
      <c r="AC80" s="192">
        <v>83300.000000000015</v>
      </c>
      <c r="AO80" s="194">
        <v>45396</v>
      </c>
      <c r="AP80" s="192">
        <v>75320.000000008353</v>
      </c>
      <c r="BB80" s="194">
        <v>45396</v>
      </c>
      <c r="BC80" s="192">
        <v>105938.00000000589</v>
      </c>
      <c r="BG80" s="19">
        <v>45122</v>
      </c>
      <c r="BH80" s="210">
        <v>63738.000000025408</v>
      </c>
      <c r="BO80" s="194">
        <v>45396</v>
      </c>
      <c r="BP80" s="192">
        <v>81100.000000003434</v>
      </c>
      <c r="CB80" s="194">
        <v>45396</v>
      </c>
      <c r="CC80" s="192">
        <v>90800.000000000044</v>
      </c>
    </row>
    <row r="81" spans="2:81" ht="14.4" customHeight="1">
      <c r="B81" s="194">
        <v>45397</v>
      </c>
      <c r="C81" s="192">
        <v>51899.999999999978</v>
      </c>
      <c r="O81" s="194">
        <v>45397</v>
      </c>
      <c r="P81" s="192">
        <v>53296</v>
      </c>
      <c r="AB81" s="194">
        <v>45397</v>
      </c>
      <c r="AC81" s="192">
        <v>83900.000000005821</v>
      </c>
      <c r="AO81" s="194">
        <v>45397</v>
      </c>
      <c r="AP81" s="192">
        <v>77689.999999988344</v>
      </c>
      <c r="BB81" s="194">
        <v>45397</v>
      </c>
      <c r="BC81" s="192">
        <v>102077.99999998019</v>
      </c>
      <c r="BG81" s="19">
        <v>45123</v>
      </c>
      <c r="BH81" s="210">
        <v>65231.999999982465</v>
      </c>
      <c r="BO81" s="194">
        <v>45397</v>
      </c>
      <c r="BP81" s="192">
        <v>65750.000000001819</v>
      </c>
      <c r="CB81" s="194">
        <v>45397</v>
      </c>
      <c r="CC81" s="192">
        <v>96900.000000000044</v>
      </c>
    </row>
    <row r="82" spans="2:81" ht="14.4">
      <c r="B82" s="194">
        <v>45398</v>
      </c>
      <c r="C82" s="192">
        <v>54100.000000000015</v>
      </c>
      <c r="O82" s="194">
        <v>45398</v>
      </c>
      <c r="P82" s="192">
        <v>52587</v>
      </c>
      <c r="AB82" s="194">
        <v>45398</v>
      </c>
      <c r="AC82" s="192">
        <v>76699.999999999985</v>
      </c>
      <c r="AO82" s="194">
        <v>45398</v>
      </c>
      <c r="AP82" s="192">
        <v>73177.000000007291</v>
      </c>
      <c r="BB82" s="194">
        <v>45398</v>
      </c>
      <c r="BC82" s="192">
        <v>102588.00000000371</v>
      </c>
      <c r="BG82" s="19">
        <v>45124</v>
      </c>
      <c r="BH82" s="210">
        <v>39018.99999999375</v>
      </c>
      <c r="BO82" s="194">
        <v>45398</v>
      </c>
      <c r="BP82" s="192">
        <v>73060.000000001644</v>
      </c>
      <c r="CB82" s="194">
        <v>45398</v>
      </c>
      <c r="CC82" s="192">
        <v>93499.999999999927</v>
      </c>
    </row>
    <row r="83" spans="2:81" ht="14.4">
      <c r="B83" s="194">
        <v>45399</v>
      </c>
      <c r="C83" s="192">
        <v>44700.000000000036</v>
      </c>
      <c r="O83" s="194">
        <v>45399</v>
      </c>
      <c r="P83" s="192">
        <v>49167</v>
      </c>
      <c r="AB83" s="194">
        <v>45399</v>
      </c>
      <c r="AC83" s="192">
        <v>77699.999999994208</v>
      </c>
      <c r="AO83" s="194">
        <v>45399</v>
      </c>
      <c r="AP83" s="192">
        <v>62053.999999998043</v>
      </c>
      <c r="BB83" s="194">
        <v>45399</v>
      </c>
      <c r="BC83" s="192">
        <v>86542.000000001397</v>
      </c>
      <c r="BG83" s="19">
        <v>45125</v>
      </c>
      <c r="BH83" s="210">
        <v>24938.000000000444</v>
      </c>
      <c r="BO83" s="194">
        <v>45399</v>
      </c>
      <c r="BP83" s="192">
        <v>55169.999999991887</v>
      </c>
      <c r="CB83" s="194">
        <v>45399</v>
      </c>
      <c r="CC83" s="192">
        <v>87100.000000000044</v>
      </c>
    </row>
    <row r="84" spans="2:81" ht="14.4">
      <c r="B84" s="194">
        <v>45400</v>
      </c>
      <c r="C84" s="192">
        <v>36499.999999999956</v>
      </c>
      <c r="O84" s="194">
        <v>45400</v>
      </c>
      <c r="P84" s="192">
        <v>47907</v>
      </c>
      <c r="AB84" s="194">
        <v>45400</v>
      </c>
      <c r="AC84" s="192">
        <v>79000.000000002881</v>
      </c>
      <c r="AO84" s="194">
        <v>45400</v>
      </c>
      <c r="AP84" s="192">
        <v>55624.000000007523</v>
      </c>
      <c r="BB84" s="194">
        <v>45400</v>
      </c>
      <c r="BC84" s="192">
        <v>86136.000000005763</v>
      </c>
      <c r="BG84" s="19">
        <v>45126</v>
      </c>
      <c r="BH84" s="210">
        <v>19451.000000019347</v>
      </c>
      <c r="BO84" s="194">
        <v>45400</v>
      </c>
      <c r="BP84" s="192">
        <v>36789.999999996551</v>
      </c>
      <c r="CB84" s="194">
        <v>45400</v>
      </c>
      <c r="CC84" s="192">
        <v>68999.999999999956</v>
      </c>
    </row>
    <row r="85" spans="2:81" ht="14.4">
      <c r="B85" s="194">
        <v>45401</v>
      </c>
      <c r="C85" s="192">
        <v>38800.000000000036</v>
      </c>
      <c r="O85" s="194">
        <v>45401</v>
      </c>
      <c r="P85" s="192">
        <v>40794</v>
      </c>
      <c r="AB85" s="194">
        <v>45401</v>
      </c>
      <c r="AC85" s="192">
        <v>52300.000000000015</v>
      </c>
      <c r="AO85" s="194">
        <v>45401</v>
      </c>
      <c r="AP85" s="192">
        <v>53208.999999990738</v>
      </c>
      <c r="BB85" s="194">
        <v>45401</v>
      </c>
      <c r="BC85" s="192">
        <v>80389.000000003085</v>
      </c>
      <c r="BG85" s="19">
        <v>45127</v>
      </c>
      <c r="BH85" s="210">
        <v>18554.999999995744</v>
      </c>
      <c r="BO85" s="194">
        <v>45401</v>
      </c>
      <c r="BP85" s="192">
        <v>53850.000000007523</v>
      </c>
      <c r="CB85" s="194">
        <v>45401</v>
      </c>
      <c r="CC85" s="192">
        <v>83700.000000000044</v>
      </c>
    </row>
    <row r="86" spans="2:81" ht="14.4">
      <c r="B86" s="194">
        <v>45402</v>
      </c>
      <c r="C86" s="192">
        <v>28300.000000000011</v>
      </c>
      <c r="O86" s="194">
        <v>45402</v>
      </c>
      <c r="P86" s="192">
        <v>27035</v>
      </c>
      <c r="AB86" s="194">
        <v>45402</v>
      </c>
      <c r="AC86" s="192">
        <v>33000.000000002889</v>
      </c>
      <c r="AO86" s="194">
        <v>45402</v>
      </c>
      <c r="AP86" s="192">
        <v>31081.000000000928</v>
      </c>
      <c r="BB86" s="194">
        <v>45402</v>
      </c>
      <c r="BC86" s="192">
        <v>53402.999999992062</v>
      </c>
      <c r="BG86" s="19">
        <v>45128</v>
      </c>
      <c r="BH86" s="210">
        <v>24244.999999982156</v>
      </c>
      <c r="BO86" s="194">
        <v>45402</v>
      </c>
      <c r="BP86" s="192">
        <v>35150.000000002365</v>
      </c>
      <c r="CB86" s="194">
        <v>45402</v>
      </c>
      <c r="CC86" s="192">
        <v>53599.999999999935</v>
      </c>
    </row>
    <row r="87" spans="2:81" ht="14.4">
      <c r="B87" s="194">
        <v>45403</v>
      </c>
      <c r="C87" s="192">
        <v>47199.999999999978</v>
      </c>
      <c r="O87" s="194">
        <v>45403</v>
      </c>
      <c r="P87" s="192">
        <v>38071</v>
      </c>
      <c r="AB87" s="194">
        <v>45403</v>
      </c>
      <c r="AC87" s="192">
        <v>83600.00000000291</v>
      </c>
      <c r="AO87" s="194">
        <v>45403</v>
      </c>
      <c r="AP87" s="192">
        <v>64896.000000000866</v>
      </c>
      <c r="BB87" s="194">
        <v>45403</v>
      </c>
      <c r="BC87" s="192">
        <v>96520.000000008615</v>
      </c>
      <c r="BG87" s="19">
        <v>45129</v>
      </c>
      <c r="BH87" s="210">
        <v>38960.000000014588</v>
      </c>
      <c r="BO87" s="194">
        <v>45403</v>
      </c>
      <c r="BP87" s="192">
        <v>59330.000000003449</v>
      </c>
      <c r="CB87" s="194">
        <v>45403</v>
      </c>
      <c r="CC87" s="192">
        <v>72200.000000000044</v>
      </c>
    </row>
    <row r="88" spans="2:81" ht="14.4">
      <c r="B88" s="194">
        <v>45404</v>
      </c>
      <c r="C88" s="192">
        <v>53200.000000000015</v>
      </c>
      <c r="O88" s="194">
        <v>45404</v>
      </c>
      <c r="P88" s="192">
        <v>51606</v>
      </c>
      <c r="AB88" s="194">
        <v>45404</v>
      </c>
      <c r="AC88" s="192">
        <v>76699.999999994179</v>
      </c>
      <c r="AO88" s="194">
        <v>45404</v>
      </c>
      <c r="AP88" s="192">
        <v>72332.999999997017</v>
      </c>
      <c r="BB88" s="194">
        <v>45404</v>
      </c>
      <c r="BC88" s="192">
        <v>102813.00000000306</v>
      </c>
      <c r="BG88" s="19">
        <v>45130</v>
      </c>
      <c r="BH88" s="210">
        <v>41690.00000000494</v>
      </c>
      <c r="BO88" s="194">
        <v>45404</v>
      </c>
      <c r="BP88" s="192">
        <v>72919.99999999188</v>
      </c>
      <c r="CB88" s="194">
        <v>45404</v>
      </c>
      <c r="CC88" s="192">
        <v>93000.000000000044</v>
      </c>
    </row>
    <row r="89" spans="2:81" ht="14.4">
      <c r="B89" s="194">
        <v>45405</v>
      </c>
      <c r="C89" s="192">
        <v>48600.000000000015</v>
      </c>
      <c r="O89" s="194">
        <v>45405</v>
      </c>
      <c r="P89" s="192">
        <v>55280</v>
      </c>
      <c r="AB89" s="194">
        <v>45405</v>
      </c>
      <c r="AC89" s="192">
        <v>77300.000000005821</v>
      </c>
      <c r="AO89" s="194">
        <v>45405</v>
      </c>
      <c r="AP89" s="192">
        <v>77177.000000007974</v>
      </c>
      <c r="BB89" s="194">
        <v>45405</v>
      </c>
      <c r="BC89" s="192">
        <v>107937.0000000032</v>
      </c>
      <c r="BG89" s="19">
        <v>45131</v>
      </c>
      <c r="BH89" s="210">
        <v>25819.000000004165</v>
      </c>
      <c r="BO89" s="194">
        <v>45405</v>
      </c>
      <c r="BP89" s="192">
        <v>82449.999999998792</v>
      </c>
      <c r="CB89" s="194">
        <v>45405</v>
      </c>
      <c r="CC89" s="192">
        <v>101999.99999999993</v>
      </c>
    </row>
    <row r="90" spans="2:81" ht="14.4">
      <c r="B90" s="194">
        <v>45406</v>
      </c>
      <c r="C90" s="192">
        <v>57699.999999999978</v>
      </c>
      <c r="O90" s="194">
        <v>45406</v>
      </c>
      <c r="P90" s="192">
        <v>54467</v>
      </c>
      <c r="AB90" s="194">
        <v>45406</v>
      </c>
      <c r="AC90" s="192">
        <v>70799.999999999985</v>
      </c>
      <c r="AO90" s="194">
        <v>45406</v>
      </c>
      <c r="AP90" s="192">
        <v>76706.999999990789</v>
      </c>
      <c r="BB90" s="194">
        <v>45406</v>
      </c>
      <c r="BC90" s="192">
        <v>99632.000000003929</v>
      </c>
      <c r="BG90" s="19">
        <v>45132</v>
      </c>
      <c r="BH90" s="210">
        <v>31999.999999989086</v>
      </c>
      <c r="BO90" s="194">
        <v>45406</v>
      </c>
      <c r="BP90" s="192">
        <v>57530.000000008156</v>
      </c>
      <c r="CB90" s="194">
        <v>45406</v>
      </c>
      <c r="CC90" s="192">
        <v>98200.000000000044</v>
      </c>
    </row>
    <row r="91" spans="2:81" ht="14.4">
      <c r="B91" s="194">
        <v>45407</v>
      </c>
      <c r="C91" s="192">
        <v>57200.000000000015</v>
      </c>
      <c r="O91" s="194">
        <v>45407</v>
      </c>
      <c r="P91" s="192">
        <v>57057</v>
      </c>
      <c r="AB91" s="194">
        <v>45407</v>
      </c>
      <c r="AC91" s="192">
        <v>83399.999999991313</v>
      </c>
      <c r="AO91" s="194">
        <v>45407</v>
      </c>
      <c r="AP91" s="192">
        <v>74578.000000001572</v>
      </c>
      <c r="BB91" s="194">
        <v>45407</v>
      </c>
      <c r="BC91" s="192">
        <v>99876.999999985856</v>
      </c>
      <c r="BG91" s="19">
        <v>45133</v>
      </c>
      <c r="BH91" s="210">
        <v>12128.99999999695</v>
      </c>
      <c r="BO91" s="194">
        <v>45407</v>
      </c>
      <c r="BP91" s="192">
        <v>81939.99999999073</v>
      </c>
      <c r="CB91" s="194">
        <v>45407</v>
      </c>
      <c r="CC91" s="192">
        <v>99599.999999999927</v>
      </c>
    </row>
    <row r="92" spans="2:81" ht="14.4">
      <c r="B92" s="194">
        <v>45408</v>
      </c>
      <c r="C92" s="192">
        <v>58500.000000000015</v>
      </c>
      <c r="O92" s="194">
        <v>45408</v>
      </c>
      <c r="P92" s="192">
        <v>49969</v>
      </c>
      <c r="AB92" s="194">
        <v>45408</v>
      </c>
      <c r="AC92" s="192">
        <v>83100.000000002881</v>
      </c>
      <c r="AO92" s="194">
        <v>45408</v>
      </c>
      <c r="AP92" s="192">
        <v>75893.000000004002</v>
      </c>
      <c r="BB92" s="194">
        <v>45408</v>
      </c>
      <c r="BC92" s="192">
        <v>100905.00000000065</v>
      </c>
      <c r="BG92" s="19">
        <v>45134</v>
      </c>
      <c r="BH92" s="210">
        <v>16240.000000000009</v>
      </c>
      <c r="BO92" s="194">
        <v>45408</v>
      </c>
      <c r="BP92" s="192">
        <v>85439.999999999942</v>
      </c>
      <c r="CB92" s="194">
        <v>45408</v>
      </c>
      <c r="CC92" s="192">
        <v>95700.000000000044</v>
      </c>
    </row>
    <row r="93" spans="2:81" ht="14.4">
      <c r="B93" s="194">
        <v>45409</v>
      </c>
      <c r="C93" s="192">
        <v>51899.999999999978</v>
      </c>
      <c r="O93" s="194">
        <v>45409</v>
      </c>
      <c r="P93" s="192">
        <v>51898</v>
      </c>
      <c r="AB93" s="194">
        <v>45409</v>
      </c>
      <c r="AC93" s="192">
        <v>82100.000000008717</v>
      </c>
      <c r="AO93" s="194">
        <v>45409</v>
      </c>
      <c r="AP93" s="192">
        <v>73712.00000000374</v>
      </c>
      <c r="BB93" s="194">
        <v>45409</v>
      </c>
      <c r="BC93" s="192">
        <v>106069.00000001382</v>
      </c>
      <c r="BG93" s="19">
        <v>45135</v>
      </c>
      <c r="BH93" s="210">
        <v>54493.000000004598</v>
      </c>
      <c r="BO93" s="194">
        <v>45409</v>
      </c>
      <c r="BP93" s="192">
        <v>78839.999999999462</v>
      </c>
      <c r="CB93" s="194">
        <v>45409</v>
      </c>
      <c r="CC93" s="192">
        <v>92900.000000000044</v>
      </c>
    </row>
    <row r="94" spans="2:81" ht="14.4">
      <c r="B94" s="194">
        <v>45410</v>
      </c>
      <c r="C94" s="192">
        <v>55300.000000000015</v>
      </c>
      <c r="O94" s="194">
        <v>45410</v>
      </c>
      <c r="P94" s="192">
        <v>52644</v>
      </c>
      <c r="AB94" s="194">
        <v>45410</v>
      </c>
      <c r="AC94" s="192">
        <v>76399.999999991283</v>
      </c>
      <c r="AO94" s="194">
        <v>45410</v>
      </c>
      <c r="AP94" s="192">
        <v>73384.999999993743</v>
      </c>
      <c r="BB94" s="194">
        <v>45410</v>
      </c>
      <c r="BC94" s="192">
        <v>105464.99999999412</v>
      </c>
      <c r="BG94" s="19">
        <v>45136</v>
      </c>
      <c r="BH94" s="210">
        <v>64434.999999992098</v>
      </c>
      <c r="BO94" s="194">
        <v>45410</v>
      </c>
      <c r="BP94" s="192">
        <v>78359.999999998196</v>
      </c>
      <c r="CB94" s="194">
        <v>45410</v>
      </c>
      <c r="CC94" s="192">
        <v>97399.999999999927</v>
      </c>
    </row>
    <row r="95" spans="2:81" ht="14.4">
      <c r="B95" s="194">
        <v>45411</v>
      </c>
      <c r="C95" s="192">
        <v>53799.999999999978</v>
      </c>
      <c r="O95" s="194">
        <v>45411</v>
      </c>
      <c r="P95" s="192">
        <v>52056</v>
      </c>
      <c r="AB95" s="194">
        <v>45411</v>
      </c>
      <c r="AC95" s="192">
        <v>76700.000000008717</v>
      </c>
      <c r="AO95" s="194">
        <v>45411</v>
      </c>
      <c r="AP95" s="192">
        <v>74087.000000008629</v>
      </c>
      <c r="BB95" s="194">
        <v>45411</v>
      </c>
      <c r="BC95" s="192">
        <v>104149.99999998884</v>
      </c>
      <c r="BG95" s="19">
        <v>45137</v>
      </c>
      <c r="BH95" s="210">
        <v>70943.999999995634</v>
      </c>
      <c r="BO95" s="194">
        <v>45411</v>
      </c>
      <c r="BP95" s="192">
        <v>77790.000000001775</v>
      </c>
      <c r="CB95" s="194">
        <v>45411</v>
      </c>
      <c r="CC95" s="192">
        <v>96500.000000000044</v>
      </c>
    </row>
    <row r="96" spans="2:81" ht="14.4">
      <c r="B96" s="194">
        <v>45412</v>
      </c>
      <c r="C96" s="192">
        <v>55000.000000000015</v>
      </c>
      <c r="O96" s="194">
        <v>45412</v>
      </c>
      <c r="P96" s="192">
        <v>52304</v>
      </c>
      <c r="AB96" s="194">
        <v>45412</v>
      </c>
      <c r="AC96" s="192">
        <v>80699.999999999985</v>
      </c>
      <c r="AO96" s="194">
        <v>45412</v>
      </c>
      <c r="AP96" s="192">
        <v>73184.999999999607</v>
      </c>
      <c r="BB96" s="194">
        <v>45412</v>
      </c>
      <c r="BC96" s="192">
        <v>102561.0000000014</v>
      </c>
      <c r="BG96" s="19">
        <v>45138</v>
      </c>
      <c r="BH96" s="210">
        <v>68647.000000016531</v>
      </c>
      <c r="BO96" s="194">
        <v>45412</v>
      </c>
      <c r="BP96" s="192">
        <v>79509.99999999885</v>
      </c>
      <c r="CB96" s="194">
        <v>45412</v>
      </c>
      <c r="CC96" s="192">
        <v>97299.999999999927</v>
      </c>
    </row>
    <row r="99" ht="15" customHeight="1"/>
    <row r="121" ht="15" customHeight="1"/>
    <row r="130" ht="14.4" customHeight="1"/>
    <row r="141" ht="15" customHeight="1"/>
  </sheetData>
  <mergeCells count="154">
    <mergeCell ref="B6:C13"/>
    <mergeCell ref="BG33:BH33"/>
    <mergeCell ref="B28:C28"/>
    <mergeCell ref="Q16:Y16"/>
    <mergeCell ref="O17:P17"/>
    <mergeCell ref="Q17:Q18"/>
    <mergeCell ref="B15:C15"/>
    <mergeCell ref="B16:C16"/>
    <mergeCell ref="K17:K18"/>
    <mergeCell ref="M17:M18"/>
    <mergeCell ref="E17:E18"/>
    <mergeCell ref="F17:F18"/>
    <mergeCell ref="G17:G18"/>
    <mergeCell ref="I17:I18"/>
    <mergeCell ref="J17:J18"/>
    <mergeCell ref="B17:C17"/>
    <mergeCell ref="D17:D18"/>
    <mergeCell ref="Q15:Y15"/>
    <mergeCell ref="AO15:AP15"/>
    <mergeCell ref="AQ15:AY15"/>
    <mergeCell ref="O28:P28"/>
    <mergeCell ref="AB15:AC15"/>
    <mergeCell ref="AD15:AL15"/>
    <mergeCell ref="AB16:AC16"/>
    <mergeCell ref="B3:J3"/>
    <mergeCell ref="B4:C5"/>
    <mergeCell ref="D4:D5"/>
    <mergeCell ref="BM26:BM28"/>
    <mergeCell ref="AZ19:AZ24"/>
    <mergeCell ref="AZ25:AZ27"/>
    <mergeCell ref="AM19:AM24"/>
    <mergeCell ref="AM25:AM27"/>
    <mergeCell ref="Z19:Z24"/>
    <mergeCell ref="Z25:Z27"/>
    <mergeCell ref="D15:L15"/>
    <mergeCell ref="D16:L16"/>
    <mergeCell ref="M19:M24"/>
    <mergeCell ref="M25:M27"/>
    <mergeCell ref="AZ17:AZ18"/>
    <mergeCell ref="BM19:BM25"/>
    <mergeCell ref="L17:L18"/>
    <mergeCell ref="L19:L24"/>
    <mergeCell ref="L25:L27"/>
    <mergeCell ref="Y19:Y24"/>
    <mergeCell ref="BM17:BM18"/>
    <mergeCell ref="AY17:AY18"/>
    <mergeCell ref="AY19:AY24"/>
    <mergeCell ref="AO17:AP17"/>
    <mergeCell ref="AQ16:AY16"/>
    <mergeCell ref="AY25:AY27"/>
    <mergeCell ref="Y25:Y27"/>
    <mergeCell ref="AL19:AL24"/>
    <mergeCell ref="AL25:AL27"/>
    <mergeCell ref="AD16:AL16"/>
    <mergeCell ref="AB17:AC17"/>
    <mergeCell ref="AD17:AD18"/>
    <mergeCell ref="AE17:AE18"/>
    <mergeCell ref="AF17:AF18"/>
    <mergeCell ref="AG17:AG18"/>
    <mergeCell ref="AH17:AH18"/>
    <mergeCell ref="AJ17:AJ18"/>
    <mergeCell ref="AK17:AK18"/>
    <mergeCell ref="AM17:AM18"/>
    <mergeCell ref="AL17:AL18"/>
    <mergeCell ref="BH17:BH18"/>
    <mergeCell ref="BJ17:BJ18"/>
    <mergeCell ref="BK17:BK18"/>
    <mergeCell ref="E4:F4"/>
    <mergeCell ref="G4:H4"/>
    <mergeCell ref="I4:J4"/>
    <mergeCell ref="BL17:BL18"/>
    <mergeCell ref="BY17:BY18"/>
    <mergeCell ref="X17:X18"/>
    <mergeCell ref="Z17:Z18"/>
    <mergeCell ref="Y17:Y18"/>
    <mergeCell ref="O15:P15"/>
    <mergeCell ref="O16:P16"/>
    <mergeCell ref="BD15:BL15"/>
    <mergeCell ref="BD16:BL16"/>
    <mergeCell ref="BD17:BD18"/>
    <mergeCell ref="BE17:BE18"/>
    <mergeCell ref="BF17:BF18"/>
    <mergeCell ref="BG17:BG18"/>
    <mergeCell ref="R17:R18"/>
    <mergeCell ref="BB15:BC15"/>
    <mergeCell ref="BB16:BC16"/>
    <mergeCell ref="BB17:BC17"/>
    <mergeCell ref="AO16:AP16"/>
    <mergeCell ref="BL19:BL25"/>
    <mergeCell ref="BL26:BL28"/>
    <mergeCell ref="BY19:BY24"/>
    <mergeCell ref="BY25:BY27"/>
    <mergeCell ref="BZ17:BZ18"/>
    <mergeCell ref="AX17:AX18"/>
    <mergeCell ref="CI17:CI18"/>
    <mergeCell ref="BO15:BP15"/>
    <mergeCell ref="BQ15:BY15"/>
    <mergeCell ref="BQ17:BQ18"/>
    <mergeCell ref="BR17:BR18"/>
    <mergeCell ref="BS17:BS18"/>
    <mergeCell ref="BT17:BT18"/>
    <mergeCell ref="BU17:BU18"/>
    <mergeCell ref="BW17:BW18"/>
    <mergeCell ref="BX17:BX18"/>
    <mergeCell ref="BO16:BP16"/>
    <mergeCell ref="BO17:BP17"/>
    <mergeCell ref="BQ16:BY16"/>
    <mergeCell ref="BV17:BV18"/>
    <mergeCell ref="CB15:CC15"/>
    <mergeCell ref="CD15:CM15"/>
    <mergeCell ref="BZ19:BZ24"/>
    <mergeCell ref="BZ25:BZ27"/>
    <mergeCell ref="CB33:CC33"/>
    <mergeCell ref="CB28:CC28"/>
    <mergeCell ref="CB16:CC16"/>
    <mergeCell ref="CD16:CM16"/>
    <mergeCell ref="CB17:CC17"/>
    <mergeCell ref="CD17:CD18"/>
    <mergeCell ref="CE17:CE18"/>
    <mergeCell ref="CF17:CF18"/>
    <mergeCell ref="CG17:CG18"/>
    <mergeCell ref="CH17:CH18"/>
    <mergeCell ref="CJ17:CJ18"/>
    <mergeCell ref="CK17:CK18"/>
    <mergeCell ref="CM17:CM18"/>
    <mergeCell ref="CM19:CM24"/>
    <mergeCell ref="CM25:CM27"/>
    <mergeCell ref="CL19:CL24"/>
    <mergeCell ref="CL25:CL27"/>
    <mergeCell ref="CL17:CL18"/>
    <mergeCell ref="BO33:BP33"/>
    <mergeCell ref="H17:H18"/>
    <mergeCell ref="V17:V18"/>
    <mergeCell ref="AI17:AI18"/>
    <mergeCell ref="AV17:AV18"/>
    <mergeCell ref="BI17:BI18"/>
    <mergeCell ref="B33:C33"/>
    <mergeCell ref="AB33:AC33"/>
    <mergeCell ref="AO33:AP33"/>
    <mergeCell ref="BB33:BC33"/>
    <mergeCell ref="S17:S18"/>
    <mergeCell ref="T17:T18"/>
    <mergeCell ref="U17:U18"/>
    <mergeCell ref="W17:W18"/>
    <mergeCell ref="AO28:AP28"/>
    <mergeCell ref="AQ17:AQ18"/>
    <mergeCell ref="AR17:AR18"/>
    <mergeCell ref="AS17:AS18"/>
    <mergeCell ref="AT17:AT18"/>
    <mergeCell ref="AU17:AU18"/>
    <mergeCell ref="AW17:AW18"/>
    <mergeCell ref="AB28:AC28"/>
    <mergeCell ref="BO28:BP28"/>
    <mergeCell ref="BB29:BC29"/>
  </mergeCells>
  <phoneticPr fontId="7" type="noConversion"/>
  <conditionalFormatting sqref="B6">
    <cfRule type="duplicateValues" dxfId="1" priority="1"/>
  </conditionalFormatting>
  <pageMargins left="0.7" right="0.7" top="0.75" bottom="0.75" header="0.3" footer="0.3"/>
  <pageSetup orientation="portrait" r:id="rId1"/>
  <ignoredErrors>
    <ignoredError sqref="D32 BI31:BI32 CD31:CD32"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CA147"/>
  <sheetViews>
    <sheetView topLeftCell="A41" zoomScale="78" zoomScaleNormal="85" workbookViewId="0">
      <selection activeCell="BY18" sqref="BY18"/>
    </sheetView>
  </sheetViews>
  <sheetFormatPr defaultColWidth="8.88671875" defaultRowHeight="14.4"/>
  <cols>
    <col min="1" max="1" width="8.88671875" style="157"/>
    <col min="2" max="2" width="14.44140625" style="157" customWidth="1"/>
    <col min="3" max="3" width="11.88671875" style="157" bestFit="1" customWidth="1"/>
    <col min="4" max="4" width="11.5546875" style="158" customWidth="1"/>
    <col min="5" max="5" width="11.5546875" style="157" bestFit="1" customWidth="1"/>
    <col min="6" max="6" width="18.33203125" style="157" customWidth="1"/>
    <col min="7" max="7" width="18.44140625" style="158" customWidth="1"/>
    <col min="8" max="8" width="18.33203125" style="157" customWidth="1"/>
    <col min="9" max="9" width="21" style="157" customWidth="1"/>
    <col min="10" max="10" width="21.109375" style="157" bestFit="1" customWidth="1"/>
    <col min="11" max="11" width="26.109375" style="157" customWidth="1"/>
    <col min="12" max="12" width="13.5546875" style="157" customWidth="1"/>
    <col min="13" max="13" width="8.88671875" style="157"/>
    <col min="14" max="14" width="13.109375" style="157" customWidth="1"/>
    <col min="15" max="15" width="14.33203125" style="157" customWidth="1"/>
    <col min="16" max="16" width="11.33203125" style="157" customWidth="1"/>
    <col min="17" max="17" width="8.88671875" style="157"/>
    <col min="18" max="18" width="13.44140625" style="157" customWidth="1"/>
    <col min="19" max="19" width="21.109375" style="157" customWidth="1"/>
    <col min="20" max="20" width="18.44140625" style="157" customWidth="1"/>
    <col min="21" max="22" width="14" style="157" customWidth="1"/>
    <col min="23" max="23" width="12.88671875" style="157" customWidth="1"/>
    <col min="24" max="24" width="20.33203125" style="157" customWidth="1"/>
    <col min="25" max="25" width="11.6640625" style="157" customWidth="1"/>
    <col min="26" max="26" width="8.88671875" style="157"/>
    <col min="27" max="27" width="13.6640625" style="157" customWidth="1"/>
    <col min="28" max="28" width="12.6640625" style="157" customWidth="1"/>
    <col min="29" max="29" width="11.109375" style="157" customWidth="1"/>
    <col min="30" max="30" width="12.88671875" style="157" customWidth="1"/>
    <col min="31" max="31" width="16.88671875" style="157" customWidth="1"/>
    <col min="32" max="33" width="16.44140625" style="157" customWidth="1"/>
    <col min="34" max="35" width="11.6640625" style="157" customWidth="1"/>
    <col min="36" max="36" width="11.88671875" style="157" customWidth="1"/>
    <col min="37" max="37" width="14.109375" style="157" customWidth="1"/>
    <col min="38" max="38" width="12.6640625" style="157" customWidth="1"/>
    <col min="39" max="39" width="8.88671875" style="157"/>
    <col min="40" max="40" width="15.109375" style="157" customWidth="1"/>
    <col min="41" max="41" width="15.44140625" style="157" customWidth="1"/>
    <col min="42" max="42" width="12.44140625" style="157" customWidth="1"/>
    <col min="43" max="43" width="11.33203125" style="157" customWidth="1"/>
    <col min="44" max="44" width="18.44140625" style="157" customWidth="1"/>
    <col min="45" max="45" width="19.109375" style="157" customWidth="1"/>
    <col min="46" max="46" width="18.5546875" style="157" customWidth="1"/>
    <col min="47" max="48" width="8.88671875" style="157"/>
    <col min="49" max="50" width="13.109375" style="157" customWidth="1"/>
    <col min="51" max="51" width="25.88671875" style="157" customWidth="1"/>
    <col min="52" max="52" width="12.88671875" style="157" customWidth="1"/>
    <col min="53" max="53" width="8.88671875" style="157"/>
    <col min="54" max="54" width="13.109375" style="157" customWidth="1"/>
    <col min="55" max="55" width="13.44140625" style="157" customWidth="1"/>
    <col min="56" max="56" width="11.88671875" style="157" customWidth="1"/>
    <col min="57" max="57" width="13.44140625" style="157" customWidth="1"/>
    <col min="58" max="58" width="19.33203125" style="157" customWidth="1"/>
    <col min="59" max="59" width="32" style="157" bestFit="1" customWidth="1"/>
    <col min="60" max="63" width="14.109375" style="157" customWidth="1"/>
    <col min="64" max="64" width="19.44140625" style="157" customWidth="1"/>
    <col min="65" max="65" width="11.33203125" style="157" customWidth="1"/>
    <col min="66" max="66" width="8.88671875" style="157"/>
    <col min="67" max="67" width="15.109375" style="157" customWidth="1"/>
    <col min="68" max="68" width="15.5546875" style="157" customWidth="1"/>
    <col min="69" max="69" width="16.109375" style="157" customWidth="1"/>
    <col min="70" max="70" width="11.88671875" style="157" customWidth="1"/>
    <col min="71" max="71" width="16.109375" style="157" customWidth="1"/>
    <col min="72" max="73" width="16.33203125" style="157" customWidth="1"/>
    <col min="74" max="75" width="13.109375" style="157" customWidth="1"/>
    <col min="76" max="76" width="15.44140625" style="157" customWidth="1"/>
    <col min="77" max="77" width="17.33203125" style="157" customWidth="1"/>
    <col min="78" max="78" width="14.88671875" style="157" customWidth="1"/>
    <col min="79" max="16384" width="8.88671875" style="157"/>
  </cols>
  <sheetData>
    <row r="1" spans="2:79" ht="15" thickBot="1"/>
    <row r="2" spans="2:79">
      <c r="B2" s="455" t="s">
        <v>109</v>
      </c>
      <c r="C2" s="456"/>
      <c r="D2" s="456"/>
      <c r="E2" s="456"/>
      <c r="F2" s="456"/>
      <c r="G2" s="456"/>
      <c r="H2" s="456"/>
      <c r="I2" s="456"/>
      <c r="J2" s="457"/>
    </row>
    <row r="3" spans="2:79" ht="14.4" customHeight="1">
      <c r="B3" s="458" t="s">
        <v>89</v>
      </c>
      <c r="C3" s="459"/>
      <c r="D3" s="460" t="s">
        <v>15</v>
      </c>
      <c r="E3" s="462" t="s">
        <v>91</v>
      </c>
      <c r="F3" s="462"/>
      <c r="G3" s="462" t="s">
        <v>92</v>
      </c>
      <c r="H3" s="462"/>
      <c r="I3" s="462" t="s">
        <v>12</v>
      </c>
      <c r="J3" s="463"/>
    </row>
    <row r="4" spans="2:79">
      <c r="B4" s="458"/>
      <c r="C4" s="459"/>
      <c r="D4" s="461"/>
      <c r="E4" s="159" t="s">
        <v>93</v>
      </c>
      <c r="F4" s="159" t="s">
        <v>94</v>
      </c>
      <c r="G4" s="159" t="s">
        <v>93</v>
      </c>
      <c r="H4" s="159" t="s">
        <v>94</v>
      </c>
      <c r="I4" s="159" t="s">
        <v>93</v>
      </c>
      <c r="J4" s="160" t="s">
        <v>94</v>
      </c>
    </row>
    <row r="5" spans="2:79">
      <c r="B5" s="464" t="str">
        <f>'ER Summary'!D36</f>
        <v>Mytrah Adarsh Power Pvt Ltd</v>
      </c>
      <c r="C5" s="465"/>
      <c r="D5" s="186">
        <f>'ER Summary'!E36</f>
        <v>15</v>
      </c>
      <c r="E5" s="161">
        <f>L17</f>
        <v>14617.699999999999</v>
      </c>
      <c r="F5" s="162">
        <f>M17</f>
        <v>13693</v>
      </c>
      <c r="G5" s="161">
        <f>L24</f>
        <v>7500.4</v>
      </c>
      <c r="H5" s="162">
        <f>M24</f>
        <v>7026</v>
      </c>
      <c r="I5" s="163">
        <f>E5+G5</f>
        <v>22118.1</v>
      </c>
      <c r="J5" s="164">
        <f>F5+H5</f>
        <v>20719</v>
      </c>
    </row>
    <row r="6" spans="2:79">
      <c r="B6" s="464"/>
      <c r="C6" s="465"/>
      <c r="D6" s="186">
        <f>'ER Summary'!E37</f>
        <v>15</v>
      </c>
      <c r="E6" s="161">
        <f>Y17</f>
        <v>10987.19</v>
      </c>
      <c r="F6" s="162">
        <f>Z17</f>
        <v>10292</v>
      </c>
      <c r="G6" s="161">
        <f>Y23</f>
        <v>7282.8030904489069</v>
      </c>
      <c r="H6" s="162">
        <f>Z23</f>
        <v>6822</v>
      </c>
      <c r="I6" s="163">
        <f t="shared" ref="I6:I10" si="0">E6+G6</f>
        <v>18269.993090448908</v>
      </c>
      <c r="J6" s="164">
        <f t="shared" ref="J6:J10" si="1">F6+H6</f>
        <v>17114</v>
      </c>
    </row>
    <row r="7" spans="2:79">
      <c r="B7" s="464"/>
      <c r="C7" s="465"/>
      <c r="D7" s="186">
        <f>'ER Summary'!E38</f>
        <v>15</v>
      </c>
      <c r="E7" s="161">
        <f>AL17</f>
        <v>10437.09</v>
      </c>
      <c r="F7" s="162">
        <f>AM17</f>
        <v>9777</v>
      </c>
      <c r="G7" s="161">
        <f>AL23</f>
        <v>6780.2689828115472</v>
      </c>
      <c r="H7" s="162">
        <f>AM23</f>
        <v>6351</v>
      </c>
      <c r="I7" s="163">
        <f t="shared" si="0"/>
        <v>17217.358982811547</v>
      </c>
      <c r="J7" s="164">
        <f t="shared" si="1"/>
        <v>16128</v>
      </c>
    </row>
    <row r="8" spans="2:79">
      <c r="B8" s="464"/>
      <c r="C8" s="465"/>
      <c r="D8" s="186">
        <f>'ER Summary'!E39</f>
        <v>15</v>
      </c>
      <c r="E8" s="161">
        <f>AY17</f>
        <v>11408.77</v>
      </c>
      <c r="F8" s="162">
        <f>AZ17</f>
        <v>10687</v>
      </c>
      <c r="G8" s="161">
        <f>AY23</f>
        <v>6744.5657047133391</v>
      </c>
      <c r="H8" s="162">
        <f>AZ23</f>
        <v>6318</v>
      </c>
      <c r="I8" s="163">
        <f t="shared" si="0"/>
        <v>18153.33570471334</v>
      </c>
      <c r="J8" s="164">
        <f t="shared" si="1"/>
        <v>17005</v>
      </c>
    </row>
    <row r="9" spans="2:79">
      <c r="B9" s="464"/>
      <c r="C9" s="465"/>
      <c r="D9" s="186">
        <f>'ER Summary'!E40</f>
        <v>15</v>
      </c>
      <c r="E9" s="161">
        <f>BM17</f>
        <v>11604.359999999999</v>
      </c>
      <c r="F9" s="162">
        <f>BN17</f>
        <v>10870</v>
      </c>
      <c r="G9" s="161">
        <f>BM23</f>
        <v>6838.5412123261322</v>
      </c>
      <c r="H9" s="162">
        <f>BN23</f>
        <v>6406</v>
      </c>
      <c r="I9" s="163">
        <f t="shared" si="0"/>
        <v>18442.901212326131</v>
      </c>
      <c r="J9" s="164">
        <f t="shared" si="1"/>
        <v>17276</v>
      </c>
    </row>
    <row r="10" spans="2:79" ht="15" thickBot="1">
      <c r="B10" s="466"/>
      <c r="C10" s="467"/>
      <c r="D10" s="187">
        <f>'ER Summary'!E41</f>
        <v>15</v>
      </c>
      <c r="E10" s="165">
        <f>BZ17</f>
        <v>12105.403774340655</v>
      </c>
      <c r="F10" s="166">
        <f>CA17</f>
        <v>11340</v>
      </c>
      <c r="G10" s="165">
        <f>BZ24</f>
        <v>7138.9395537663695</v>
      </c>
      <c r="H10" s="166">
        <f>CA24</f>
        <v>6687</v>
      </c>
      <c r="I10" s="167">
        <f t="shared" si="0"/>
        <v>19244.343328107025</v>
      </c>
      <c r="J10" s="168">
        <f t="shared" si="1"/>
        <v>18027</v>
      </c>
    </row>
    <row r="11" spans="2:79" ht="15" thickBot="1">
      <c r="D11" s="169">
        <f t="shared" ref="D11:J11" si="2">SUM(D5:D10)</f>
        <v>90</v>
      </c>
      <c r="E11" s="170">
        <f t="shared" si="2"/>
        <v>71160.513774340652</v>
      </c>
      <c r="F11" s="171">
        <f t="shared" si="2"/>
        <v>66659</v>
      </c>
      <c r="G11" s="172">
        <f t="shared" si="2"/>
        <v>42285.51854406629</v>
      </c>
      <c r="H11" s="171">
        <f t="shared" si="2"/>
        <v>39610</v>
      </c>
      <c r="I11" s="173">
        <f t="shared" si="2"/>
        <v>113446.03231840697</v>
      </c>
      <c r="J11" s="174">
        <f t="shared" si="2"/>
        <v>106269</v>
      </c>
    </row>
    <row r="12" spans="2:79" ht="15" thickBot="1"/>
    <row r="13" spans="2:79">
      <c r="B13" s="440" t="s">
        <v>117</v>
      </c>
      <c r="C13" s="440"/>
      <c r="D13" s="440"/>
      <c r="E13" s="440"/>
      <c r="F13" s="440"/>
      <c r="G13" s="440"/>
      <c r="H13" s="440"/>
      <c r="I13" s="440"/>
      <c r="J13" s="440"/>
      <c r="K13" s="440"/>
      <c r="L13" s="440"/>
      <c r="M13" s="248"/>
      <c r="O13" s="422" t="s">
        <v>118</v>
      </c>
      <c r="P13" s="423"/>
      <c r="Q13" s="423"/>
      <c r="R13" s="423"/>
      <c r="S13" s="423"/>
      <c r="T13" s="423"/>
      <c r="U13" s="423"/>
      <c r="V13" s="423"/>
      <c r="W13" s="423"/>
      <c r="X13" s="423"/>
      <c r="Y13" s="424"/>
      <c r="Z13" s="425"/>
      <c r="AB13" s="422" t="s">
        <v>119</v>
      </c>
      <c r="AC13" s="423"/>
      <c r="AD13" s="423"/>
      <c r="AE13" s="423"/>
      <c r="AF13" s="423"/>
      <c r="AG13" s="423"/>
      <c r="AH13" s="423"/>
      <c r="AI13" s="423"/>
      <c r="AJ13" s="423"/>
      <c r="AK13" s="423"/>
      <c r="AL13" s="424"/>
      <c r="AM13" s="425"/>
      <c r="AO13" s="440" t="s">
        <v>120</v>
      </c>
      <c r="AP13" s="440"/>
      <c r="AQ13" s="440"/>
      <c r="AR13" s="440"/>
      <c r="AS13" s="440"/>
      <c r="AT13" s="440"/>
      <c r="AU13" s="440"/>
      <c r="AV13" s="440"/>
      <c r="AW13" s="440"/>
      <c r="AX13" s="440"/>
      <c r="AY13" s="440"/>
      <c r="AZ13" s="440"/>
      <c r="BA13"/>
      <c r="BC13" s="422" t="s">
        <v>121</v>
      </c>
      <c r="BD13" s="423"/>
      <c r="BE13" s="423"/>
      <c r="BF13" s="423"/>
      <c r="BG13" s="423"/>
      <c r="BH13" s="423"/>
      <c r="BI13" s="423"/>
      <c r="BJ13" s="423"/>
      <c r="BK13" s="423"/>
      <c r="BL13" s="423"/>
      <c r="BM13" s="424"/>
      <c r="BN13" s="425"/>
      <c r="BP13" s="422" t="s">
        <v>122</v>
      </c>
      <c r="BQ13" s="423"/>
      <c r="BR13" s="423"/>
      <c r="BS13" s="423"/>
      <c r="BT13" s="423"/>
      <c r="BU13" s="423"/>
      <c r="BV13" s="423"/>
      <c r="BW13" s="423"/>
      <c r="BX13" s="423"/>
      <c r="BY13" s="423"/>
      <c r="BZ13" s="424"/>
      <c r="CA13" s="425"/>
    </row>
    <row r="14" spans="2:79" ht="15" thickBot="1">
      <c r="B14" s="440" t="s">
        <v>26</v>
      </c>
      <c r="C14" s="440"/>
      <c r="D14" s="440"/>
      <c r="E14" s="440"/>
      <c r="F14" s="440"/>
      <c r="G14" s="440"/>
      <c r="H14" s="440"/>
      <c r="I14" s="440"/>
      <c r="J14" s="440"/>
      <c r="K14" s="440"/>
      <c r="L14" s="440"/>
      <c r="M14" s="248"/>
      <c r="O14" s="426" t="s">
        <v>26</v>
      </c>
      <c r="P14" s="427"/>
      <c r="Q14" s="427"/>
      <c r="R14" s="427"/>
      <c r="S14" s="427"/>
      <c r="T14" s="427"/>
      <c r="U14" s="427"/>
      <c r="V14" s="427"/>
      <c r="W14" s="427"/>
      <c r="X14" s="427"/>
      <c r="Y14" s="428"/>
      <c r="Z14" s="429"/>
      <c r="AB14" s="426" t="s">
        <v>26</v>
      </c>
      <c r="AC14" s="427"/>
      <c r="AD14" s="427"/>
      <c r="AE14" s="427"/>
      <c r="AF14" s="427"/>
      <c r="AG14" s="427"/>
      <c r="AH14" s="427"/>
      <c r="AI14" s="427"/>
      <c r="AJ14" s="427"/>
      <c r="AK14" s="427"/>
      <c r="AL14" s="428"/>
      <c r="AM14" s="429"/>
      <c r="AO14" s="441" t="s">
        <v>26</v>
      </c>
      <c r="AP14" s="442"/>
      <c r="AQ14" s="442"/>
      <c r="AR14" s="442"/>
      <c r="AS14" s="442"/>
      <c r="AT14" s="442"/>
      <c r="AU14" s="442"/>
      <c r="AV14" s="442"/>
      <c r="AW14" s="442"/>
      <c r="AX14" s="442"/>
      <c r="AY14" s="442"/>
      <c r="AZ14" s="443"/>
      <c r="BA14"/>
      <c r="BC14" s="426" t="s">
        <v>26</v>
      </c>
      <c r="BD14" s="427"/>
      <c r="BE14" s="427"/>
      <c r="BF14" s="427"/>
      <c r="BG14" s="427"/>
      <c r="BH14" s="427"/>
      <c r="BI14" s="427"/>
      <c r="BJ14" s="427"/>
      <c r="BK14" s="427"/>
      <c r="BL14" s="427"/>
      <c r="BM14" s="428"/>
      <c r="BN14" s="429"/>
      <c r="BP14" s="426" t="s">
        <v>26</v>
      </c>
      <c r="BQ14" s="427"/>
      <c r="BR14" s="427"/>
      <c r="BS14" s="427"/>
      <c r="BT14" s="427"/>
      <c r="BU14" s="427"/>
      <c r="BV14" s="427"/>
      <c r="BW14" s="427"/>
      <c r="BX14" s="427"/>
      <c r="BY14" s="427"/>
      <c r="BZ14" s="428"/>
      <c r="CA14" s="429"/>
    </row>
    <row r="15" spans="2:79" ht="15.75" customHeight="1">
      <c r="B15" s="471" t="s">
        <v>5</v>
      </c>
      <c r="C15" s="471"/>
      <c r="D15" s="472" t="s">
        <v>48</v>
      </c>
      <c r="E15" s="472" t="s">
        <v>49</v>
      </c>
      <c r="F15" s="472" t="s">
        <v>8</v>
      </c>
      <c r="G15" s="472" t="s">
        <v>7</v>
      </c>
      <c r="H15" s="472" t="s">
        <v>50</v>
      </c>
      <c r="I15" s="435" t="s">
        <v>129</v>
      </c>
      <c r="J15" s="472" t="s">
        <v>9</v>
      </c>
      <c r="K15" s="472" t="s">
        <v>10</v>
      </c>
      <c r="L15" s="472" t="s">
        <v>66</v>
      </c>
      <c r="M15" s="472" t="s">
        <v>11</v>
      </c>
      <c r="O15" s="430" t="s">
        <v>5</v>
      </c>
      <c r="P15" s="431"/>
      <c r="Q15" s="432" t="s">
        <v>48</v>
      </c>
      <c r="R15" s="434" t="s">
        <v>49</v>
      </c>
      <c r="S15" s="434" t="s">
        <v>8</v>
      </c>
      <c r="T15" s="434" t="s">
        <v>7</v>
      </c>
      <c r="U15" s="434" t="s">
        <v>50</v>
      </c>
      <c r="V15" s="420" t="s">
        <v>129</v>
      </c>
      <c r="W15" s="434" t="s">
        <v>9</v>
      </c>
      <c r="X15" s="436" t="s">
        <v>10</v>
      </c>
      <c r="Y15" s="420" t="s">
        <v>66</v>
      </c>
      <c r="Z15" s="438" t="s">
        <v>11</v>
      </c>
      <c r="AB15" s="430" t="s">
        <v>5</v>
      </c>
      <c r="AC15" s="431"/>
      <c r="AD15" s="432" t="s">
        <v>48</v>
      </c>
      <c r="AE15" s="434" t="s">
        <v>49</v>
      </c>
      <c r="AF15" s="434" t="s">
        <v>8</v>
      </c>
      <c r="AG15" s="434" t="s">
        <v>7</v>
      </c>
      <c r="AH15" s="434" t="s">
        <v>50</v>
      </c>
      <c r="AI15" s="420" t="s">
        <v>129</v>
      </c>
      <c r="AJ15" s="434" t="s">
        <v>9</v>
      </c>
      <c r="AK15" s="436" t="s">
        <v>10</v>
      </c>
      <c r="AL15" s="420" t="s">
        <v>66</v>
      </c>
      <c r="AM15" s="444" t="s">
        <v>11</v>
      </c>
      <c r="AO15" s="430" t="s">
        <v>5</v>
      </c>
      <c r="AP15" s="431"/>
      <c r="AQ15" s="453" t="s">
        <v>48</v>
      </c>
      <c r="AR15" s="434" t="s">
        <v>49</v>
      </c>
      <c r="AS15" s="434" t="s">
        <v>8</v>
      </c>
      <c r="AT15" s="434" t="s">
        <v>7</v>
      </c>
      <c r="AU15" s="434" t="s">
        <v>50</v>
      </c>
      <c r="AV15" s="420" t="s">
        <v>129</v>
      </c>
      <c r="AW15" s="434" t="s">
        <v>9</v>
      </c>
      <c r="AX15" s="436" t="s">
        <v>10</v>
      </c>
      <c r="AY15" s="420" t="s">
        <v>66</v>
      </c>
      <c r="AZ15" s="438" t="s">
        <v>11</v>
      </c>
      <c r="BA15" s="286"/>
      <c r="BC15" s="430" t="s">
        <v>5</v>
      </c>
      <c r="BD15" s="431"/>
      <c r="BE15" s="432" t="s">
        <v>48</v>
      </c>
      <c r="BF15" s="434" t="s">
        <v>49</v>
      </c>
      <c r="BG15" s="434" t="s">
        <v>8</v>
      </c>
      <c r="BH15" s="434" t="s">
        <v>7</v>
      </c>
      <c r="BI15" s="434" t="s">
        <v>50</v>
      </c>
      <c r="BJ15" s="420" t="s">
        <v>129</v>
      </c>
      <c r="BK15" s="434" t="s">
        <v>9</v>
      </c>
      <c r="BL15" s="434" t="s">
        <v>10</v>
      </c>
      <c r="BM15" s="420" t="s">
        <v>66</v>
      </c>
      <c r="BN15" s="436" t="s">
        <v>11</v>
      </c>
      <c r="BP15" s="430" t="s">
        <v>5</v>
      </c>
      <c r="BQ15" s="431"/>
      <c r="BR15" s="453" t="s">
        <v>48</v>
      </c>
      <c r="BS15" s="434" t="s">
        <v>49</v>
      </c>
      <c r="BT15" s="434" t="s">
        <v>8</v>
      </c>
      <c r="BU15" s="434" t="s">
        <v>7</v>
      </c>
      <c r="BV15" s="434" t="s">
        <v>50</v>
      </c>
      <c r="BW15" s="420" t="s">
        <v>129</v>
      </c>
      <c r="BX15" s="434" t="s">
        <v>9</v>
      </c>
      <c r="BY15" s="436" t="s">
        <v>10</v>
      </c>
      <c r="BZ15" s="420" t="s">
        <v>66</v>
      </c>
      <c r="CA15" s="444" t="s">
        <v>11</v>
      </c>
    </row>
    <row r="16" spans="2:79" ht="38.4" customHeight="1" thickBot="1">
      <c r="B16" s="213" t="s">
        <v>1</v>
      </c>
      <c r="C16" s="213" t="s">
        <v>2</v>
      </c>
      <c r="D16" s="472"/>
      <c r="E16" s="472"/>
      <c r="F16" s="472"/>
      <c r="G16" s="472"/>
      <c r="H16" s="472"/>
      <c r="I16" s="468"/>
      <c r="J16" s="472"/>
      <c r="K16" s="472"/>
      <c r="L16" s="472"/>
      <c r="M16" s="472"/>
      <c r="O16" s="175" t="s">
        <v>1</v>
      </c>
      <c r="P16" s="176" t="s">
        <v>2</v>
      </c>
      <c r="Q16" s="433"/>
      <c r="R16" s="435"/>
      <c r="S16" s="435"/>
      <c r="T16" s="435"/>
      <c r="U16" s="435"/>
      <c r="V16" s="469"/>
      <c r="W16" s="435"/>
      <c r="X16" s="437"/>
      <c r="Y16" s="421"/>
      <c r="Z16" s="439"/>
      <c r="AB16" s="175" t="s">
        <v>1</v>
      </c>
      <c r="AC16" s="176" t="s">
        <v>2</v>
      </c>
      <c r="AD16" s="433"/>
      <c r="AE16" s="435"/>
      <c r="AF16" s="435"/>
      <c r="AG16" s="435"/>
      <c r="AH16" s="435"/>
      <c r="AI16" s="469"/>
      <c r="AJ16" s="435"/>
      <c r="AK16" s="437"/>
      <c r="AL16" s="421"/>
      <c r="AM16" s="445"/>
      <c r="AO16" s="175" t="s">
        <v>1</v>
      </c>
      <c r="AP16" s="176" t="s">
        <v>2</v>
      </c>
      <c r="AQ16" s="454"/>
      <c r="AR16" s="435"/>
      <c r="AS16" s="435"/>
      <c r="AT16" s="435"/>
      <c r="AU16" s="435"/>
      <c r="AV16" s="469"/>
      <c r="AW16" s="435"/>
      <c r="AX16" s="437"/>
      <c r="AY16" s="421"/>
      <c r="AZ16" s="439"/>
      <c r="BA16" s="286"/>
      <c r="BC16" s="175" t="s">
        <v>1</v>
      </c>
      <c r="BD16" s="176" t="s">
        <v>2</v>
      </c>
      <c r="BE16" s="433"/>
      <c r="BF16" s="435"/>
      <c r="BG16" s="435"/>
      <c r="BH16" s="435"/>
      <c r="BI16" s="435"/>
      <c r="BJ16" s="469"/>
      <c r="BK16" s="435"/>
      <c r="BL16" s="435"/>
      <c r="BM16" s="421"/>
      <c r="BN16" s="449"/>
      <c r="BP16" s="175" t="s">
        <v>1</v>
      </c>
      <c r="BQ16" s="176" t="s">
        <v>2</v>
      </c>
      <c r="BR16" s="454"/>
      <c r="BS16" s="435"/>
      <c r="BT16" s="435"/>
      <c r="BU16" s="435"/>
      <c r="BV16" s="435"/>
      <c r="BW16" s="469"/>
      <c r="BX16" s="435"/>
      <c r="BY16" s="437"/>
      <c r="BZ16" s="421"/>
      <c r="CA16" s="445"/>
    </row>
    <row r="17" spans="2:79">
      <c r="B17" s="216">
        <v>45108</v>
      </c>
      <c r="C17" s="216">
        <v>45109</v>
      </c>
      <c r="D17" s="178">
        <f>2581300/1000</f>
        <v>2581.3000000000002</v>
      </c>
      <c r="E17" s="178">
        <f>9100/1000</f>
        <v>9.1</v>
      </c>
      <c r="F17" s="178">
        <f t="shared" ref="F17:F25" si="3">D17-E17</f>
        <v>2572.2000000000003</v>
      </c>
      <c r="G17" s="214">
        <v>2572600</v>
      </c>
      <c r="H17" s="178">
        <f>G17/1000</f>
        <v>2572.6</v>
      </c>
      <c r="I17" s="178">
        <f>MIN(F17,H17)</f>
        <v>2572.2000000000003</v>
      </c>
      <c r="J17" s="177">
        <v>0.93679999999999997</v>
      </c>
      <c r="K17" s="178">
        <f>I17*J17</f>
        <v>2409.6369600000003</v>
      </c>
      <c r="L17" s="474">
        <f>SUM(F17:F23)</f>
        <v>14617.699999999999</v>
      </c>
      <c r="M17" s="472">
        <f>ROUNDDOWN(SUM(K17:K23),0)</f>
        <v>13693</v>
      </c>
      <c r="O17" s="215">
        <v>45108</v>
      </c>
      <c r="P17" s="215">
        <v>45139</v>
      </c>
      <c r="Q17" s="177">
        <v>1391.47</v>
      </c>
      <c r="R17" s="177">
        <v>7.02</v>
      </c>
      <c r="S17" s="178">
        <f t="shared" ref="S17:S24" si="4">Q17-R17</f>
        <v>1384.45</v>
      </c>
      <c r="T17" s="178">
        <v>1384450</v>
      </c>
      <c r="U17" s="178">
        <f>T17/1000</f>
        <v>1384.45</v>
      </c>
      <c r="V17" s="178">
        <f>MIN(S17,U17)</f>
        <v>1384.45</v>
      </c>
      <c r="W17" s="177">
        <v>0.93679999999999997</v>
      </c>
      <c r="X17" s="178">
        <f>V17*W17</f>
        <v>1296.9527599999999</v>
      </c>
      <c r="Y17" s="411">
        <f>SUM(S17:S22)</f>
        <v>10987.19</v>
      </c>
      <c r="Z17" s="419">
        <f>ROUNDDOWN(SUM(X17:X22),0)</f>
        <v>10292</v>
      </c>
      <c r="AB17" s="215">
        <v>45108</v>
      </c>
      <c r="AC17" s="215">
        <v>45139</v>
      </c>
      <c r="AD17" s="177">
        <v>1204.32</v>
      </c>
      <c r="AE17" s="177">
        <v>6.18</v>
      </c>
      <c r="AF17" s="178">
        <f>AD17-AE17</f>
        <v>1198.1399999999999</v>
      </c>
      <c r="AG17" s="178">
        <v>1198140</v>
      </c>
      <c r="AH17" s="178">
        <f>AG17/1000</f>
        <v>1198.1400000000001</v>
      </c>
      <c r="AI17" s="178">
        <f>MIN(AF17,AH17)</f>
        <v>1198.1399999999999</v>
      </c>
      <c r="AJ17" s="177">
        <v>0.93679999999999997</v>
      </c>
      <c r="AK17" s="178">
        <f>AI17*AJ17</f>
        <v>1122.4175519999999</v>
      </c>
      <c r="AL17" s="411">
        <f>SUM(AF17:AF22)</f>
        <v>10437.09</v>
      </c>
      <c r="AM17" s="414">
        <f>ROUNDDOWN(SUM(AK17:AK22),0)</f>
        <v>9777</v>
      </c>
      <c r="AO17" s="215">
        <v>45108</v>
      </c>
      <c r="AP17" s="215">
        <v>45140</v>
      </c>
      <c r="AQ17" s="177">
        <v>1571.2670000000001</v>
      </c>
      <c r="AR17" s="177">
        <v>7.9829999999999997</v>
      </c>
      <c r="AS17" s="178">
        <f t="shared" ref="AS17:AS24" si="5">AQ17-AR17</f>
        <v>1563.2840000000001</v>
      </c>
      <c r="AT17" s="178">
        <v>1562864</v>
      </c>
      <c r="AU17" s="178">
        <f>AT17/1000</f>
        <v>1562.864</v>
      </c>
      <c r="AV17" s="178">
        <f>MIN(AQ17,AS17)</f>
        <v>1563.2840000000001</v>
      </c>
      <c r="AW17" s="177">
        <v>0.93679999999999997</v>
      </c>
      <c r="AX17" s="178">
        <f>AV17*AW17</f>
        <v>1464.4844512</v>
      </c>
      <c r="AY17" s="411">
        <f>SUM(AS17:AS22)</f>
        <v>11408.77</v>
      </c>
      <c r="AZ17" s="419">
        <f>ROUNDDOWN(SUM(AX17:AX22),0)</f>
        <v>10687</v>
      </c>
      <c r="BA17" s="287"/>
      <c r="BC17" s="215">
        <v>45108</v>
      </c>
      <c r="BD17" s="215">
        <v>45139</v>
      </c>
      <c r="BE17" s="177">
        <v>1621.27</v>
      </c>
      <c r="BF17" s="177">
        <v>10.08</v>
      </c>
      <c r="BG17" s="178">
        <f t="shared" ref="BG17:BG24" si="6">BE17-BF17</f>
        <v>1611.19</v>
      </c>
      <c r="BH17" s="178">
        <v>1611180</v>
      </c>
      <c r="BI17" s="178">
        <f>BH17/1000</f>
        <v>1611.18</v>
      </c>
      <c r="BJ17" s="178">
        <f>MIN(BG17,BI17)</f>
        <v>1611.18</v>
      </c>
      <c r="BK17" s="177">
        <v>0.93679999999999997</v>
      </c>
      <c r="BL17" s="178">
        <f>BJ17*BK17</f>
        <v>1509.3534239999999</v>
      </c>
      <c r="BM17" s="411">
        <f>SUM(BG17:BG22)</f>
        <v>11604.359999999999</v>
      </c>
      <c r="BN17" s="419">
        <f>ROUNDDOWN(SUM(BL17:BL22),0)</f>
        <v>10870</v>
      </c>
      <c r="BP17" s="249">
        <v>45108</v>
      </c>
      <c r="BQ17" s="249">
        <v>45110</v>
      </c>
      <c r="BR17" s="210">
        <f>2801300/1000</f>
        <v>2801.3</v>
      </c>
      <c r="BS17" s="210">
        <f>10100/1000</f>
        <v>10.1</v>
      </c>
      <c r="BT17" s="253">
        <f>(BR17-BS17)*BW32</f>
        <v>271.40377434065346</v>
      </c>
      <c r="BU17" s="214">
        <v>2791100</v>
      </c>
      <c r="BV17" s="178">
        <f>BU17/1000</f>
        <v>2791.1</v>
      </c>
      <c r="BW17" s="178">
        <f>MIN(BT17,BV17)</f>
        <v>271.40377434065346</v>
      </c>
      <c r="BX17" s="177">
        <v>0.93679999999999997</v>
      </c>
      <c r="BY17" s="178">
        <f>BW17*BX17</f>
        <v>254.25105580232415</v>
      </c>
      <c r="BZ17" s="450">
        <f>SUM(BT17:BT23)</f>
        <v>12105.403774340655</v>
      </c>
      <c r="CA17" s="446">
        <f>ROUNDDOWN(SUM(BY17:BY23),0)</f>
        <v>11340</v>
      </c>
    </row>
    <row r="18" spans="2:79" ht="15" customHeight="1">
      <c r="B18" s="215">
        <v>45109</v>
      </c>
      <c r="C18" s="215">
        <v>45139</v>
      </c>
      <c r="D18" s="177">
        <v>1358.9</v>
      </c>
      <c r="E18" s="177">
        <v>9.3000000000000007</v>
      </c>
      <c r="F18" s="178">
        <f t="shared" si="3"/>
        <v>1349.6000000000001</v>
      </c>
      <c r="G18" s="178">
        <v>1349200</v>
      </c>
      <c r="H18" s="178">
        <f>G18/1000</f>
        <v>1349.2</v>
      </c>
      <c r="I18" s="178">
        <f t="shared" ref="I18:I26" si="7">MIN(F18,H18)</f>
        <v>1349.2</v>
      </c>
      <c r="J18" s="177">
        <v>0.93679999999999997</v>
      </c>
      <c r="K18" s="178">
        <f t="shared" ref="K18:K26" si="8">I18*J18</f>
        <v>1263.93056</v>
      </c>
      <c r="L18" s="474"/>
      <c r="M18" s="472"/>
      <c r="O18" s="215">
        <v>45139</v>
      </c>
      <c r="P18" s="215">
        <v>45170</v>
      </c>
      <c r="Q18" s="177">
        <v>2018.21</v>
      </c>
      <c r="R18" s="177">
        <v>7.07</v>
      </c>
      <c r="S18" s="178">
        <f t="shared" si="4"/>
        <v>2011.14</v>
      </c>
      <c r="T18" s="178">
        <v>2011140</v>
      </c>
      <c r="U18" s="178">
        <f t="shared" ref="U18:U25" si="9">T18/1000</f>
        <v>2011.14</v>
      </c>
      <c r="V18" s="178">
        <f t="shared" ref="V18:V25" si="10">MIN(S18,U18)</f>
        <v>2011.14</v>
      </c>
      <c r="W18" s="177">
        <v>0.93679999999999997</v>
      </c>
      <c r="X18" s="178">
        <f t="shared" ref="X18:X25" si="11">V18*W18</f>
        <v>1884.035952</v>
      </c>
      <c r="Y18" s="409"/>
      <c r="Z18" s="417"/>
      <c r="AB18" s="215">
        <v>45139</v>
      </c>
      <c r="AC18" s="215">
        <v>45170</v>
      </c>
      <c r="AD18" s="177">
        <v>1745.99</v>
      </c>
      <c r="AE18" s="177">
        <v>6.43</v>
      </c>
      <c r="AF18" s="178">
        <f t="shared" ref="AF18:AF24" si="12">AD18-AE18</f>
        <v>1739.56</v>
      </c>
      <c r="AG18" s="178">
        <v>1739570</v>
      </c>
      <c r="AH18" s="178">
        <f t="shared" ref="AH18:AH25" si="13">AG18/1000</f>
        <v>1739.57</v>
      </c>
      <c r="AI18" s="178">
        <f t="shared" ref="AI18:AI25" si="14">MIN(AF18,AH18)</f>
        <v>1739.56</v>
      </c>
      <c r="AJ18" s="177">
        <v>0.93679999999999997</v>
      </c>
      <c r="AK18" s="178">
        <f t="shared" ref="AK18:AK25" si="15">AI18*AJ18</f>
        <v>1629.6198079999999</v>
      </c>
      <c r="AL18" s="409"/>
      <c r="AM18" s="415"/>
      <c r="AO18" s="215">
        <v>45140</v>
      </c>
      <c r="AP18" s="215">
        <v>45171</v>
      </c>
      <c r="AQ18" s="177">
        <v>2145.5149999999999</v>
      </c>
      <c r="AR18" s="177">
        <v>8.0850000000000009</v>
      </c>
      <c r="AS18" s="178">
        <f t="shared" si="5"/>
        <v>2137.4299999999998</v>
      </c>
      <c r="AT18" s="178">
        <v>2137124</v>
      </c>
      <c r="AU18" s="178">
        <f t="shared" ref="AU18:AU25" si="16">AT18/1000</f>
        <v>2137.1239999999998</v>
      </c>
      <c r="AV18" s="178">
        <f t="shared" ref="AV18:AV25" si="17">MIN(AQ18,AS18)</f>
        <v>2137.4299999999998</v>
      </c>
      <c r="AW18" s="177">
        <v>0.93679999999999997</v>
      </c>
      <c r="AX18" s="178">
        <f t="shared" ref="AX18:AX25" si="18">AV18*AW18</f>
        <v>2002.3444239999997</v>
      </c>
      <c r="AY18" s="409"/>
      <c r="AZ18" s="417"/>
      <c r="BA18" s="287"/>
      <c r="BC18" s="215">
        <v>45139</v>
      </c>
      <c r="BD18" s="215">
        <v>45170</v>
      </c>
      <c r="BE18" s="177">
        <v>2264.98</v>
      </c>
      <c r="BF18" s="177">
        <v>10.09</v>
      </c>
      <c r="BG18" s="178">
        <f t="shared" si="6"/>
        <v>2254.89</v>
      </c>
      <c r="BH18" s="178">
        <v>2254890</v>
      </c>
      <c r="BI18" s="178">
        <f t="shared" ref="BI18:BI25" si="19">BH18/1000</f>
        <v>2254.89</v>
      </c>
      <c r="BJ18" s="178">
        <f t="shared" ref="BJ18:BJ25" si="20">MIN(BG18,BI18)</f>
        <v>2254.89</v>
      </c>
      <c r="BK18" s="177">
        <v>0.93679999999999997</v>
      </c>
      <c r="BL18" s="178">
        <f t="shared" ref="BL18:BL25" si="21">BJ18*BK18</f>
        <v>2112.380952</v>
      </c>
      <c r="BM18" s="409"/>
      <c r="BN18" s="417"/>
      <c r="BP18" s="215">
        <v>45110</v>
      </c>
      <c r="BQ18" s="215">
        <v>45139</v>
      </c>
      <c r="BR18" s="177">
        <v>1494.1</v>
      </c>
      <c r="BS18" s="177">
        <v>9.6999999999999993</v>
      </c>
      <c r="BT18" s="178">
        <f>BR18-BS18</f>
        <v>1484.3999999999999</v>
      </c>
      <c r="BU18" s="178">
        <v>1484400</v>
      </c>
      <c r="BV18" s="178">
        <f>BU18/1000</f>
        <v>1484.4</v>
      </c>
      <c r="BW18" s="178">
        <f t="shared" ref="BW18:BW26" si="22">MIN(BT18,BV18)</f>
        <v>1484.3999999999999</v>
      </c>
      <c r="BX18" s="177">
        <v>0.93679999999999997</v>
      </c>
      <c r="BY18" s="178">
        <f t="shared" ref="BY18:BY26" si="23">BW18*BX18</f>
        <v>1390.5859199999998</v>
      </c>
      <c r="BZ18" s="451"/>
      <c r="CA18" s="447"/>
    </row>
    <row r="19" spans="2:79">
      <c r="B19" s="215">
        <v>45139</v>
      </c>
      <c r="C19" s="215">
        <v>45170</v>
      </c>
      <c r="D19" s="177">
        <v>2230.6999999999998</v>
      </c>
      <c r="E19" s="177">
        <v>9.6</v>
      </c>
      <c r="F19" s="178">
        <f t="shared" si="3"/>
        <v>2221.1</v>
      </c>
      <c r="G19" s="178">
        <v>2221200</v>
      </c>
      <c r="H19" s="178">
        <f t="shared" ref="H19:H26" si="24">G19/1000</f>
        <v>2221.1999999999998</v>
      </c>
      <c r="I19" s="178">
        <f t="shared" si="7"/>
        <v>2221.1</v>
      </c>
      <c r="J19" s="177">
        <v>0.93679999999999997</v>
      </c>
      <c r="K19" s="178">
        <f t="shared" si="8"/>
        <v>2080.7264799999998</v>
      </c>
      <c r="L19" s="474"/>
      <c r="M19" s="472"/>
      <c r="O19" s="215">
        <v>45170</v>
      </c>
      <c r="P19" s="215">
        <v>45200</v>
      </c>
      <c r="Q19" s="177">
        <v>1456.15</v>
      </c>
      <c r="R19" s="177">
        <v>7.44</v>
      </c>
      <c r="S19" s="178">
        <f t="shared" si="4"/>
        <v>1448.71</v>
      </c>
      <c r="T19" s="178">
        <v>1448710</v>
      </c>
      <c r="U19" s="178">
        <f t="shared" si="9"/>
        <v>1448.71</v>
      </c>
      <c r="V19" s="178">
        <f t="shared" si="10"/>
        <v>1448.71</v>
      </c>
      <c r="W19" s="177">
        <v>0.93679999999999997</v>
      </c>
      <c r="X19" s="178">
        <f t="shared" si="11"/>
        <v>1357.1515280000001</v>
      </c>
      <c r="Y19" s="409"/>
      <c r="Z19" s="417"/>
      <c r="AB19" s="215">
        <v>45170</v>
      </c>
      <c r="AC19" s="215">
        <v>45200</v>
      </c>
      <c r="AD19" s="177">
        <v>1340.77</v>
      </c>
      <c r="AE19" s="177">
        <v>7.45</v>
      </c>
      <c r="AF19" s="178">
        <f t="shared" si="12"/>
        <v>1333.32</v>
      </c>
      <c r="AG19" s="178">
        <v>1333320</v>
      </c>
      <c r="AH19" s="178">
        <f t="shared" si="13"/>
        <v>1333.32</v>
      </c>
      <c r="AI19" s="178">
        <f t="shared" si="14"/>
        <v>1333.32</v>
      </c>
      <c r="AJ19" s="177">
        <v>0.93679999999999997</v>
      </c>
      <c r="AK19" s="178">
        <f t="shared" si="15"/>
        <v>1249.0541759999999</v>
      </c>
      <c r="AL19" s="409"/>
      <c r="AM19" s="415"/>
      <c r="AO19" s="215">
        <v>45171</v>
      </c>
      <c r="AP19" s="215">
        <v>45201</v>
      </c>
      <c r="AQ19" s="177">
        <v>1711.8230000000001</v>
      </c>
      <c r="AR19" s="177">
        <v>8.4580000000000002</v>
      </c>
      <c r="AS19" s="178">
        <f t="shared" si="5"/>
        <v>1703.365</v>
      </c>
      <c r="AT19" s="178">
        <v>1703054</v>
      </c>
      <c r="AU19" s="178">
        <f t="shared" si="16"/>
        <v>1703.0540000000001</v>
      </c>
      <c r="AV19" s="178">
        <f t="shared" si="17"/>
        <v>1703.365</v>
      </c>
      <c r="AW19" s="177">
        <v>0.93679999999999997</v>
      </c>
      <c r="AX19" s="178">
        <f t="shared" si="18"/>
        <v>1595.7123320000001</v>
      </c>
      <c r="AY19" s="409"/>
      <c r="AZ19" s="417"/>
      <c r="BA19" s="287"/>
      <c r="BC19" s="215">
        <v>45170</v>
      </c>
      <c r="BD19" s="215">
        <v>45200</v>
      </c>
      <c r="BE19" s="177">
        <v>1906.23</v>
      </c>
      <c r="BF19" s="177">
        <v>10.46</v>
      </c>
      <c r="BG19" s="178">
        <f t="shared" si="6"/>
        <v>1895.77</v>
      </c>
      <c r="BH19" s="178">
        <v>1895770</v>
      </c>
      <c r="BI19" s="178">
        <f t="shared" si="19"/>
        <v>1895.77</v>
      </c>
      <c r="BJ19" s="178">
        <f t="shared" si="20"/>
        <v>1895.77</v>
      </c>
      <c r="BK19" s="177">
        <v>0.93679999999999997</v>
      </c>
      <c r="BL19" s="178">
        <f t="shared" si="21"/>
        <v>1775.9573359999999</v>
      </c>
      <c r="BM19" s="409"/>
      <c r="BN19" s="417"/>
      <c r="BP19" s="215">
        <v>45139</v>
      </c>
      <c r="BQ19" s="215">
        <v>45170</v>
      </c>
      <c r="BR19" s="177">
        <v>2289.6999999999998</v>
      </c>
      <c r="BS19" s="177">
        <v>10.1</v>
      </c>
      <c r="BT19" s="178">
        <f t="shared" ref="BT19:BT25" si="25">BR19-BS19</f>
        <v>2279.6</v>
      </c>
      <c r="BU19" s="178">
        <v>2279600</v>
      </c>
      <c r="BV19" s="178">
        <f t="shared" ref="BV19:BV26" si="26">BU19/1000</f>
        <v>2279.6</v>
      </c>
      <c r="BW19" s="178">
        <f t="shared" si="22"/>
        <v>2279.6</v>
      </c>
      <c r="BX19" s="177">
        <v>0.93679999999999997</v>
      </c>
      <c r="BY19" s="178">
        <f t="shared" si="23"/>
        <v>2135.5292799999997</v>
      </c>
      <c r="BZ19" s="451"/>
      <c r="CA19" s="447"/>
    </row>
    <row r="20" spans="2:79">
      <c r="B20" s="215">
        <v>45170</v>
      </c>
      <c r="C20" s="215">
        <v>45200</v>
      </c>
      <c r="D20" s="177">
        <v>1662.4</v>
      </c>
      <c r="E20" s="177">
        <v>10</v>
      </c>
      <c r="F20" s="178">
        <f t="shared" si="3"/>
        <v>1652.4</v>
      </c>
      <c r="G20" s="178">
        <v>1652400</v>
      </c>
      <c r="H20" s="178">
        <f t="shared" si="24"/>
        <v>1652.4</v>
      </c>
      <c r="I20" s="178">
        <f t="shared" si="7"/>
        <v>1652.4</v>
      </c>
      <c r="J20" s="177">
        <v>0.93679999999999997</v>
      </c>
      <c r="K20" s="178">
        <f t="shared" si="8"/>
        <v>1547.9683199999999</v>
      </c>
      <c r="L20" s="474"/>
      <c r="M20" s="472"/>
      <c r="O20" s="215">
        <v>45200</v>
      </c>
      <c r="P20" s="215">
        <v>45231</v>
      </c>
      <c r="Q20" s="177">
        <v>2408.2199999999998</v>
      </c>
      <c r="R20" s="177">
        <v>7.64</v>
      </c>
      <c r="S20" s="178">
        <f t="shared" si="4"/>
        <v>2400.58</v>
      </c>
      <c r="T20" s="178">
        <v>2400580</v>
      </c>
      <c r="U20" s="178">
        <f t="shared" si="9"/>
        <v>2400.58</v>
      </c>
      <c r="V20" s="178">
        <f t="shared" si="10"/>
        <v>2400.58</v>
      </c>
      <c r="W20" s="177">
        <v>0.93679999999999997</v>
      </c>
      <c r="X20" s="178">
        <f t="shared" si="11"/>
        <v>2248.8633439999999</v>
      </c>
      <c r="Y20" s="409"/>
      <c r="Z20" s="417"/>
      <c r="AB20" s="215">
        <v>45200</v>
      </c>
      <c r="AC20" s="215">
        <v>45231</v>
      </c>
      <c r="AD20" s="177">
        <v>2242.52</v>
      </c>
      <c r="AE20" s="177">
        <v>8.64</v>
      </c>
      <c r="AF20" s="178">
        <f t="shared" si="12"/>
        <v>2233.88</v>
      </c>
      <c r="AG20" s="178">
        <v>2233880</v>
      </c>
      <c r="AH20" s="178">
        <f t="shared" si="13"/>
        <v>2233.88</v>
      </c>
      <c r="AI20" s="178">
        <f t="shared" si="14"/>
        <v>2233.88</v>
      </c>
      <c r="AJ20" s="177">
        <v>0.93679999999999997</v>
      </c>
      <c r="AK20" s="178">
        <f t="shared" si="15"/>
        <v>2092.6987840000002</v>
      </c>
      <c r="AL20" s="409"/>
      <c r="AM20" s="415"/>
      <c r="AO20" s="215">
        <v>45201</v>
      </c>
      <c r="AP20" s="215">
        <v>45232</v>
      </c>
      <c r="AQ20" s="177">
        <v>2325.5300000000002</v>
      </c>
      <c r="AR20" s="177">
        <v>8.91</v>
      </c>
      <c r="AS20" s="178">
        <f t="shared" si="5"/>
        <v>2316.6200000000003</v>
      </c>
      <c r="AT20" s="178">
        <v>2316312</v>
      </c>
      <c r="AU20" s="178">
        <f t="shared" si="16"/>
        <v>2316.3119999999999</v>
      </c>
      <c r="AV20" s="178">
        <f t="shared" si="17"/>
        <v>2316.6200000000003</v>
      </c>
      <c r="AW20" s="177">
        <v>0.93679999999999997</v>
      </c>
      <c r="AX20" s="178">
        <f t="shared" si="18"/>
        <v>2170.2096160000001</v>
      </c>
      <c r="AY20" s="409"/>
      <c r="AZ20" s="417"/>
      <c r="BA20" s="287"/>
      <c r="BC20" s="215">
        <v>45200</v>
      </c>
      <c r="BD20" s="215">
        <v>45231</v>
      </c>
      <c r="BE20" s="177">
        <v>2372.44</v>
      </c>
      <c r="BF20" s="177">
        <v>10.71</v>
      </c>
      <c r="BG20" s="178">
        <f t="shared" si="6"/>
        <v>2361.73</v>
      </c>
      <c r="BH20" s="178">
        <v>2361730</v>
      </c>
      <c r="BI20" s="178">
        <f t="shared" si="19"/>
        <v>2361.73</v>
      </c>
      <c r="BJ20" s="178">
        <f t="shared" si="20"/>
        <v>2361.73</v>
      </c>
      <c r="BK20" s="177">
        <v>0.93679999999999997</v>
      </c>
      <c r="BL20" s="178">
        <f t="shared" si="21"/>
        <v>2212.468664</v>
      </c>
      <c r="BM20" s="409"/>
      <c r="BN20" s="417"/>
      <c r="BP20" s="215">
        <v>45170</v>
      </c>
      <c r="BQ20" s="215">
        <v>45202</v>
      </c>
      <c r="BR20" s="177">
        <v>1789.8</v>
      </c>
      <c r="BS20" s="177">
        <v>11</v>
      </c>
      <c r="BT20" s="178">
        <f>BR20-BS20</f>
        <v>1778.8</v>
      </c>
      <c r="BU20" s="178">
        <v>1778800</v>
      </c>
      <c r="BV20" s="178">
        <f t="shared" si="26"/>
        <v>1778.8</v>
      </c>
      <c r="BW20" s="178">
        <f t="shared" si="22"/>
        <v>1778.8</v>
      </c>
      <c r="BX20" s="177">
        <v>0.93679999999999997</v>
      </c>
      <c r="BY20" s="178">
        <f t="shared" si="23"/>
        <v>1666.3798399999998</v>
      </c>
      <c r="BZ20" s="451"/>
      <c r="CA20" s="447"/>
    </row>
    <row r="21" spans="2:79">
      <c r="B21" s="215">
        <v>45200</v>
      </c>
      <c r="C21" s="215">
        <v>45231</v>
      </c>
      <c r="D21" s="177">
        <v>2556.9</v>
      </c>
      <c r="E21" s="177">
        <v>9.9</v>
      </c>
      <c r="F21" s="178">
        <f t="shared" si="3"/>
        <v>2547</v>
      </c>
      <c r="G21" s="178">
        <v>2546900</v>
      </c>
      <c r="H21" s="178">
        <f t="shared" si="24"/>
        <v>2546.9</v>
      </c>
      <c r="I21" s="178">
        <f t="shared" si="7"/>
        <v>2546.9</v>
      </c>
      <c r="J21" s="177">
        <v>0.93679999999999997</v>
      </c>
      <c r="K21" s="178">
        <f t="shared" si="8"/>
        <v>2385.9359199999999</v>
      </c>
      <c r="L21" s="474"/>
      <c r="M21" s="472"/>
      <c r="O21" s="215">
        <v>45231</v>
      </c>
      <c r="P21" s="215">
        <v>45264</v>
      </c>
      <c r="Q21" s="177">
        <v>1707.09</v>
      </c>
      <c r="R21" s="177">
        <v>6.84</v>
      </c>
      <c r="S21" s="178">
        <f t="shared" si="4"/>
        <v>1700.25</v>
      </c>
      <c r="T21" s="178">
        <v>1700250</v>
      </c>
      <c r="U21" s="178">
        <f t="shared" si="9"/>
        <v>1700.25</v>
      </c>
      <c r="V21" s="178">
        <f t="shared" si="10"/>
        <v>1700.25</v>
      </c>
      <c r="W21" s="177">
        <v>0.93679999999999997</v>
      </c>
      <c r="X21" s="178">
        <f t="shared" si="11"/>
        <v>1592.7942</v>
      </c>
      <c r="Y21" s="409"/>
      <c r="Z21" s="417"/>
      <c r="AB21" s="215">
        <v>45231</v>
      </c>
      <c r="AC21" s="215">
        <v>45261</v>
      </c>
      <c r="AD21" s="177">
        <v>2047.81</v>
      </c>
      <c r="AE21" s="177">
        <v>8.9600000000000009</v>
      </c>
      <c r="AF21" s="178">
        <f t="shared" si="12"/>
        <v>2038.85</v>
      </c>
      <c r="AG21" s="178">
        <v>2038840</v>
      </c>
      <c r="AH21" s="178">
        <f t="shared" si="13"/>
        <v>2038.84</v>
      </c>
      <c r="AI21" s="178">
        <f t="shared" si="14"/>
        <v>2038.84</v>
      </c>
      <c r="AJ21" s="177">
        <v>0.93679999999999997</v>
      </c>
      <c r="AK21" s="178">
        <f t="shared" si="15"/>
        <v>1909.9853119999998</v>
      </c>
      <c r="AL21" s="409"/>
      <c r="AM21" s="415"/>
      <c r="AO21" s="215">
        <v>45232</v>
      </c>
      <c r="AP21" s="215">
        <v>45262</v>
      </c>
      <c r="AQ21" s="177">
        <v>1880.3920000000001</v>
      </c>
      <c r="AR21" s="177">
        <v>9.3369999999999997</v>
      </c>
      <c r="AS21" s="178">
        <f t="shared" si="5"/>
        <v>1871.0550000000001</v>
      </c>
      <c r="AT21" s="178">
        <v>1870778</v>
      </c>
      <c r="AU21" s="178">
        <f t="shared" si="16"/>
        <v>1870.778</v>
      </c>
      <c r="AV21" s="178">
        <f t="shared" si="17"/>
        <v>1871.0550000000001</v>
      </c>
      <c r="AW21" s="177">
        <v>0.93679999999999997</v>
      </c>
      <c r="AX21" s="178">
        <f t="shared" si="18"/>
        <v>1752.804324</v>
      </c>
      <c r="AY21" s="409"/>
      <c r="AZ21" s="417"/>
      <c r="BA21" s="287"/>
      <c r="BC21" s="215">
        <v>45231</v>
      </c>
      <c r="BD21" s="215">
        <v>45261</v>
      </c>
      <c r="BE21" s="177">
        <v>1698.34</v>
      </c>
      <c r="BF21" s="177">
        <v>11.7</v>
      </c>
      <c r="BG21" s="178">
        <f t="shared" si="6"/>
        <v>1686.6399999999999</v>
      </c>
      <c r="BH21" s="178">
        <v>1687540</v>
      </c>
      <c r="BI21" s="178">
        <f t="shared" si="19"/>
        <v>1687.54</v>
      </c>
      <c r="BJ21" s="178">
        <f t="shared" si="20"/>
        <v>1686.6399999999999</v>
      </c>
      <c r="BK21" s="177">
        <v>0.93679999999999997</v>
      </c>
      <c r="BL21" s="178">
        <f t="shared" si="21"/>
        <v>1580.0443519999999</v>
      </c>
      <c r="BM21" s="409"/>
      <c r="BN21" s="417"/>
      <c r="BP21" s="215">
        <v>45202</v>
      </c>
      <c r="BQ21" s="215">
        <v>45231</v>
      </c>
      <c r="BR21" s="177">
        <v>2447</v>
      </c>
      <c r="BS21" s="177">
        <v>10</v>
      </c>
      <c r="BT21" s="178">
        <f t="shared" si="25"/>
        <v>2437</v>
      </c>
      <c r="BU21" s="178">
        <v>2437000</v>
      </c>
      <c r="BV21" s="178">
        <f t="shared" si="26"/>
        <v>2437</v>
      </c>
      <c r="BW21" s="178">
        <f t="shared" si="22"/>
        <v>2437</v>
      </c>
      <c r="BX21" s="177">
        <v>0.93679999999999997</v>
      </c>
      <c r="BY21" s="178">
        <f t="shared" si="23"/>
        <v>2282.9816000000001</v>
      </c>
      <c r="BZ21" s="451"/>
      <c r="CA21" s="447"/>
    </row>
    <row r="22" spans="2:79" ht="15" thickBot="1">
      <c r="B22" s="215">
        <v>45231</v>
      </c>
      <c r="C22" s="215">
        <v>45261</v>
      </c>
      <c r="D22" s="177">
        <v>1977.5</v>
      </c>
      <c r="E22" s="177">
        <v>10.5</v>
      </c>
      <c r="F22" s="178">
        <f t="shared" si="3"/>
        <v>1967</v>
      </c>
      <c r="G22" s="178">
        <v>1967000</v>
      </c>
      <c r="H22" s="178">
        <f t="shared" si="24"/>
        <v>1967</v>
      </c>
      <c r="I22" s="178">
        <f t="shared" si="7"/>
        <v>1967</v>
      </c>
      <c r="J22" s="177">
        <v>0.93679999999999997</v>
      </c>
      <c r="K22" s="178">
        <f t="shared" si="8"/>
        <v>1842.6856</v>
      </c>
      <c r="L22" s="474"/>
      <c r="M22" s="472"/>
      <c r="O22" s="215">
        <v>45264</v>
      </c>
      <c r="P22" s="215">
        <v>45293</v>
      </c>
      <c r="Q22" s="177">
        <v>2049.5100000000002</v>
      </c>
      <c r="R22" s="177">
        <v>7.45</v>
      </c>
      <c r="S22" s="178">
        <f t="shared" si="4"/>
        <v>2042.0600000000002</v>
      </c>
      <c r="T22" s="178">
        <v>2042060</v>
      </c>
      <c r="U22" s="178">
        <f t="shared" si="9"/>
        <v>2042.06</v>
      </c>
      <c r="V22" s="178">
        <f t="shared" si="10"/>
        <v>2042.06</v>
      </c>
      <c r="W22" s="177">
        <v>0.93679999999999997</v>
      </c>
      <c r="X22" s="178">
        <f t="shared" si="11"/>
        <v>1913.001808</v>
      </c>
      <c r="Y22" s="410"/>
      <c r="Z22" s="418"/>
      <c r="AB22" s="215">
        <v>45261</v>
      </c>
      <c r="AC22" s="215">
        <v>45292</v>
      </c>
      <c r="AD22" s="177">
        <v>1901.26</v>
      </c>
      <c r="AE22" s="177">
        <v>7.92</v>
      </c>
      <c r="AF22" s="178">
        <f t="shared" si="12"/>
        <v>1893.34</v>
      </c>
      <c r="AG22" s="178">
        <v>1893350</v>
      </c>
      <c r="AH22" s="178">
        <f t="shared" si="13"/>
        <v>1893.35</v>
      </c>
      <c r="AI22" s="178">
        <f t="shared" si="14"/>
        <v>1893.34</v>
      </c>
      <c r="AJ22" s="177">
        <v>0.93679999999999997</v>
      </c>
      <c r="AK22" s="178">
        <f t="shared" si="15"/>
        <v>1773.6809119999998</v>
      </c>
      <c r="AL22" s="410"/>
      <c r="AM22" s="416"/>
      <c r="AO22" s="215">
        <v>45262</v>
      </c>
      <c r="AP22" s="215">
        <v>45293</v>
      </c>
      <c r="AQ22" s="177">
        <v>1826.3869999999999</v>
      </c>
      <c r="AR22" s="177">
        <v>9.3710000000000004</v>
      </c>
      <c r="AS22" s="178">
        <f t="shared" si="5"/>
        <v>1817.0159999999998</v>
      </c>
      <c r="AT22" s="178">
        <v>1816643</v>
      </c>
      <c r="AU22" s="178">
        <f t="shared" si="16"/>
        <v>1816.643</v>
      </c>
      <c r="AV22" s="178">
        <f t="shared" si="17"/>
        <v>1817.0159999999998</v>
      </c>
      <c r="AW22" s="177">
        <v>0.93679999999999997</v>
      </c>
      <c r="AX22" s="178">
        <f t="shared" si="18"/>
        <v>1702.1805887999999</v>
      </c>
      <c r="AY22" s="410"/>
      <c r="AZ22" s="418"/>
      <c r="BA22" s="287"/>
      <c r="BC22" s="215">
        <v>45261</v>
      </c>
      <c r="BD22" s="215">
        <v>45292</v>
      </c>
      <c r="BE22" s="177">
        <v>1806.23</v>
      </c>
      <c r="BF22" s="177">
        <v>12.09</v>
      </c>
      <c r="BG22" s="178">
        <f t="shared" si="6"/>
        <v>1794.14</v>
      </c>
      <c r="BH22" s="178">
        <v>1795070</v>
      </c>
      <c r="BI22" s="178">
        <f t="shared" si="19"/>
        <v>1795.07</v>
      </c>
      <c r="BJ22" s="178">
        <f t="shared" si="20"/>
        <v>1794.14</v>
      </c>
      <c r="BK22" s="177">
        <v>0.93679999999999997</v>
      </c>
      <c r="BL22" s="178">
        <f t="shared" si="21"/>
        <v>1680.750352</v>
      </c>
      <c r="BM22" s="410"/>
      <c r="BN22" s="418"/>
      <c r="BP22" s="215">
        <v>45231</v>
      </c>
      <c r="BQ22" s="215">
        <v>45261</v>
      </c>
      <c r="BR22" s="177">
        <v>1843.7</v>
      </c>
      <c r="BS22" s="177">
        <v>11</v>
      </c>
      <c r="BT22" s="178">
        <f t="shared" si="25"/>
        <v>1832.7</v>
      </c>
      <c r="BU22" s="178">
        <v>1832900</v>
      </c>
      <c r="BV22" s="178">
        <f t="shared" si="26"/>
        <v>1832.9</v>
      </c>
      <c r="BW22" s="178">
        <f t="shared" si="22"/>
        <v>1832.7</v>
      </c>
      <c r="BX22" s="177">
        <v>0.93679999999999997</v>
      </c>
      <c r="BY22" s="178">
        <f t="shared" si="23"/>
        <v>1716.87336</v>
      </c>
      <c r="BZ22" s="451"/>
      <c r="CA22" s="447"/>
    </row>
    <row r="23" spans="2:79" ht="15" thickBot="1">
      <c r="B23" s="215">
        <v>45261</v>
      </c>
      <c r="C23" s="215">
        <v>45293</v>
      </c>
      <c r="D23" s="177">
        <v>2319.1999999999998</v>
      </c>
      <c r="E23" s="177">
        <v>10.8</v>
      </c>
      <c r="F23" s="178">
        <f t="shared" si="3"/>
        <v>2308.3999999999996</v>
      </c>
      <c r="G23" s="178">
        <v>2308400</v>
      </c>
      <c r="H23" s="178">
        <f t="shared" si="24"/>
        <v>2308.4</v>
      </c>
      <c r="I23" s="178">
        <f t="shared" si="7"/>
        <v>2308.3999999999996</v>
      </c>
      <c r="J23" s="177">
        <v>0.93679999999999997</v>
      </c>
      <c r="K23" s="178">
        <f t="shared" si="8"/>
        <v>2162.5091199999997</v>
      </c>
      <c r="L23" s="474"/>
      <c r="M23" s="472"/>
      <c r="O23" s="215">
        <v>45293</v>
      </c>
      <c r="P23" s="215">
        <v>45323</v>
      </c>
      <c r="Q23" s="177">
        <v>2102.5700000000002</v>
      </c>
      <c r="R23" s="177">
        <v>7.74</v>
      </c>
      <c r="S23" s="178">
        <f t="shared" si="4"/>
        <v>2094.8300000000004</v>
      </c>
      <c r="T23" s="178">
        <v>2094830</v>
      </c>
      <c r="U23" s="178">
        <f t="shared" si="9"/>
        <v>2094.83</v>
      </c>
      <c r="V23" s="178">
        <f>MIN(S23,U23)</f>
        <v>2094.83</v>
      </c>
      <c r="W23" s="177">
        <v>0.93679999999999997</v>
      </c>
      <c r="X23" s="178">
        <f t="shared" si="11"/>
        <v>1962.4367439999999</v>
      </c>
      <c r="Y23" s="411">
        <f>SUM(S23:S25)</f>
        <v>7282.8030904489069</v>
      </c>
      <c r="Z23" s="414">
        <f>ROUNDDOWN(SUM(X23:X25),0)</f>
        <v>6822</v>
      </c>
      <c r="AB23" s="215">
        <v>45292</v>
      </c>
      <c r="AC23" s="215">
        <v>45323</v>
      </c>
      <c r="AD23" s="177">
        <v>1679.63</v>
      </c>
      <c r="AE23" s="177">
        <v>6.83</v>
      </c>
      <c r="AF23" s="178">
        <f t="shared" si="12"/>
        <v>1672.8000000000002</v>
      </c>
      <c r="AG23" s="178">
        <v>1672790</v>
      </c>
      <c r="AH23" s="178">
        <f t="shared" si="13"/>
        <v>1672.79</v>
      </c>
      <c r="AI23" s="178">
        <f t="shared" si="14"/>
        <v>1672.79</v>
      </c>
      <c r="AJ23" s="177">
        <v>0.93679999999999997</v>
      </c>
      <c r="AK23" s="178">
        <f t="shared" si="15"/>
        <v>1567.0696719999999</v>
      </c>
      <c r="AL23" s="409">
        <f>SUM(AF23:AF25)</f>
        <v>6780.2689828115472</v>
      </c>
      <c r="AM23" s="415">
        <f>ROUNDDOWN(SUM(AK23:AK25),0)</f>
        <v>6351</v>
      </c>
      <c r="AO23" s="215">
        <v>45293</v>
      </c>
      <c r="AP23" s="215">
        <v>45324</v>
      </c>
      <c r="AQ23" s="177">
        <v>1968.606</v>
      </c>
      <c r="AR23" s="177">
        <v>9.0020000000000007</v>
      </c>
      <c r="AS23" s="178">
        <f t="shared" si="5"/>
        <v>1959.604</v>
      </c>
      <c r="AT23" s="178">
        <v>1959144</v>
      </c>
      <c r="AU23" s="178">
        <f t="shared" si="16"/>
        <v>1959.144</v>
      </c>
      <c r="AV23" s="178">
        <f t="shared" si="17"/>
        <v>1959.604</v>
      </c>
      <c r="AW23" s="177">
        <v>0.93679999999999997</v>
      </c>
      <c r="AX23" s="178">
        <f t="shared" si="18"/>
        <v>1835.7570272</v>
      </c>
      <c r="AY23" s="409">
        <f>SUM(AS23:AS25)</f>
        <v>6744.5657047133391</v>
      </c>
      <c r="AZ23" s="417">
        <f>ROUNDDOWN(SUM(AX23:AX25),0)</f>
        <v>6318</v>
      </c>
      <c r="BA23" s="287"/>
      <c r="BC23" s="215">
        <v>45292</v>
      </c>
      <c r="BD23" s="215">
        <v>45323</v>
      </c>
      <c r="BE23" s="177">
        <v>2037.89</v>
      </c>
      <c r="BF23" s="177">
        <v>11.59</v>
      </c>
      <c r="BG23" s="178">
        <f t="shared" si="6"/>
        <v>2026.3000000000002</v>
      </c>
      <c r="BH23" s="178">
        <v>2026730</v>
      </c>
      <c r="BI23" s="178">
        <f t="shared" si="19"/>
        <v>2026.73</v>
      </c>
      <c r="BJ23" s="178">
        <f t="shared" si="20"/>
        <v>2026.3000000000002</v>
      </c>
      <c r="BK23" s="177">
        <v>0.93679999999999997</v>
      </c>
      <c r="BL23" s="178">
        <f t="shared" si="21"/>
        <v>1898.23784</v>
      </c>
      <c r="BM23" s="411">
        <f>SUM(BG23:BG25)</f>
        <v>6838.5412123261322</v>
      </c>
      <c r="BN23" s="419">
        <f>ROUNDDOWN(SUM(BL23:BL25),0)</f>
        <v>6406</v>
      </c>
      <c r="BP23" s="215">
        <v>45261</v>
      </c>
      <c r="BQ23" s="215">
        <v>45293</v>
      </c>
      <c r="BR23" s="177">
        <v>2033.2</v>
      </c>
      <c r="BS23" s="177">
        <v>11.7</v>
      </c>
      <c r="BT23" s="178">
        <f t="shared" si="25"/>
        <v>2021.5</v>
      </c>
      <c r="BU23" s="178">
        <v>2021680</v>
      </c>
      <c r="BV23" s="178">
        <f t="shared" si="26"/>
        <v>2021.68</v>
      </c>
      <c r="BW23" s="178">
        <f t="shared" si="22"/>
        <v>2021.5</v>
      </c>
      <c r="BX23" s="177">
        <v>0.93679999999999997</v>
      </c>
      <c r="BY23" s="178">
        <f t="shared" si="23"/>
        <v>1893.7411999999999</v>
      </c>
      <c r="BZ23" s="452"/>
      <c r="CA23" s="448"/>
    </row>
    <row r="24" spans="2:79">
      <c r="B24" s="216">
        <v>45293</v>
      </c>
      <c r="C24" s="215">
        <v>45323</v>
      </c>
      <c r="D24" s="177">
        <v>2146.3000000000002</v>
      </c>
      <c r="E24" s="177">
        <v>10</v>
      </c>
      <c r="F24" s="178">
        <f t="shared" si="3"/>
        <v>2136.3000000000002</v>
      </c>
      <c r="G24" s="178">
        <v>2136000</v>
      </c>
      <c r="H24" s="178">
        <f t="shared" si="24"/>
        <v>2136</v>
      </c>
      <c r="I24" s="178">
        <f t="shared" si="7"/>
        <v>2136</v>
      </c>
      <c r="J24" s="177">
        <v>0.93679999999999997</v>
      </c>
      <c r="K24" s="178">
        <f t="shared" si="8"/>
        <v>2001.0047999999999</v>
      </c>
      <c r="L24" s="475">
        <f>SUM(F24:F26)</f>
        <v>7500.4</v>
      </c>
      <c r="M24" s="473">
        <f>ROUNDDOWN(SUM(K24:K26),0)</f>
        <v>7026</v>
      </c>
      <c r="O24" s="215">
        <v>45323</v>
      </c>
      <c r="P24" s="215">
        <v>45352</v>
      </c>
      <c r="Q24" s="177">
        <v>2620.23</v>
      </c>
      <c r="R24" s="177">
        <v>7.13</v>
      </c>
      <c r="S24" s="178">
        <f t="shared" si="4"/>
        <v>2613.1</v>
      </c>
      <c r="T24" s="178">
        <v>2613100</v>
      </c>
      <c r="U24" s="178">
        <f t="shared" si="9"/>
        <v>2613.1</v>
      </c>
      <c r="V24" s="178">
        <f t="shared" si="10"/>
        <v>2613.1</v>
      </c>
      <c r="W24" s="177">
        <v>0.93679999999999997</v>
      </c>
      <c r="X24" s="178">
        <f t="shared" si="11"/>
        <v>2447.95208</v>
      </c>
      <c r="Y24" s="409"/>
      <c r="Z24" s="415"/>
      <c r="AB24" s="215">
        <v>45323</v>
      </c>
      <c r="AC24" s="215">
        <v>45352</v>
      </c>
      <c r="AD24" s="177">
        <v>2577.21</v>
      </c>
      <c r="AE24" s="177">
        <v>7.91</v>
      </c>
      <c r="AF24" s="178">
        <f t="shared" si="12"/>
        <v>2569.3000000000002</v>
      </c>
      <c r="AG24" s="178">
        <v>2569300</v>
      </c>
      <c r="AH24" s="178">
        <f t="shared" si="13"/>
        <v>2569.3000000000002</v>
      </c>
      <c r="AI24" s="178">
        <f t="shared" si="14"/>
        <v>2569.3000000000002</v>
      </c>
      <c r="AJ24" s="177">
        <v>0.93679999999999997</v>
      </c>
      <c r="AK24" s="178">
        <f t="shared" si="15"/>
        <v>2406.9202399999999</v>
      </c>
      <c r="AL24" s="409"/>
      <c r="AM24" s="415"/>
      <c r="AO24" s="215">
        <v>45324</v>
      </c>
      <c r="AP24" s="215">
        <v>45353</v>
      </c>
      <c r="AQ24" s="177">
        <v>2335.9029999999998</v>
      </c>
      <c r="AR24" s="177">
        <v>8.2289999999999992</v>
      </c>
      <c r="AS24" s="178">
        <f t="shared" si="5"/>
        <v>2327.674</v>
      </c>
      <c r="AT24" s="178">
        <v>2327283</v>
      </c>
      <c r="AU24" s="178">
        <f t="shared" si="16"/>
        <v>2327.2829999999999</v>
      </c>
      <c r="AV24" s="178">
        <f t="shared" si="17"/>
        <v>2327.674</v>
      </c>
      <c r="AW24" s="177">
        <v>0.93679999999999997</v>
      </c>
      <c r="AX24" s="178">
        <f t="shared" si="18"/>
        <v>2180.5650031999999</v>
      </c>
      <c r="AY24" s="409"/>
      <c r="AZ24" s="417"/>
      <c r="BA24" s="287"/>
      <c r="BC24" s="215">
        <v>45323</v>
      </c>
      <c r="BD24" s="215">
        <v>45352</v>
      </c>
      <c r="BE24" s="177">
        <v>2363.5500000000002</v>
      </c>
      <c r="BF24" s="177">
        <v>10.45</v>
      </c>
      <c r="BG24" s="178">
        <f t="shared" si="6"/>
        <v>2353.1000000000004</v>
      </c>
      <c r="BH24" s="178">
        <v>2353110</v>
      </c>
      <c r="BI24" s="178">
        <f t="shared" si="19"/>
        <v>2353.11</v>
      </c>
      <c r="BJ24" s="178">
        <f t="shared" si="20"/>
        <v>2353.1000000000004</v>
      </c>
      <c r="BK24" s="177">
        <v>0.93679999999999997</v>
      </c>
      <c r="BL24" s="178">
        <f t="shared" si="21"/>
        <v>2204.3840800000003</v>
      </c>
      <c r="BM24" s="409"/>
      <c r="BN24" s="417"/>
      <c r="BP24" s="215">
        <v>45293</v>
      </c>
      <c r="BQ24" s="215">
        <v>45323</v>
      </c>
      <c r="BR24" s="177">
        <v>1990</v>
      </c>
      <c r="BS24" s="177">
        <v>10.8</v>
      </c>
      <c r="BT24" s="178">
        <f t="shared" si="25"/>
        <v>1979.2</v>
      </c>
      <c r="BU24" s="178">
        <v>1979300</v>
      </c>
      <c r="BV24" s="178">
        <f t="shared" si="26"/>
        <v>1979.3</v>
      </c>
      <c r="BW24" s="178">
        <f t="shared" si="22"/>
        <v>1979.2</v>
      </c>
      <c r="BX24" s="177">
        <v>0.93679999999999997</v>
      </c>
      <c r="BY24" s="178">
        <f t="shared" si="23"/>
        <v>1854.11456</v>
      </c>
      <c r="BZ24" s="411">
        <f>SUM(BT24:BT26)</f>
        <v>7138.9395537663695</v>
      </c>
      <c r="CA24" s="419">
        <f>ROUNDDOWN(SUM(BY24:BY26),0)</f>
        <v>6687</v>
      </c>
    </row>
    <row r="25" spans="2:79" ht="15" thickBot="1">
      <c r="B25" s="215">
        <v>45323</v>
      </c>
      <c r="C25" s="215">
        <v>45352</v>
      </c>
      <c r="D25" s="177">
        <v>2618.6</v>
      </c>
      <c r="E25" s="177">
        <v>9.4</v>
      </c>
      <c r="F25" s="178">
        <f t="shared" si="3"/>
        <v>2609.1999999999998</v>
      </c>
      <c r="G25" s="178">
        <v>2609200</v>
      </c>
      <c r="H25" s="178">
        <f t="shared" si="24"/>
        <v>2609.1999999999998</v>
      </c>
      <c r="I25" s="178">
        <f t="shared" si="7"/>
        <v>2609.1999999999998</v>
      </c>
      <c r="J25" s="177">
        <v>0.93679999999999997</v>
      </c>
      <c r="K25" s="178">
        <f t="shared" si="8"/>
        <v>2444.2985599999997</v>
      </c>
      <c r="L25" s="475"/>
      <c r="M25" s="473"/>
      <c r="O25" s="249">
        <v>45352</v>
      </c>
      <c r="P25" s="249">
        <f>P30</f>
        <v>45382</v>
      </c>
      <c r="Q25" s="177">
        <v>2671.89</v>
      </c>
      <c r="R25" s="177">
        <v>7.52</v>
      </c>
      <c r="S25" s="250">
        <f>(Q25-R25)*Q31</f>
        <v>2574.8730904489066</v>
      </c>
      <c r="T25" s="178">
        <v>2664370</v>
      </c>
      <c r="U25" s="178">
        <f t="shared" si="9"/>
        <v>2664.37</v>
      </c>
      <c r="V25" s="178">
        <f t="shared" si="10"/>
        <v>2574.8730904489066</v>
      </c>
      <c r="W25" s="177">
        <v>0.93679999999999997</v>
      </c>
      <c r="X25" s="178">
        <f t="shared" si="11"/>
        <v>2412.1411111325356</v>
      </c>
      <c r="Y25" s="410"/>
      <c r="Z25" s="416"/>
      <c r="AB25" s="249">
        <v>45352</v>
      </c>
      <c r="AC25" s="249">
        <f>AC30</f>
        <v>45382</v>
      </c>
      <c r="AD25" s="177">
        <v>2638.13</v>
      </c>
      <c r="AE25" s="177">
        <v>8.73</v>
      </c>
      <c r="AF25" s="250">
        <f>(AD25-AE25)*AD31</f>
        <v>2538.1689828115468</v>
      </c>
      <c r="AG25" s="178">
        <v>2629410</v>
      </c>
      <c r="AH25" s="178">
        <f t="shared" si="13"/>
        <v>2629.41</v>
      </c>
      <c r="AI25" s="178">
        <f t="shared" si="14"/>
        <v>2538.1689828115468</v>
      </c>
      <c r="AJ25" s="177">
        <v>0.93679999999999997</v>
      </c>
      <c r="AK25" s="178">
        <f t="shared" si="15"/>
        <v>2377.7567030978571</v>
      </c>
      <c r="AL25" s="410"/>
      <c r="AM25" s="416"/>
      <c r="AO25" s="251">
        <v>44987</v>
      </c>
      <c r="AP25" s="251">
        <f>AP30</f>
        <v>45382</v>
      </c>
      <c r="AQ25" s="177">
        <v>2551.317</v>
      </c>
      <c r="AR25" s="177">
        <v>8.9060000000000006</v>
      </c>
      <c r="AS25" s="250">
        <f>(AQ25-AR25)*AQ31</f>
        <v>2457.2877047133393</v>
      </c>
      <c r="AT25" s="178">
        <v>2542011</v>
      </c>
      <c r="AU25" s="178">
        <f t="shared" si="16"/>
        <v>2542.011</v>
      </c>
      <c r="AV25" s="178">
        <f t="shared" si="17"/>
        <v>2457.2877047133393</v>
      </c>
      <c r="AW25" s="177">
        <v>0.93679999999999997</v>
      </c>
      <c r="AX25" s="178">
        <f t="shared" si="18"/>
        <v>2301.9871217754562</v>
      </c>
      <c r="AY25" s="410"/>
      <c r="AZ25" s="418"/>
      <c r="BA25" s="287"/>
      <c r="BC25" s="249">
        <v>45352</v>
      </c>
      <c r="BD25" s="249">
        <f>BD30</f>
        <v>45382</v>
      </c>
      <c r="BE25" s="177">
        <v>2549.4699999999998</v>
      </c>
      <c r="BF25" s="177">
        <v>10.220000000000001</v>
      </c>
      <c r="BG25" s="250">
        <f>(BE25-BF25)*BE31</f>
        <v>2459.1412123261316</v>
      </c>
      <c r="BH25" s="178">
        <v>2539240</v>
      </c>
      <c r="BI25" s="178">
        <f t="shared" si="19"/>
        <v>2539.2399999999998</v>
      </c>
      <c r="BJ25" s="178">
        <f t="shared" si="20"/>
        <v>2459.1412123261316</v>
      </c>
      <c r="BK25" s="177">
        <v>0.93679999999999997</v>
      </c>
      <c r="BL25" s="178">
        <f t="shared" si="21"/>
        <v>2303.7234877071201</v>
      </c>
      <c r="BM25" s="410"/>
      <c r="BN25" s="418"/>
      <c r="BP25" s="215">
        <v>45323</v>
      </c>
      <c r="BQ25" s="215">
        <v>45352</v>
      </c>
      <c r="BR25" s="177">
        <v>2483.5</v>
      </c>
      <c r="BS25" s="177">
        <v>9.6</v>
      </c>
      <c r="BT25" s="178">
        <f t="shared" si="25"/>
        <v>2473.9</v>
      </c>
      <c r="BU25" s="178">
        <v>2473900</v>
      </c>
      <c r="BV25" s="178">
        <f t="shared" si="26"/>
        <v>2473.9</v>
      </c>
      <c r="BW25" s="178">
        <f t="shared" si="22"/>
        <v>2473.9</v>
      </c>
      <c r="BX25" s="177">
        <v>0.93679999999999997</v>
      </c>
      <c r="BY25" s="178">
        <f t="shared" si="23"/>
        <v>2317.54952</v>
      </c>
      <c r="BZ25" s="409"/>
      <c r="CA25" s="417"/>
    </row>
    <row r="26" spans="2:79" ht="15" thickBot="1">
      <c r="B26" s="216">
        <v>45352</v>
      </c>
      <c r="C26" s="216">
        <v>45382</v>
      </c>
      <c r="D26" s="177">
        <v>2764.5</v>
      </c>
      <c r="E26" s="177">
        <v>9.6</v>
      </c>
      <c r="F26" s="178">
        <f>D26-E26</f>
        <v>2754.9</v>
      </c>
      <c r="G26" s="178">
        <v>2754900</v>
      </c>
      <c r="H26" s="178">
        <f t="shared" si="24"/>
        <v>2754.9</v>
      </c>
      <c r="I26" s="178">
        <f t="shared" si="7"/>
        <v>2754.9</v>
      </c>
      <c r="J26" s="177">
        <v>0.93679999999999997</v>
      </c>
      <c r="K26" s="178">
        <f t="shared" si="8"/>
        <v>2580.7903200000001</v>
      </c>
      <c r="L26" s="475"/>
      <c r="M26" s="473"/>
      <c r="O26" s="412" t="s">
        <v>12</v>
      </c>
      <c r="P26" s="413"/>
      <c r="Q26" s="179"/>
      <c r="R26" s="179"/>
      <c r="S26" s="180">
        <f>SUM(S17:S25)</f>
        <v>18269.993090448908</v>
      </c>
      <c r="T26" s="179"/>
      <c r="U26" s="179"/>
      <c r="V26" s="179"/>
      <c r="W26" s="179"/>
      <c r="X26" s="179"/>
      <c r="Y26" s="181">
        <f>SUM(Y17:Y25)</f>
        <v>18269.993090448908</v>
      </c>
      <c r="Z26" s="182">
        <f>SUM(Z17:Z25)</f>
        <v>17114</v>
      </c>
      <c r="AB26" s="412" t="s">
        <v>12</v>
      </c>
      <c r="AC26" s="413"/>
      <c r="AD26" s="179"/>
      <c r="AE26" s="179"/>
      <c r="AF26" s="183">
        <f>SUM(AF17:AF25)</f>
        <v>17217.358982811544</v>
      </c>
      <c r="AG26" s="179"/>
      <c r="AH26" s="179"/>
      <c r="AI26" s="179"/>
      <c r="AJ26" s="179"/>
      <c r="AK26" s="179"/>
      <c r="AL26" s="181">
        <f>SUM(AL17:AL25)</f>
        <v>17217.358982811547</v>
      </c>
      <c r="AM26" s="182">
        <f>SUM(AM17:AM25)</f>
        <v>16128</v>
      </c>
      <c r="AO26" s="412" t="s">
        <v>12</v>
      </c>
      <c r="AP26" s="413"/>
      <c r="AQ26" s="179"/>
      <c r="AR26" s="179"/>
      <c r="AS26" s="183">
        <f>SUM(AS17:AS25)</f>
        <v>18153.33570471334</v>
      </c>
      <c r="AT26" s="179"/>
      <c r="AU26" s="179"/>
      <c r="AV26" s="179"/>
      <c r="AW26" s="179"/>
      <c r="AX26" s="179"/>
      <c r="AY26" s="181">
        <f>SUM(AY17:AY25)</f>
        <v>18153.33570471334</v>
      </c>
      <c r="AZ26" s="182">
        <f>SUM(AZ17:AZ25)</f>
        <v>17005</v>
      </c>
      <c r="BA26" s="287"/>
      <c r="BC26" s="412" t="s">
        <v>12</v>
      </c>
      <c r="BD26" s="413"/>
      <c r="BE26" s="179"/>
      <c r="BF26" s="179"/>
      <c r="BG26" s="183">
        <f>SUM(BG17:BG25)</f>
        <v>18442.901212326131</v>
      </c>
      <c r="BH26" s="179"/>
      <c r="BI26" s="179"/>
      <c r="BJ26" s="179"/>
      <c r="BK26" s="179"/>
      <c r="BL26" s="179"/>
      <c r="BM26" s="181">
        <f>SUM(BM17:BM25)</f>
        <v>18442.901212326131</v>
      </c>
      <c r="BN26" s="182">
        <f>SUM(BN17:BN25)</f>
        <v>17276</v>
      </c>
      <c r="BP26" s="249">
        <v>45352</v>
      </c>
      <c r="BQ26" s="249">
        <f>BQ31</f>
        <v>45382</v>
      </c>
      <c r="BR26" s="177">
        <v>2794.2</v>
      </c>
      <c r="BS26" s="177">
        <v>13.2</v>
      </c>
      <c r="BT26" s="250">
        <f>(BR26-BS26)*BR32</f>
        <v>2685.8395537663696</v>
      </c>
      <c r="BU26" s="178">
        <v>2783040</v>
      </c>
      <c r="BV26" s="178">
        <f t="shared" si="26"/>
        <v>2783.04</v>
      </c>
      <c r="BW26" s="178">
        <f t="shared" si="22"/>
        <v>2685.8395537663696</v>
      </c>
      <c r="BX26" s="177">
        <v>0.93679999999999997</v>
      </c>
      <c r="BY26" s="178">
        <f t="shared" si="23"/>
        <v>2516.094493968335</v>
      </c>
      <c r="BZ26" s="410"/>
      <c r="CA26" s="418"/>
    </row>
    <row r="27" spans="2:79" ht="15" thickBot="1">
      <c r="B27" s="470" t="s">
        <v>12</v>
      </c>
      <c r="C27" s="470"/>
      <c r="D27" s="219"/>
      <c r="E27" s="219"/>
      <c r="F27" s="218">
        <f>SUM(F17:F26)</f>
        <v>22118.100000000002</v>
      </c>
      <c r="G27" s="219"/>
      <c r="H27" s="219"/>
      <c r="I27" s="219"/>
      <c r="J27" s="219"/>
      <c r="K27" s="219"/>
      <c r="L27" s="217">
        <f>SUM(L17:L26)</f>
        <v>22118.1</v>
      </c>
      <c r="M27" s="213">
        <f>SUM(M17:M26)</f>
        <v>20719</v>
      </c>
      <c r="BP27" s="412" t="s">
        <v>12</v>
      </c>
      <c r="BQ27" s="413"/>
      <c r="BR27" s="179"/>
      <c r="BS27" s="179"/>
      <c r="BT27" s="183">
        <f>SUM(BT17:BT26)</f>
        <v>19244.343328107028</v>
      </c>
      <c r="BU27" s="179"/>
      <c r="BV27" s="179"/>
      <c r="BW27" s="179"/>
      <c r="BX27" s="179"/>
      <c r="BY27" s="179"/>
      <c r="BZ27" s="181">
        <f>SUM(BZ17:BZ26)</f>
        <v>19244.343328107025</v>
      </c>
      <c r="CA27" s="184">
        <f>SUM(CA17:CA26)</f>
        <v>18027</v>
      </c>
    </row>
    <row r="28" spans="2:79">
      <c r="D28" s="157"/>
      <c r="G28" s="157"/>
      <c r="O28" s="188" t="s">
        <v>33</v>
      </c>
      <c r="P28" s="188" t="s">
        <v>124</v>
      </c>
      <c r="Q28" s="188" t="s">
        <v>128</v>
      </c>
      <c r="AB28" s="188" t="s">
        <v>33</v>
      </c>
      <c r="AC28" s="188" t="s">
        <v>124</v>
      </c>
      <c r="AD28" s="188" t="s">
        <v>128</v>
      </c>
      <c r="AO28" s="188" t="s">
        <v>33</v>
      </c>
      <c r="AP28" s="188" t="s">
        <v>124</v>
      </c>
      <c r="AQ28" s="188" t="s">
        <v>128</v>
      </c>
      <c r="BC28" s="188" t="s">
        <v>33</v>
      </c>
      <c r="BD28" s="188" t="s">
        <v>124</v>
      </c>
      <c r="BE28" s="188" t="s">
        <v>128</v>
      </c>
    </row>
    <row r="29" spans="2:79">
      <c r="D29" s="157"/>
      <c r="G29" s="157"/>
      <c r="O29" s="191">
        <f>O25</f>
        <v>45352</v>
      </c>
      <c r="P29" s="191">
        <v>45383</v>
      </c>
      <c r="Q29" s="189">
        <f>SUM(P34:P65)/1000</f>
        <v>2777.5899999999933</v>
      </c>
      <c r="AB29" s="191">
        <f>AB25</f>
        <v>45352</v>
      </c>
      <c r="AC29" s="191">
        <v>45383</v>
      </c>
      <c r="AD29" s="189">
        <f>SUM(AC34:AC65)/1000</f>
        <v>2847.259999999992</v>
      </c>
      <c r="AO29" s="191">
        <f>AO25</f>
        <v>44987</v>
      </c>
      <c r="AP29" s="191">
        <v>45384</v>
      </c>
      <c r="AQ29" s="189">
        <f>SUM(AP34:AP65)/1000</f>
        <v>2660.9160000000002</v>
      </c>
      <c r="BC29" s="191">
        <f>BC25</f>
        <v>45352</v>
      </c>
      <c r="BD29" s="191">
        <v>45383</v>
      </c>
      <c r="BE29" s="189">
        <f>SUM(BD34:BD65)/1000</f>
        <v>2647.0600000000081</v>
      </c>
      <c r="BP29" s="188" t="s">
        <v>33</v>
      </c>
      <c r="BQ29" s="188" t="s">
        <v>124</v>
      </c>
      <c r="BU29" s="188" t="s">
        <v>33</v>
      </c>
      <c r="BV29" s="188" t="s">
        <v>124</v>
      </c>
      <c r="BW29" s="90"/>
    </row>
    <row r="30" spans="2:79">
      <c r="O30" s="191">
        <f>O25</f>
        <v>45352</v>
      </c>
      <c r="P30" s="191">
        <v>45382</v>
      </c>
      <c r="Q30" s="189">
        <f>SUM(P34:P64)/1000</f>
        <v>2684.2899999999854</v>
      </c>
      <c r="AB30" s="191">
        <f>AB25</f>
        <v>45352</v>
      </c>
      <c r="AC30" s="191">
        <v>45382</v>
      </c>
      <c r="AD30" s="189">
        <f>SUM(AC34:AC64)/1000</f>
        <v>2748.4699999999943</v>
      </c>
      <c r="AO30" s="191">
        <f>AO25</f>
        <v>44987</v>
      </c>
      <c r="AP30" s="191">
        <v>45382</v>
      </c>
      <c r="AQ30" s="189">
        <f>SUM(AP34:AP64)/1000</f>
        <v>2571.8249999999998</v>
      </c>
      <c r="BC30" s="191">
        <f>BC25</f>
        <v>45352</v>
      </c>
      <c r="BD30" s="191">
        <v>45382</v>
      </c>
      <c r="BE30" s="189">
        <f>SUM(BD34:BD64)/1000</f>
        <v>2563.5500000000116</v>
      </c>
      <c r="BP30" s="191">
        <f>BP26</f>
        <v>45352</v>
      </c>
      <c r="BQ30" s="191">
        <v>45383</v>
      </c>
      <c r="BR30" s="189">
        <f>SUM(BQ35:BQ66)/1000</f>
        <v>2931.1999999999939</v>
      </c>
      <c r="BU30" s="191">
        <v>45078</v>
      </c>
      <c r="BV30" s="191">
        <v>45110</v>
      </c>
      <c r="BW30" s="189">
        <f>SUM(BV35:BV67)/1000</f>
        <v>2786.2350000000097</v>
      </c>
    </row>
    <row r="31" spans="2:79">
      <c r="O31" s="323" t="s">
        <v>123</v>
      </c>
      <c r="P31" s="324"/>
      <c r="Q31" s="190">
        <f>Q30/Q29</f>
        <v>0.96640972929769764</v>
      </c>
      <c r="AB31" s="323" t="s">
        <v>123</v>
      </c>
      <c r="AC31" s="324"/>
      <c r="AD31" s="190">
        <f>AD30/AD29</f>
        <v>0.96530348475376393</v>
      </c>
      <c r="AO31" s="323" t="s">
        <v>123</v>
      </c>
      <c r="AP31" s="324"/>
      <c r="AQ31" s="190">
        <f>AQ30/AQ29</f>
        <v>0.96651867251728341</v>
      </c>
      <c r="BC31" s="323" t="s">
        <v>123</v>
      </c>
      <c r="BD31" s="324"/>
      <c r="BE31" s="190">
        <f>BE30/BE29</f>
        <v>0.96845179179920504</v>
      </c>
      <c r="BP31" s="191">
        <f>BP26</f>
        <v>45352</v>
      </c>
      <c r="BQ31" s="191">
        <v>45382</v>
      </c>
      <c r="BR31" s="189">
        <f>SUM(BQ35:BQ65)/1000</f>
        <v>2830.8999999999878</v>
      </c>
      <c r="BU31" s="191">
        <v>45108</v>
      </c>
      <c r="BV31" s="191">
        <v>45110</v>
      </c>
      <c r="BW31" s="189">
        <f>SUM(BV65:BV67)/1000</f>
        <v>270.92100000001187</v>
      </c>
    </row>
    <row r="32" spans="2:79">
      <c r="O32" s="90"/>
      <c r="P32" s="90"/>
      <c r="Q32" s="90"/>
      <c r="AB32" s="90"/>
      <c r="AC32" s="90"/>
      <c r="AD32" s="90"/>
      <c r="AO32" s="90"/>
      <c r="AP32" s="90"/>
      <c r="AQ32" s="90"/>
      <c r="BC32" s="90"/>
      <c r="BD32" s="90"/>
      <c r="BP32" s="323" t="s">
        <v>123</v>
      </c>
      <c r="BQ32" s="324"/>
      <c r="BR32" s="190">
        <f>BR31/BR30</f>
        <v>0.96578193231440834</v>
      </c>
      <c r="BU32" s="323" t="s">
        <v>123</v>
      </c>
      <c r="BV32" s="324"/>
      <c r="BW32" s="190">
        <f>BW31/BW30</f>
        <v>9.723551674571991E-2</v>
      </c>
    </row>
    <row r="33" spans="4:75">
      <c r="O33" s="193" t="s">
        <v>64</v>
      </c>
      <c r="P33" s="193" t="s">
        <v>127</v>
      </c>
      <c r="Q33" s="90"/>
      <c r="AB33" s="193" t="s">
        <v>64</v>
      </c>
      <c r="AC33" s="193" t="s">
        <v>127</v>
      </c>
      <c r="AD33" s="90"/>
      <c r="AO33" s="193" t="s">
        <v>64</v>
      </c>
      <c r="AP33" s="193" t="s">
        <v>127</v>
      </c>
      <c r="AQ33" s="90"/>
      <c r="BC33" s="193" t="s">
        <v>64</v>
      </c>
      <c r="BD33" s="193" t="s">
        <v>127</v>
      </c>
      <c r="BP33" s="90"/>
      <c r="BQ33" s="90"/>
    </row>
    <row r="34" spans="4:75">
      <c r="O34" s="194">
        <v>45352</v>
      </c>
      <c r="P34" s="192">
        <v>88350.000000006956</v>
      </c>
      <c r="Q34" s="90"/>
      <c r="AB34" s="194">
        <v>45352</v>
      </c>
      <c r="AC34" s="192">
        <v>98079.999999980253</v>
      </c>
      <c r="AD34" s="90"/>
      <c r="AO34" s="194">
        <v>45352</v>
      </c>
      <c r="AP34" s="192">
        <v>95402</v>
      </c>
      <c r="AQ34" s="90"/>
      <c r="BC34" s="194">
        <v>45352</v>
      </c>
      <c r="BD34" s="196">
        <v>93020.000000016356</v>
      </c>
      <c r="BP34" s="193" t="s">
        <v>64</v>
      </c>
      <c r="BQ34" s="193" t="s">
        <v>127</v>
      </c>
      <c r="BU34" s="193" t="s">
        <v>64</v>
      </c>
      <c r="BV34" s="193" t="s">
        <v>127</v>
      </c>
      <c r="BW34" s="252"/>
    </row>
    <row r="35" spans="4:75">
      <c r="O35" s="194">
        <v>45353</v>
      </c>
      <c r="P35" s="192">
        <v>94199.999999993117</v>
      </c>
      <c r="Q35" s="90"/>
      <c r="AB35" s="194">
        <v>45353</v>
      </c>
      <c r="AC35" s="192">
        <v>100090.00000001628</v>
      </c>
      <c r="AD35" s="90"/>
      <c r="AO35" s="194">
        <v>45353</v>
      </c>
      <c r="AP35" s="192">
        <v>96165</v>
      </c>
      <c r="AQ35" s="90"/>
      <c r="BC35" s="194">
        <v>45353</v>
      </c>
      <c r="BD35" s="196">
        <v>90800.000000004613</v>
      </c>
      <c r="BP35" s="194">
        <v>45352</v>
      </c>
      <c r="BQ35" s="192">
        <v>98899.999999988388</v>
      </c>
      <c r="BU35" s="19">
        <v>45078</v>
      </c>
      <c r="BV35" s="210">
        <v>74797.999999990905</v>
      </c>
      <c r="BW35" s="12"/>
    </row>
    <row r="36" spans="4:75">
      <c r="O36" s="194">
        <v>45354</v>
      </c>
      <c r="P36" s="192">
        <v>91999.999999990672</v>
      </c>
      <c r="Q36" s="90"/>
      <c r="AB36" s="194">
        <v>45354</v>
      </c>
      <c r="AC36" s="192">
        <v>97070.000000005733</v>
      </c>
      <c r="AD36" s="90"/>
      <c r="AO36" s="194">
        <v>45354</v>
      </c>
      <c r="AP36" s="192">
        <v>92794</v>
      </c>
      <c r="AQ36" s="90"/>
      <c r="BC36" s="194">
        <v>45354</v>
      </c>
      <c r="BD36" s="196">
        <v>91320.000000003463</v>
      </c>
      <c r="BP36" s="194">
        <v>45353</v>
      </c>
      <c r="BQ36" s="192">
        <v>91900.000000011685</v>
      </c>
      <c r="BU36" s="19">
        <v>45079</v>
      </c>
      <c r="BV36" s="210">
        <v>88964.000000003696</v>
      </c>
      <c r="BW36" s="12"/>
    </row>
    <row r="37" spans="4:75">
      <c r="O37" s="194">
        <v>45355</v>
      </c>
      <c r="P37" s="192">
        <v>84580.00000000697</v>
      </c>
      <c r="Q37" s="90"/>
      <c r="AB37" s="194">
        <v>45355</v>
      </c>
      <c r="AC37" s="192">
        <v>73739.999999998865</v>
      </c>
      <c r="AD37" s="90"/>
      <c r="AO37" s="194">
        <v>45355</v>
      </c>
      <c r="AP37" s="192">
        <v>89543</v>
      </c>
      <c r="AQ37" s="90"/>
      <c r="BC37" s="194">
        <v>45355</v>
      </c>
      <c r="BD37" s="196">
        <v>87209.999999988446</v>
      </c>
      <c r="BP37" s="194">
        <v>45354</v>
      </c>
      <c r="BQ37" s="192">
        <v>86899.999999982465</v>
      </c>
      <c r="BU37" s="19">
        <v>45080</v>
      </c>
      <c r="BV37" s="210">
        <v>89519.999999995212</v>
      </c>
      <c r="BW37" s="12"/>
    </row>
    <row r="38" spans="4:75" ht="15.75" customHeight="1">
      <c r="O38" s="194">
        <v>45356</v>
      </c>
      <c r="P38" s="192">
        <v>93459.999999982523</v>
      </c>
      <c r="Q38" s="90"/>
      <c r="AB38" s="194">
        <v>45356</v>
      </c>
      <c r="AC38" s="192">
        <v>97619.999999984881</v>
      </c>
      <c r="AD38" s="90"/>
      <c r="AO38" s="194">
        <v>45356</v>
      </c>
      <c r="AP38" s="192">
        <v>96503</v>
      </c>
      <c r="AQ38" s="90"/>
      <c r="BC38" s="194">
        <v>45356</v>
      </c>
      <c r="BD38" s="196">
        <v>89009.999999996464</v>
      </c>
      <c r="BP38" s="194">
        <v>45355</v>
      </c>
      <c r="BQ38" s="192">
        <v>75100.000000000029</v>
      </c>
      <c r="BU38" s="19">
        <v>45081</v>
      </c>
      <c r="BV38" s="210">
        <v>59880.000000005566</v>
      </c>
      <c r="BW38" s="12"/>
    </row>
    <row r="39" spans="4:75">
      <c r="O39" s="194">
        <v>45357</v>
      </c>
      <c r="P39" s="192">
        <v>85450.000000002314</v>
      </c>
      <c r="Q39" s="90"/>
      <c r="AB39" s="194">
        <v>45357</v>
      </c>
      <c r="AC39" s="192">
        <v>92860.000000013999</v>
      </c>
      <c r="AD39" s="90"/>
      <c r="AO39" s="194">
        <v>45357</v>
      </c>
      <c r="AP39" s="192">
        <v>91501</v>
      </c>
      <c r="AQ39" s="90"/>
      <c r="BC39" s="194">
        <v>45357</v>
      </c>
      <c r="BD39" s="196">
        <v>89429.999999999956</v>
      </c>
      <c r="BP39" s="194">
        <v>45356</v>
      </c>
      <c r="BQ39" s="192">
        <v>101599.99999999422</v>
      </c>
      <c r="BU39" s="19">
        <v>45082</v>
      </c>
      <c r="BV39" s="210">
        <v>102580.00000000515</v>
      </c>
      <c r="BW39" s="12"/>
    </row>
    <row r="40" spans="4:75">
      <c r="O40" s="194">
        <v>45358</v>
      </c>
      <c r="P40" s="192">
        <v>91410.000000003492</v>
      </c>
      <c r="Q40" s="90"/>
      <c r="AB40" s="194">
        <v>45358</v>
      </c>
      <c r="AC40" s="192">
        <v>96830.000000003449</v>
      </c>
      <c r="AD40" s="90"/>
      <c r="AO40" s="194">
        <v>45358</v>
      </c>
      <c r="AP40" s="192">
        <v>87840</v>
      </c>
      <c r="AQ40" s="90"/>
      <c r="BC40" s="194">
        <v>45358</v>
      </c>
      <c r="BD40" s="196">
        <v>84200.000000008236</v>
      </c>
      <c r="BP40" s="194">
        <v>45357</v>
      </c>
      <c r="BQ40" s="192">
        <v>92800.000000011554</v>
      </c>
      <c r="BU40" s="19">
        <v>45083</v>
      </c>
      <c r="BV40" s="210">
        <v>99028.999999998065</v>
      </c>
      <c r="BW40" s="12"/>
    </row>
    <row r="41" spans="4:75">
      <c r="O41" s="194">
        <v>45359</v>
      </c>
      <c r="P41" s="192">
        <v>96220.00000002094</v>
      </c>
      <c r="Q41" s="90"/>
      <c r="AB41" s="194">
        <v>45359</v>
      </c>
      <c r="AC41" s="192">
        <v>107719.9999999791</v>
      </c>
      <c r="AD41" s="90"/>
      <c r="AO41" s="194">
        <v>45359</v>
      </c>
      <c r="AP41" s="192">
        <v>87671</v>
      </c>
      <c r="AQ41" s="90"/>
      <c r="BC41" s="194">
        <v>45359</v>
      </c>
      <c r="BD41" s="196">
        <v>77589.999999992986</v>
      </c>
      <c r="BP41" s="194">
        <v>45358</v>
      </c>
      <c r="BQ41" s="192">
        <v>94900.000000011685</v>
      </c>
      <c r="BU41" s="19">
        <v>45084</v>
      </c>
      <c r="BV41" s="210">
        <v>83096.999999996115</v>
      </c>
      <c r="BW41" s="12"/>
    </row>
    <row r="42" spans="4:75">
      <c r="O42" s="194">
        <v>45360</v>
      </c>
      <c r="P42" s="192">
        <v>92869.999999986016</v>
      </c>
      <c r="Q42" s="90"/>
      <c r="AB42" s="194">
        <v>45360</v>
      </c>
      <c r="AC42" s="192">
        <v>87890.000000022046</v>
      </c>
      <c r="AD42" s="90"/>
      <c r="AO42" s="194">
        <v>45360</v>
      </c>
      <c r="AP42" s="192">
        <v>87028</v>
      </c>
      <c r="AQ42" s="90"/>
      <c r="BC42" s="194">
        <v>45360</v>
      </c>
      <c r="BD42" s="196">
        <v>86389.999999991807</v>
      </c>
      <c r="BP42" s="194">
        <v>45359</v>
      </c>
      <c r="BQ42" s="192">
        <v>98399.999999988388</v>
      </c>
      <c r="BU42" s="19">
        <v>45085</v>
      </c>
      <c r="BV42" s="210">
        <v>94695.000000011525</v>
      </c>
      <c r="BW42" s="12"/>
    </row>
    <row r="43" spans="4:75">
      <c r="O43" s="194">
        <v>45361</v>
      </c>
      <c r="P43" s="192">
        <v>86540.000000008149</v>
      </c>
      <c r="Q43" s="90"/>
      <c r="AB43" s="194">
        <v>45361</v>
      </c>
      <c r="AC43" s="192">
        <v>97559.999999986074</v>
      </c>
      <c r="AD43" s="90"/>
      <c r="AO43" s="194">
        <v>45361</v>
      </c>
      <c r="AP43" s="192">
        <v>81140</v>
      </c>
      <c r="AQ43" s="90"/>
      <c r="BC43" s="194">
        <v>45361</v>
      </c>
      <c r="BD43" s="196">
        <v>86610.000000011729</v>
      </c>
      <c r="BP43" s="194">
        <v>45360</v>
      </c>
      <c r="BQ43" s="192">
        <v>91400.000000011569</v>
      </c>
      <c r="BU43" s="19">
        <v>45086</v>
      </c>
      <c r="BV43" s="210">
        <v>101214.9999999765</v>
      </c>
      <c r="BW43" s="12"/>
    </row>
    <row r="44" spans="4:75">
      <c r="D44" s="157"/>
      <c r="G44" s="157"/>
      <c r="O44" s="194">
        <v>45362</v>
      </c>
      <c r="P44" s="192">
        <v>82519.999999980195</v>
      </c>
      <c r="Q44" s="90"/>
      <c r="AB44" s="194">
        <v>45362</v>
      </c>
      <c r="AC44" s="192">
        <v>77290.000000016225</v>
      </c>
      <c r="AD44" s="90"/>
      <c r="AO44" s="194">
        <v>45362</v>
      </c>
      <c r="AP44" s="192">
        <v>76503</v>
      </c>
      <c r="AQ44" s="90"/>
      <c r="BC44" s="194">
        <v>45362</v>
      </c>
      <c r="BD44" s="196">
        <v>69520.000000005777</v>
      </c>
      <c r="BP44" s="194">
        <v>45361</v>
      </c>
      <c r="BQ44" s="192">
        <v>91200.000000000044</v>
      </c>
      <c r="BU44" s="19">
        <v>45087</v>
      </c>
      <c r="BV44" s="210">
        <v>94354.000000007203</v>
      </c>
      <c r="BW44" s="12"/>
    </row>
    <row r="45" spans="4:75">
      <c r="D45" s="157"/>
      <c r="G45" s="157"/>
      <c r="O45" s="194">
        <v>45363</v>
      </c>
      <c r="P45" s="192">
        <v>83830.00000000697</v>
      </c>
      <c r="Q45" s="90"/>
      <c r="AB45" s="194">
        <v>45363</v>
      </c>
      <c r="AC45" s="192">
        <v>80179.99999999188</v>
      </c>
      <c r="AD45" s="90"/>
      <c r="AO45" s="194">
        <v>45363</v>
      </c>
      <c r="AP45" s="192">
        <v>81290</v>
      </c>
      <c r="AQ45" s="90"/>
      <c r="BC45" s="194">
        <v>45363</v>
      </c>
      <c r="BD45" s="196">
        <v>81989.999999977837</v>
      </c>
      <c r="BP45" s="194">
        <v>45362</v>
      </c>
      <c r="BQ45" s="192">
        <v>89299.999999982567</v>
      </c>
      <c r="BU45" s="19">
        <v>45088</v>
      </c>
      <c r="BV45" s="210">
        <v>99825.00000001915</v>
      </c>
      <c r="BW45" s="12"/>
    </row>
    <row r="46" spans="4:75">
      <c r="O46" s="194">
        <v>45364</v>
      </c>
      <c r="P46" s="192">
        <v>83250.000000019776</v>
      </c>
      <c r="Q46" s="90"/>
      <c r="AB46" s="194">
        <v>45364</v>
      </c>
      <c r="AC46" s="192">
        <v>68999.999999998865</v>
      </c>
      <c r="AD46" s="90"/>
      <c r="AO46" s="194">
        <v>45364</v>
      </c>
      <c r="AP46" s="192">
        <v>79458</v>
      </c>
      <c r="AQ46" s="90"/>
      <c r="BC46" s="194">
        <v>45364</v>
      </c>
      <c r="BD46" s="196">
        <v>70600.000000022192</v>
      </c>
      <c r="BP46" s="194">
        <v>45363</v>
      </c>
      <c r="BQ46" s="192">
        <v>83300.000000005748</v>
      </c>
      <c r="BU46" s="19">
        <v>45089</v>
      </c>
      <c r="BV46" s="210">
        <v>98333.999999979482</v>
      </c>
      <c r="BW46" s="12"/>
    </row>
    <row r="47" spans="4:75">
      <c r="O47" s="194">
        <v>45365</v>
      </c>
      <c r="P47" s="192">
        <v>91989.999999990687</v>
      </c>
      <c r="Q47" s="90"/>
      <c r="AB47" s="194">
        <v>45365</v>
      </c>
      <c r="AC47" s="192">
        <v>96399.999999982581</v>
      </c>
      <c r="AD47" s="90"/>
      <c r="AO47" s="194">
        <v>45365</v>
      </c>
      <c r="AP47" s="192">
        <v>80505</v>
      </c>
      <c r="AQ47" s="90"/>
      <c r="BC47" s="194">
        <v>45365</v>
      </c>
      <c r="BD47" s="196">
        <v>73300.000000004613</v>
      </c>
      <c r="BP47" s="194">
        <v>45364</v>
      </c>
      <c r="BQ47" s="192">
        <v>73499.999999994208</v>
      </c>
      <c r="BU47" s="19">
        <v>45090</v>
      </c>
      <c r="BV47" s="210">
        <v>106671.0000000154</v>
      </c>
      <c r="BW47" s="12"/>
    </row>
    <row r="48" spans="4:75">
      <c r="O48" s="194">
        <v>45366</v>
      </c>
      <c r="P48" s="192">
        <v>73099.999999987296</v>
      </c>
      <c r="Q48" s="90"/>
      <c r="AB48" s="194">
        <v>45366</v>
      </c>
      <c r="AC48" s="192">
        <v>79030.000000026688</v>
      </c>
      <c r="AD48" s="90"/>
      <c r="AO48" s="194">
        <v>45366</v>
      </c>
      <c r="AP48" s="192">
        <v>76130</v>
      </c>
      <c r="AQ48" s="90"/>
      <c r="BC48" s="194">
        <v>45366</v>
      </c>
      <c r="BD48" s="196">
        <v>74019.999999986001</v>
      </c>
      <c r="BP48" s="194">
        <v>45365</v>
      </c>
      <c r="BQ48" s="192">
        <v>93699.999999994252</v>
      </c>
      <c r="BU48" s="19">
        <v>45091</v>
      </c>
      <c r="BV48" s="210">
        <v>104200.0000000047</v>
      </c>
      <c r="BW48" s="12"/>
    </row>
    <row r="49" spans="4:75">
      <c r="O49" s="194">
        <v>45367</v>
      </c>
      <c r="P49" s="192">
        <v>79820.000000006985</v>
      </c>
      <c r="Q49" s="90"/>
      <c r="AB49" s="194">
        <v>45367</v>
      </c>
      <c r="AC49" s="192">
        <v>77369.999999994208</v>
      </c>
      <c r="AD49" s="90"/>
      <c r="AO49" s="194">
        <v>45367</v>
      </c>
      <c r="AP49" s="192">
        <v>68218</v>
      </c>
      <c r="AQ49" s="90"/>
      <c r="BC49" s="194">
        <v>45367</v>
      </c>
      <c r="BD49" s="196">
        <v>78300.000000014057</v>
      </c>
      <c r="BP49" s="194">
        <v>45366</v>
      </c>
      <c r="BQ49" s="192">
        <v>89900.000000011569</v>
      </c>
      <c r="BU49" s="19">
        <v>45092</v>
      </c>
      <c r="BV49" s="210">
        <v>102874.99999998715</v>
      </c>
      <c r="BW49" s="12"/>
    </row>
    <row r="50" spans="4:75">
      <c r="O50" s="194">
        <v>45368</v>
      </c>
      <c r="P50" s="192">
        <v>66419.999999987107</v>
      </c>
      <c r="Q50" s="90"/>
      <c r="AB50" s="194">
        <v>45368</v>
      </c>
      <c r="AC50" s="192">
        <v>59379.999999983738</v>
      </c>
      <c r="AD50" s="90"/>
      <c r="AO50" s="194">
        <v>45368</v>
      </c>
      <c r="AP50" s="192">
        <v>57145</v>
      </c>
      <c r="AQ50" s="90"/>
      <c r="BC50" s="194">
        <v>45368</v>
      </c>
      <c r="BD50" s="196">
        <v>75729.999999997628</v>
      </c>
      <c r="BP50" s="194">
        <v>45367</v>
      </c>
      <c r="BQ50" s="192">
        <v>77899.999999988388</v>
      </c>
      <c r="BU50" s="19">
        <v>45093</v>
      </c>
      <c r="BV50" s="210">
        <v>104835.99999999421</v>
      </c>
      <c r="BW50" s="12"/>
    </row>
    <row r="51" spans="4:75">
      <c r="O51" s="194">
        <v>45369</v>
      </c>
      <c r="P51" s="192">
        <v>82280.000000009299</v>
      </c>
      <c r="Q51" s="90"/>
      <c r="AB51" s="194">
        <v>45369</v>
      </c>
      <c r="AC51" s="192">
        <v>72289.999999996435</v>
      </c>
      <c r="AD51" s="90"/>
      <c r="AO51" s="194">
        <v>45369</v>
      </c>
      <c r="AP51" s="192">
        <v>73126</v>
      </c>
      <c r="AQ51" s="90"/>
      <c r="BC51" s="194">
        <v>45369</v>
      </c>
      <c r="BD51" s="196">
        <v>62019.999999996457</v>
      </c>
      <c r="BP51" s="194">
        <v>45368</v>
      </c>
      <c r="BQ51" s="192">
        <v>70500.000000017506</v>
      </c>
      <c r="BU51" s="19">
        <v>45094</v>
      </c>
      <c r="BV51" s="210">
        <v>92087.000000014421</v>
      </c>
      <c r="BW51" s="12"/>
    </row>
    <row r="52" spans="4:75">
      <c r="O52" s="194">
        <v>45370</v>
      </c>
      <c r="P52" s="192">
        <v>60900.000000005886</v>
      </c>
      <c r="Q52" s="90"/>
      <c r="AB52" s="194">
        <v>45370</v>
      </c>
      <c r="AC52" s="192">
        <v>49890.000000022155</v>
      </c>
      <c r="AD52" s="90"/>
      <c r="AO52" s="194">
        <v>45370</v>
      </c>
      <c r="AP52" s="192">
        <v>36163</v>
      </c>
      <c r="AQ52" s="90"/>
      <c r="BC52" s="194">
        <v>45370</v>
      </c>
      <c r="BD52" s="196">
        <v>66219.999999988431</v>
      </c>
      <c r="BP52" s="194">
        <v>45369</v>
      </c>
      <c r="BQ52" s="192">
        <v>73599.999999999913</v>
      </c>
      <c r="BU52" s="19">
        <v>45095</v>
      </c>
      <c r="BV52" s="210">
        <v>94752.999999995271</v>
      </c>
      <c r="BW52" s="12"/>
    </row>
    <row r="53" spans="4:75">
      <c r="O53" s="194">
        <v>45371</v>
      </c>
      <c r="P53" s="192">
        <v>88210.000000010492</v>
      </c>
      <c r="Q53" s="90"/>
      <c r="AB53" s="194">
        <v>45371</v>
      </c>
      <c r="AC53" s="192">
        <v>86929.99999999188</v>
      </c>
      <c r="AD53" s="90"/>
      <c r="AO53" s="194">
        <v>45371</v>
      </c>
      <c r="AP53" s="192">
        <v>58785</v>
      </c>
      <c r="AQ53" s="90"/>
      <c r="BC53" s="194">
        <v>45371</v>
      </c>
      <c r="BD53" s="196">
        <v>79760.000000005792</v>
      </c>
      <c r="BP53" s="194">
        <v>45370</v>
      </c>
      <c r="BQ53" s="192">
        <v>72599.999999994223</v>
      </c>
      <c r="BU53" s="19">
        <v>45096</v>
      </c>
      <c r="BV53" s="210">
        <v>75651.999999992317</v>
      </c>
      <c r="BW53" s="12"/>
    </row>
    <row r="54" spans="4:75">
      <c r="O54" s="194">
        <v>45372</v>
      </c>
      <c r="P54" s="192">
        <v>107009.99999999999</v>
      </c>
      <c r="Q54" s="90"/>
      <c r="AB54" s="194">
        <v>45372</v>
      </c>
      <c r="AC54" s="192">
        <v>113089.99999998479</v>
      </c>
      <c r="AD54" s="90"/>
      <c r="AO54" s="194">
        <v>45372</v>
      </c>
      <c r="AP54" s="192">
        <v>98414</v>
      </c>
      <c r="AQ54" s="90"/>
      <c r="BC54" s="194">
        <v>45372</v>
      </c>
      <c r="BD54" s="196">
        <v>96320.000000002328</v>
      </c>
      <c r="BP54" s="194">
        <v>45371</v>
      </c>
      <c r="BQ54" s="192">
        <v>89600.000000000029</v>
      </c>
      <c r="BU54" s="19">
        <v>45097</v>
      </c>
      <c r="BV54" s="210">
        <v>87471.000000008411</v>
      </c>
      <c r="BW54" s="12"/>
    </row>
    <row r="55" spans="4:75">
      <c r="O55" s="194">
        <v>45373</v>
      </c>
      <c r="P55" s="192">
        <v>101959.99999998252</v>
      </c>
      <c r="Q55" s="90"/>
      <c r="AB55" s="194">
        <v>45373</v>
      </c>
      <c r="AC55" s="192">
        <v>106840.00000002448</v>
      </c>
      <c r="AD55" s="90"/>
      <c r="AO55" s="194">
        <v>45373</v>
      </c>
      <c r="AP55" s="192">
        <v>91678</v>
      </c>
      <c r="AQ55" s="90"/>
      <c r="BC55" s="194">
        <v>45373</v>
      </c>
      <c r="BD55" s="196">
        <v>98009.999999999985</v>
      </c>
      <c r="BP55" s="194">
        <v>45372</v>
      </c>
      <c r="BQ55" s="192">
        <v>113400.00000001157</v>
      </c>
      <c r="BU55" s="19">
        <v>45098</v>
      </c>
      <c r="BV55" s="210">
        <v>71452.000000000684</v>
      </c>
      <c r="BW55" s="12"/>
    </row>
    <row r="56" spans="4:75">
      <c r="O56" s="194">
        <v>45374</v>
      </c>
      <c r="P56" s="192">
        <v>98860.000000005806</v>
      </c>
      <c r="Q56" s="90"/>
      <c r="AB56" s="194">
        <v>45374</v>
      </c>
      <c r="AC56" s="192">
        <v>96680.000000002343</v>
      </c>
      <c r="AD56" s="90"/>
      <c r="AO56" s="194">
        <v>45374</v>
      </c>
      <c r="AP56" s="192">
        <v>92146</v>
      </c>
      <c r="AQ56" s="90"/>
      <c r="BC56" s="194">
        <v>45374</v>
      </c>
      <c r="BD56" s="196">
        <v>89059.999999984939</v>
      </c>
      <c r="BP56" s="194">
        <v>45373</v>
      </c>
      <c r="BQ56" s="192">
        <v>108599.99999999422</v>
      </c>
      <c r="BU56" s="19">
        <v>45099</v>
      </c>
      <c r="BV56" s="210">
        <v>75619.999999983294</v>
      </c>
      <c r="BW56" s="12"/>
    </row>
    <row r="57" spans="4:75">
      <c r="O57" s="194">
        <v>45375</v>
      </c>
      <c r="P57" s="192">
        <v>84369.999999986016</v>
      </c>
      <c r="Q57" s="90"/>
      <c r="AB57" s="194">
        <v>45375</v>
      </c>
      <c r="AC57" s="192">
        <v>88439.999999991865</v>
      </c>
      <c r="AD57" s="90"/>
      <c r="AO57" s="194">
        <v>45375</v>
      </c>
      <c r="AP57" s="192">
        <v>75436</v>
      </c>
      <c r="AQ57" s="90"/>
      <c r="BC57" s="194">
        <v>45375</v>
      </c>
      <c r="BD57" s="196">
        <v>66780.000000024418</v>
      </c>
      <c r="BP57" s="194">
        <v>45374</v>
      </c>
      <c r="BQ57" s="192">
        <v>104200.00000000004</v>
      </c>
      <c r="BU57" s="19">
        <v>45100</v>
      </c>
      <c r="BV57" s="210">
        <v>46798.000000024898</v>
      </c>
      <c r="BW57" s="12"/>
    </row>
    <row r="58" spans="4:75">
      <c r="O58" s="194">
        <v>45376</v>
      </c>
      <c r="P58" s="192">
        <v>63220.000000001164</v>
      </c>
      <c r="Q58" s="90"/>
      <c r="AB58" s="194">
        <v>45376</v>
      </c>
      <c r="AC58" s="192">
        <v>68149.999999993044</v>
      </c>
      <c r="AD58" s="90"/>
      <c r="AO58" s="194">
        <v>45376</v>
      </c>
      <c r="AP58" s="192">
        <v>82438</v>
      </c>
      <c r="AQ58" s="90"/>
      <c r="BC58" s="194">
        <v>45376</v>
      </c>
      <c r="BD58" s="196">
        <v>71629.999999982494</v>
      </c>
      <c r="BP58" s="194">
        <v>45375</v>
      </c>
      <c r="BQ58" s="192">
        <v>89299.99999998245</v>
      </c>
      <c r="BU58" s="19">
        <v>45101</v>
      </c>
      <c r="BV58" s="210">
        <v>39181.999999988533</v>
      </c>
      <c r="BW58" s="12"/>
    </row>
    <row r="59" spans="4:75">
      <c r="O59" s="194">
        <v>45377</v>
      </c>
      <c r="P59" s="192">
        <v>91300.000000008135</v>
      </c>
      <c r="Q59" s="90"/>
      <c r="AB59" s="194">
        <v>45377</v>
      </c>
      <c r="AC59" s="192">
        <v>96520.000000008164</v>
      </c>
      <c r="AD59" s="90"/>
      <c r="AO59" s="194">
        <v>45377</v>
      </c>
      <c r="AP59" s="192">
        <v>89872</v>
      </c>
      <c r="AQ59" s="90"/>
      <c r="BC59" s="194">
        <v>45377</v>
      </c>
      <c r="BD59" s="196">
        <v>86890.000000010565</v>
      </c>
      <c r="BP59" s="194">
        <v>45376</v>
      </c>
      <c r="BQ59" s="192">
        <v>88700.000000000044</v>
      </c>
      <c r="BU59" s="19">
        <v>45102</v>
      </c>
      <c r="BV59" s="210">
        <v>70775.999999991196</v>
      </c>
      <c r="BW59" s="12"/>
    </row>
    <row r="60" spans="4:75" ht="15.75" customHeight="1">
      <c r="D60" s="157"/>
      <c r="G60" s="157"/>
      <c r="O60" s="194">
        <v>45378</v>
      </c>
      <c r="P60" s="192">
        <v>90620.000000005806</v>
      </c>
      <c r="Q60" s="90"/>
      <c r="AB60" s="194">
        <v>45378</v>
      </c>
      <c r="AC60" s="192">
        <v>97239.999999980108</v>
      </c>
      <c r="AD60" s="90"/>
      <c r="AO60" s="194">
        <v>45378</v>
      </c>
      <c r="AP60" s="192">
        <v>92366</v>
      </c>
      <c r="AQ60" s="90"/>
      <c r="BC60" s="194">
        <v>45378</v>
      </c>
      <c r="BD60" s="196">
        <v>91780.000000005777</v>
      </c>
      <c r="BP60" s="194">
        <v>45377</v>
      </c>
      <c r="BQ60" s="192">
        <v>102500.00000001751</v>
      </c>
      <c r="BU60" s="19">
        <v>45103</v>
      </c>
      <c r="BV60" s="210">
        <v>59963.000000011903</v>
      </c>
      <c r="BW60" s="12"/>
    </row>
    <row r="61" spans="4:75">
      <c r="D61" s="157"/>
      <c r="G61" s="157"/>
      <c r="O61" s="194">
        <v>45379</v>
      </c>
      <c r="P61" s="192">
        <v>91640.000000004642</v>
      </c>
      <c r="Q61" s="90"/>
      <c r="AB61" s="194">
        <v>45379</v>
      </c>
      <c r="AC61" s="192">
        <v>99440.000000020969</v>
      </c>
      <c r="AD61" s="90"/>
      <c r="AO61" s="194">
        <v>45379</v>
      </c>
      <c r="AP61" s="192">
        <v>91022</v>
      </c>
      <c r="AQ61" s="90"/>
      <c r="BC61" s="194">
        <v>45379</v>
      </c>
      <c r="BD61" s="196">
        <v>90640.00000000112</v>
      </c>
      <c r="BP61" s="194">
        <v>45378</v>
      </c>
      <c r="BQ61" s="192">
        <v>101999.99999999409</v>
      </c>
      <c r="BU61" s="19">
        <v>45104</v>
      </c>
      <c r="BV61" s="210">
        <v>74163.999999988053</v>
      </c>
      <c r="BW61" s="12"/>
    </row>
    <row r="62" spans="4:75">
      <c r="O62" s="194">
        <v>45380</v>
      </c>
      <c r="P62" s="192">
        <v>83669.999999994165</v>
      </c>
      <c r="Q62" s="90"/>
      <c r="AB62" s="194">
        <v>45380</v>
      </c>
      <c r="AC62" s="192">
        <v>93589.999999986045</v>
      </c>
      <c r="AD62" s="90"/>
      <c r="AO62" s="194">
        <v>45380</v>
      </c>
      <c r="AP62" s="192">
        <v>87358</v>
      </c>
      <c r="AQ62" s="90"/>
      <c r="BC62" s="194">
        <v>45380</v>
      </c>
      <c r="BD62" s="196">
        <v>86579.999999994237</v>
      </c>
      <c r="BP62" s="194">
        <v>45379</v>
      </c>
      <c r="BQ62" s="192">
        <v>103200.00000000004</v>
      </c>
      <c r="BU62" s="19">
        <v>45105</v>
      </c>
      <c r="BV62" s="210">
        <v>68494.000000008673</v>
      </c>
      <c r="BW62" s="12"/>
    </row>
    <row r="63" spans="4:75">
      <c r="O63" s="194">
        <v>45381</v>
      </c>
      <c r="P63" s="192">
        <v>85980.000000001266</v>
      </c>
      <c r="Q63" s="90"/>
      <c r="AB63" s="194">
        <v>45381</v>
      </c>
      <c r="AC63" s="192">
        <v>95249.999999998865</v>
      </c>
      <c r="AD63" s="90"/>
      <c r="AO63" s="194">
        <v>45381</v>
      </c>
      <c r="AP63" s="192">
        <v>87636</v>
      </c>
      <c r="AQ63" s="90"/>
      <c r="BC63" s="194">
        <v>45381</v>
      </c>
      <c r="BD63" s="196">
        <v>90559.999999996537</v>
      </c>
      <c r="BP63" s="194">
        <v>45380</v>
      </c>
      <c r="BQ63" s="192">
        <v>91200.000000000044</v>
      </c>
      <c r="BU63" s="19">
        <v>45106</v>
      </c>
      <c r="BV63" s="210">
        <v>72788.000000010928</v>
      </c>
      <c r="BW63" s="12"/>
    </row>
    <row r="64" spans="4:75">
      <c r="O64" s="194">
        <v>45382</v>
      </c>
      <c r="P64" s="192">
        <v>88259.999999990672</v>
      </c>
      <c r="Q64" s="90"/>
      <c r="AB64" s="194">
        <v>45382</v>
      </c>
      <c r="AC64" s="192">
        <v>96010.000000008178</v>
      </c>
      <c r="AD64" s="90"/>
      <c r="AO64" s="194">
        <v>45382</v>
      </c>
      <c r="AP64" s="192">
        <v>90549</v>
      </c>
      <c r="AQ64" s="90"/>
      <c r="BC64" s="194">
        <v>45382</v>
      </c>
      <c r="BD64" s="196">
        <v>88259.999999996464</v>
      </c>
      <c r="BP64" s="194">
        <v>45381</v>
      </c>
      <c r="BQ64" s="192">
        <v>93700.000000005733</v>
      </c>
      <c r="BU64" s="19">
        <v>45107</v>
      </c>
      <c r="BV64" s="210">
        <v>81240.999999988839</v>
      </c>
      <c r="BW64" s="12"/>
    </row>
    <row r="65" spans="15:75">
      <c r="O65" s="194">
        <v>45383</v>
      </c>
      <c r="P65" s="192">
        <v>93300.000000008135</v>
      </c>
      <c r="Q65" s="90"/>
      <c r="AB65" s="194">
        <v>45383</v>
      </c>
      <c r="AC65" s="192">
        <v>98789.99999999757</v>
      </c>
      <c r="AD65" s="90"/>
      <c r="AO65" s="194">
        <v>45383</v>
      </c>
      <c r="AP65" s="192">
        <v>89091</v>
      </c>
      <c r="AQ65" s="90"/>
      <c r="BC65" s="194">
        <v>45383</v>
      </c>
      <c r="BD65" s="196">
        <v>83509.999999996464</v>
      </c>
      <c r="BP65" s="194">
        <v>45382</v>
      </c>
      <c r="BQ65" s="192">
        <v>97099.999999994223</v>
      </c>
      <c r="BU65" s="19">
        <v>45108</v>
      </c>
      <c r="BV65" s="210">
        <v>88291.999999986278</v>
      </c>
      <c r="BW65" s="12"/>
    </row>
    <row r="66" spans="15:75">
      <c r="O66" s="194">
        <v>45384</v>
      </c>
      <c r="P66" s="192">
        <v>86999.999999990672</v>
      </c>
      <c r="Q66" s="90"/>
      <c r="AB66" s="194">
        <v>45384</v>
      </c>
      <c r="AC66" s="192">
        <v>86560.000000016313</v>
      </c>
      <c r="AD66" s="90"/>
      <c r="AO66" s="194">
        <v>45384</v>
      </c>
      <c r="AP66" s="192">
        <v>85863</v>
      </c>
      <c r="AQ66" s="90"/>
      <c r="BC66" s="194">
        <v>45384</v>
      </c>
      <c r="BD66" s="196">
        <v>79769.999999996566</v>
      </c>
      <c r="BP66" s="194">
        <v>45383</v>
      </c>
      <c r="BQ66" s="192">
        <v>100300.00000000586</v>
      </c>
      <c r="BU66" s="19">
        <v>45109</v>
      </c>
      <c r="BV66" s="210">
        <v>83650.999999997002</v>
      </c>
      <c r="BW66" s="12"/>
    </row>
    <row r="67" spans="15:75">
      <c r="O67" s="194">
        <v>45385</v>
      </c>
      <c r="P67" s="192">
        <v>77720.000000001164</v>
      </c>
      <c r="Q67" s="90"/>
      <c r="AB67" s="194">
        <v>45385</v>
      </c>
      <c r="AC67" s="192">
        <v>82579.999999976731</v>
      </c>
      <c r="AD67" s="90"/>
      <c r="AO67" s="194">
        <v>45385</v>
      </c>
      <c r="AP67" s="192">
        <v>88345</v>
      </c>
      <c r="AQ67" s="90"/>
      <c r="BC67" s="194">
        <v>45385</v>
      </c>
      <c r="BD67" s="196">
        <v>77230.000000017419</v>
      </c>
      <c r="BP67" s="194">
        <v>45384</v>
      </c>
      <c r="BQ67" s="192">
        <v>92600.000000005821</v>
      </c>
      <c r="BU67" s="19">
        <v>45110</v>
      </c>
      <c r="BV67" s="210">
        <v>98978.000000028595</v>
      </c>
      <c r="BW67" s="12"/>
    </row>
    <row r="68" spans="15:75">
      <c r="O68" s="194">
        <v>45386</v>
      </c>
      <c r="P68" s="192">
        <v>88840.000000016284</v>
      </c>
      <c r="Q68" s="90"/>
      <c r="AB68" s="194">
        <v>45386</v>
      </c>
      <c r="AC68" s="192">
        <v>93130.000000023298</v>
      </c>
      <c r="AD68" s="90"/>
      <c r="AO68" s="194">
        <v>45386</v>
      </c>
      <c r="AP68" s="192">
        <v>87391</v>
      </c>
      <c r="AQ68" s="90"/>
      <c r="BC68" s="194">
        <v>45386</v>
      </c>
      <c r="BD68" s="196">
        <v>87709.999999998894</v>
      </c>
      <c r="BP68" s="194">
        <v>45385</v>
      </c>
      <c r="BQ68" s="192">
        <v>74499.999999982494</v>
      </c>
      <c r="BU68" s="19">
        <v>45111</v>
      </c>
      <c r="BV68" s="210">
        <v>64717.999999974607</v>
      </c>
      <c r="BW68" s="12"/>
    </row>
    <row r="69" spans="15:75">
      <c r="O69" s="194">
        <v>45387</v>
      </c>
      <c r="P69" s="192">
        <v>92329.999999987194</v>
      </c>
      <c r="Q69" s="90"/>
      <c r="AB69" s="194">
        <v>45387</v>
      </c>
      <c r="AC69" s="192">
        <v>93869.999999994208</v>
      </c>
      <c r="AD69" s="90"/>
      <c r="AO69" s="194">
        <v>45387</v>
      </c>
      <c r="AP69" s="192">
        <v>87323</v>
      </c>
      <c r="AQ69" s="90"/>
      <c r="BC69" s="194">
        <v>45387</v>
      </c>
      <c r="BD69" s="196">
        <v>87469.999999988315</v>
      </c>
      <c r="BP69" s="194">
        <v>45386</v>
      </c>
      <c r="BQ69" s="192">
        <v>91900.000000011685</v>
      </c>
      <c r="BU69" s="19">
        <v>45112</v>
      </c>
      <c r="BV69" s="210">
        <v>49822.000000005122</v>
      </c>
      <c r="BW69" s="12"/>
    </row>
    <row r="70" spans="15:75">
      <c r="O70" s="194">
        <v>45388</v>
      </c>
      <c r="P70" s="192">
        <v>82740.000000009328</v>
      </c>
      <c r="Q70" s="90"/>
      <c r="AB70" s="194">
        <v>45388</v>
      </c>
      <c r="AC70" s="192">
        <v>90440.000000001077</v>
      </c>
      <c r="AD70" s="90"/>
      <c r="AO70" s="194">
        <v>45388</v>
      </c>
      <c r="AP70" s="192">
        <v>86948</v>
      </c>
      <c r="AQ70" s="90"/>
      <c r="BC70" s="194">
        <v>45388</v>
      </c>
      <c r="BD70" s="196">
        <v>82750.000000016254</v>
      </c>
      <c r="BP70" s="194">
        <v>45387</v>
      </c>
      <c r="BQ70" s="192">
        <v>97999.999999994092</v>
      </c>
      <c r="BU70" s="19">
        <v>45113</v>
      </c>
      <c r="BV70" s="210">
        <v>51958.000000003725</v>
      </c>
      <c r="BW70" s="12"/>
    </row>
    <row r="71" spans="15:75">
      <c r="O71" s="194">
        <v>45389</v>
      </c>
      <c r="P71" s="192">
        <v>87129.999999996478</v>
      </c>
      <c r="Q71" s="90"/>
      <c r="AB71" s="194">
        <v>45389</v>
      </c>
      <c r="AC71" s="192">
        <v>88059.999999996537</v>
      </c>
      <c r="AD71" s="90"/>
      <c r="AO71" s="194">
        <v>45389</v>
      </c>
      <c r="AP71" s="192">
        <v>83901</v>
      </c>
      <c r="AQ71" s="90"/>
      <c r="BC71" s="194">
        <v>45389</v>
      </c>
      <c r="BD71" s="196">
        <v>79009.99999999658</v>
      </c>
      <c r="BP71" s="194">
        <v>45388</v>
      </c>
      <c r="BQ71" s="192">
        <v>94200.000000000044</v>
      </c>
      <c r="BU71" s="19">
        <v>45114</v>
      </c>
      <c r="BV71" s="210">
        <v>58684.999999989486</v>
      </c>
      <c r="BW71" s="12"/>
    </row>
    <row r="72" spans="15:75">
      <c r="O72" s="194">
        <v>45390</v>
      </c>
      <c r="P72" s="192">
        <v>82330.00000000697</v>
      </c>
      <c r="Q72" s="90"/>
      <c r="AB72" s="194">
        <v>45390</v>
      </c>
      <c r="AC72" s="192">
        <v>95250.000000001135</v>
      </c>
      <c r="AD72" s="90"/>
      <c r="AO72" s="194">
        <v>45390</v>
      </c>
      <c r="AP72" s="192">
        <v>85751</v>
      </c>
      <c r="AQ72" s="90"/>
      <c r="BC72" s="194">
        <v>45390</v>
      </c>
      <c r="BD72" s="196">
        <v>88719.999999988315</v>
      </c>
      <c r="BP72" s="194">
        <v>45389</v>
      </c>
      <c r="BQ72" s="192">
        <v>74099.999999994223</v>
      </c>
      <c r="BU72" s="19">
        <v>45115</v>
      </c>
      <c r="BV72" s="210">
        <v>45665.000000004962</v>
      </c>
      <c r="BW72" s="12"/>
    </row>
    <row r="73" spans="15:75">
      <c r="O73" s="194">
        <v>45391</v>
      </c>
      <c r="P73" s="192">
        <v>93439.999999993001</v>
      </c>
      <c r="Q73" s="90"/>
      <c r="AB73" s="194">
        <v>45391</v>
      </c>
      <c r="AC73" s="192">
        <v>96859.999999994208</v>
      </c>
      <c r="AD73" s="90"/>
      <c r="AO73" s="194">
        <v>45391</v>
      </c>
      <c r="AP73" s="192">
        <v>67054</v>
      </c>
      <c r="AQ73" s="90"/>
      <c r="BC73" s="194">
        <v>45391</v>
      </c>
      <c r="BD73" s="196">
        <v>87259.999999996464</v>
      </c>
      <c r="BP73" s="194">
        <v>45390</v>
      </c>
      <c r="BQ73" s="192">
        <v>77900.000000017375</v>
      </c>
      <c r="BU73" s="19">
        <v>45116</v>
      </c>
      <c r="BV73" s="210">
        <v>74635.000000021362</v>
      </c>
      <c r="BW73" s="12"/>
    </row>
    <row r="74" spans="15:75">
      <c r="O74" s="194">
        <v>45392</v>
      </c>
      <c r="P74" s="192">
        <v>96110.000000005806</v>
      </c>
      <c r="Q74" s="90"/>
      <c r="AB74" s="194">
        <v>45392</v>
      </c>
      <c r="AC74" s="192">
        <v>104250.00000000933</v>
      </c>
      <c r="AD74" s="90"/>
      <c r="AO74" s="194">
        <v>45392</v>
      </c>
      <c r="AP74" s="192">
        <v>87629</v>
      </c>
      <c r="AQ74" s="90"/>
      <c r="BC74" s="194">
        <v>45392</v>
      </c>
      <c r="BD74" s="196">
        <v>87889.999999991909</v>
      </c>
      <c r="BP74" s="194">
        <v>45391</v>
      </c>
      <c r="BQ74" s="192">
        <v>82899.999999982581</v>
      </c>
      <c r="BU74" s="19">
        <v>45117</v>
      </c>
      <c r="BV74" s="210">
        <v>55683.999999989741</v>
      </c>
      <c r="BW74" s="12"/>
    </row>
    <row r="75" spans="15:75">
      <c r="O75" s="194">
        <v>45393</v>
      </c>
      <c r="P75" s="192">
        <v>85909.999999984851</v>
      </c>
      <c r="Q75" s="90"/>
      <c r="AB75" s="194">
        <v>45393</v>
      </c>
      <c r="AC75" s="192">
        <v>90289.999999997686</v>
      </c>
      <c r="AD75" s="90"/>
      <c r="AO75" s="194">
        <v>45393</v>
      </c>
      <c r="AP75" s="192">
        <v>80650</v>
      </c>
      <c r="AQ75" s="90"/>
      <c r="BC75" s="194">
        <v>45393</v>
      </c>
      <c r="BD75" s="196">
        <v>89070.000000013926</v>
      </c>
      <c r="BP75" s="194">
        <v>45392</v>
      </c>
      <c r="BQ75" s="192">
        <v>100200.00000000004</v>
      </c>
      <c r="BU75" s="19">
        <v>45118</v>
      </c>
      <c r="BV75" s="210">
        <v>41972.000000004758</v>
      </c>
      <c r="BW75" s="12"/>
    </row>
    <row r="76" spans="15:75">
      <c r="O76" s="194">
        <v>45394</v>
      </c>
      <c r="P76" s="192">
        <v>77360.000000015134</v>
      </c>
      <c r="Q76" s="90"/>
      <c r="AB76" s="194">
        <v>45394</v>
      </c>
      <c r="AC76" s="192">
        <v>96209.999999990716</v>
      </c>
      <c r="AD76" s="90"/>
      <c r="AO76" s="194">
        <v>45394</v>
      </c>
      <c r="AP76" s="192">
        <v>74409</v>
      </c>
      <c r="AQ76" s="90"/>
      <c r="BC76" s="194">
        <v>45394</v>
      </c>
      <c r="BD76" s="196">
        <v>67489.99999999773</v>
      </c>
      <c r="BP76" s="194">
        <v>45393</v>
      </c>
      <c r="BQ76" s="192">
        <v>90400.000000005777</v>
      </c>
      <c r="BU76" s="19">
        <v>45119</v>
      </c>
      <c r="BV76" s="210">
        <v>57362.999999999491</v>
      </c>
      <c r="BW76" s="12"/>
    </row>
    <row r="77" spans="15:75">
      <c r="O77" s="194">
        <v>45395</v>
      </c>
      <c r="P77" s="192">
        <v>37970.000000001164</v>
      </c>
      <c r="Q77" s="90"/>
      <c r="AB77" s="194">
        <v>45395</v>
      </c>
      <c r="AC77" s="192">
        <v>61730.000000000015</v>
      </c>
      <c r="AD77" s="90"/>
      <c r="AO77" s="194">
        <v>45395</v>
      </c>
      <c r="AP77" s="192">
        <v>87696</v>
      </c>
      <c r="AQ77" s="90"/>
      <c r="BC77" s="194">
        <v>45395</v>
      </c>
      <c r="BD77" s="196">
        <v>90830.000000012777</v>
      </c>
      <c r="BP77" s="194">
        <v>45394</v>
      </c>
      <c r="BQ77" s="192">
        <v>85900.000000005777</v>
      </c>
      <c r="BU77" s="19">
        <v>45120</v>
      </c>
      <c r="BV77" s="210">
        <v>58414.999999993939</v>
      </c>
      <c r="BW77" s="12"/>
    </row>
    <row r="78" spans="15:75">
      <c r="O78" s="194">
        <v>45396</v>
      </c>
      <c r="P78" s="192">
        <v>88399.999999995431</v>
      </c>
      <c r="Q78" s="90"/>
      <c r="AB78" s="194">
        <v>45396</v>
      </c>
      <c r="AC78" s="192">
        <v>99009.999999998734</v>
      </c>
      <c r="AD78" s="90"/>
      <c r="AO78" s="194">
        <v>45396</v>
      </c>
      <c r="AP78" s="192">
        <v>97062</v>
      </c>
      <c r="AQ78" s="90"/>
      <c r="BC78" s="194">
        <v>45396</v>
      </c>
      <c r="BD78" s="196">
        <v>92669.999999990643</v>
      </c>
      <c r="BP78" s="194">
        <v>45395</v>
      </c>
      <c r="BQ78" s="192">
        <v>35700.000000000044</v>
      </c>
      <c r="BU78" s="19">
        <v>45121</v>
      </c>
      <c r="BV78" s="210">
        <v>80406.999999986059</v>
      </c>
      <c r="BW78" s="12"/>
    </row>
    <row r="79" spans="15:75">
      <c r="O79" s="194">
        <v>45397</v>
      </c>
      <c r="P79" s="192">
        <v>97539.999999998821</v>
      </c>
      <c r="Q79" s="90"/>
      <c r="AB79" s="194">
        <v>45397</v>
      </c>
      <c r="AC79" s="192">
        <v>104330.00000000584</v>
      </c>
      <c r="AD79" s="90"/>
      <c r="AO79" s="194">
        <v>45397</v>
      </c>
      <c r="AP79" s="192">
        <v>94382</v>
      </c>
      <c r="AQ79" s="90"/>
      <c r="BC79" s="194">
        <v>45397</v>
      </c>
      <c r="BD79" s="196">
        <v>95519.999999986117</v>
      </c>
      <c r="BP79" s="194">
        <v>45396</v>
      </c>
      <c r="BQ79" s="192">
        <v>94200.000000000044</v>
      </c>
      <c r="BU79" s="19">
        <v>45122</v>
      </c>
      <c r="BV79" s="210">
        <v>63738.000000025408</v>
      </c>
      <c r="BW79" s="12"/>
    </row>
    <row r="80" spans="15:75">
      <c r="O80" s="194">
        <v>45398</v>
      </c>
      <c r="P80" s="192">
        <v>94089.99999998718</v>
      </c>
      <c r="Q80" s="90"/>
      <c r="AB80" s="194">
        <v>45398</v>
      </c>
      <c r="AC80" s="192">
        <v>101490.00000000933</v>
      </c>
      <c r="AD80" s="90"/>
      <c r="AO80" s="194">
        <v>45398</v>
      </c>
      <c r="AP80" s="192">
        <v>92191</v>
      </c>
      <c r="AQ80" s="90"/>
      <c r="BC80" s="194">
        <v>45398</v>
      </c>
      <c r="BD80" s="196">
        <v>92310.000000023254</v>
      </c>
      <c r="BP80" s="194">
        <v>45397</v>
      </c>
      <c r="BQ80" s="192">
        <v>101300.00000000575</v>
      </c>
      <c r="BU80" s="19">
        <v>45123</v>
      </c>
      <c r="BV80" s="210">
        <v>65231.999999982465</v>
      </c>
      <c r="BW80" s="12"/>
    </row>
    <row r="81" spans="15:75">
      <c r="O81" s="194">
        <v>45399</v>
      </c>
      <c r="P81" s="192">
        <v>91240.000000010463</v>
      </c>
      <c r="Q81" s="90"/>
      <c r="AB81" s="194">
        <v>45399</v>
      </c>
      <c r="AC81" s="192">
        <v>79970.000000000029</v>
      </c>
      <c r="AD81" s="90"/>
      <c r="AO81" s="194">
        <v>45399</v>
      </c>
      <c r="AP81" s="192">
        <v>90726</v>
      </c>
      <c r="AQ81" s="90"/>
      <c r="BC81" s="194">
        <v>45399</v>
      </c>
      <c r="BD81" s="196">
        <v>71879.999999982494</v>
      </c>
      <c r="BP81" s="194">
        <v>45398</v>
      </c>
      <c r="BQ81" s="192">
        <v>99299.999999976761</v>
      </c>
      <c r="BU81" s="19">
        <v>45124</v>
      </c>
      <c r="BV81" s="210">
        <v>39018.99999999375</v>
      </c>
      <c r="BW81" s="12"/>
    </row>
    <row r="82" spans="15:75" ht="15.75" customHeight="1">
      <c r="O82" s="194">
        <v>45400</v>
      </c>
      <c r="P82" s="192">
        <v>78660.000000003492</v>
      </c>
      <c r="Q82" s="90"/>
      <c r="AB82" s="194">
        <v>45400</v>
      </c>
      <c r="AC82" s="192">
        <v>97539.99999997791</v>
      </c>
      <c r="AD82" s="90"/>
      <c r="AO82" s="194">
        <v>45400</v>
      </c>
      <c r="AP82" s="192">
        <v>92879</v>
      </c>
      <c r="AQ82" s="90"/>
      <c r="BC82" s="194">
        <v>45400</v>
      </c>
      <c r="BD82" s="196">
        <v>81260.000000016356</v>
      </c>
      <c r="BP82" s="194">
        <v>45399</v>
      </c>
      <c r="BQ82" s="192">
        <v>86100.000000000029</v>
      </c>
      <c r="BU82" s="19">
        <v>45125</v>
      </c>
      <c r="BV82" s="210">
        <v>24938.000000000444</v>
      </c>
      <c r="BW82" s="12"/>
    </row>
    <row r="83" spans="15:75" ht="15.75" customHeight="1">
      <c r="O83" s="194">
        <v>45401</v>
      </c>
      <c r="P83" s="192">
        <v>67720.000000010492</v>
      </c>
      <c r="Q83" s="90"/>
      <c r="AB83" s="194">
        <v>45401</v>
      </c>
      <c r="AC83" s="192">
        <v>65600.000000013897</v>
      </c>
      <c r="AD83" s="90"/>
      <c r="AO83" s="194">
        <v>45401</v>
      </c>
      <c r="AP83" s="192">
        <v>80310</v>
      </c>
      <c r="AQ83" s="90"/>
      <c r="BC83" s="194">
        <v>45401</v>
      </c>
      <c r="BD83" s="196">
        <v>67850.000000002299</v>
      </c>
      <c r="BP83" s="194">
        <v>45400</v>
      </c>
      <c r="BQ83" s="192">
        <v>91000.00000001739</v>
      </c>
      <c r="BU83" s="19">
        <v>45126</v>
      </c>
      <c r="BV83" s="210">
        <v>19451.000000019347</v>
      </c>
      <c r="BW83" s="12"/>
    </row>
    <row r="84" spans="15:75">
      <c r="O84" s="194">
        <v>45402</v>
      </c>
      <c r="P84" s="192">
        <v>52599.999999976717</v>
      </c>
      <c r="Q84" s="90"/>
      <c r="AB84" s="194">
        <v>45402</v>
      </c>
      <c r="AC84" s="192">
        <v>64829.999999987194</v>
      </c>
      <c r="AD84" s="90"/>
      <c r="AO84" s="194">
        <v>45402</v>
      </c>
      <c r="AP84" s="192">
        <v>55282</v>
      </c>
      <c r="AQ84" s="90"/>
      <c r="BC84" s="194">
        <v>45402</v>
      </c>
      <c r="BD84" s="196">
        <v>47759.999999976688</v>
      </c>
      <c r="BP84" s="194">
        <v>45401</v>
      </c>
      <c r="BQ84" s="192">
        <v>56700.000000000044</v>
      </c>
      <c r="BU84" s="19">
        <v>45127</v>
      </c>
      <c r="BV84" s="210">
        <v>18554.999999995744</v>
      </c>
      <c r="BW84" s="12"/>
    </row>
    <row r="85" spans="15:75">
      <c r="O85" s="194">
        <v>45403</v>
      </c>
      <c r="P85" s="192">
        <v>89859.999999996493</v>
      </c>
      <c r="Q85" s="90"/>
      <c r="AB85" s="194">
        <v>45403</v>
      </c>
      <c r="AC85" s="192">
        <v>78970.000000009342</v>
      </c>
      <c r="AD85" s="90"/>
      <c r="AO85" s="194">
        <v>45403</v>
      </c>
      <c r="AP85" s="192">
        <v>83623</v>
      </c>
      <c r="AQ85" s="90"/>
      <c r="BC85" s="194">
        <v>45403</v>
      </c>
      <c r="BD85" s="196">
        <v>71259.99999999658</v>
      </c>
      <c r="BP85" s="194">
        <v>45402</v>
      </c>
      <c r="BQ85" s="192">
        <v>23499.999999988289</v>
      </c>
      <c r="BU85" s="19">
        <v>45128</v>
      </c>
      <c r="BV85" s="210">
        <v>24244.999999982156</v>
      </c>
      <c r="BW85" s="12"/>
    </row>
    <row r="86" spans="15:75">
      <c r="O86" s="194">
        <v>45404</v>
      </c>
      <c r="P86" s="192">
        <v>87009.999999999985</v>
      </c>
      <c r="Q86" s="90"/>
      <c r="AB86" s="194">
        <v>45404</v>
      </c>
      <c r="AC86" s="192">
        <v>94850.000000004686</v>
      </c>
      <c r="AD86" s="90"/>
      <c r="AO86" s="194">
        <v>45404</v>
      </c>
      <c r="AP86" s="192">
        <v>102391</v>
      </c>
      <c r="AQ86" s="90"/>
      <c r="BC86" s="194">
        <v>45404</v>
      </c>
      <c r="BD86" s="196">
        <v>87520.000000015105</v>
      </c>
      <c r="BP86" s="194">
        <v>45403</v>
      </c>
      <c r="BQ86" s="192">
        <v>93999.999999994208</v>
      </c>
      <c r="BU86" s="19">
        <v>45129</v>
      </c>
      <c r="BV86" s="210">
        <v>38960.000000014588</v>
      </c>
      <c r="BW86" s="12"/>
    </row>
    <row r="87" spans="15:75">
      <c r="O87" s="194">
        <v>45405</v>
      </c>
      <c r="P87" s="192">
        <v>100990.00000000001</v>
      </c>
      <c r="Q87" s="90"/>
      <c r="AB87" s="194">
        <v>45405</v>
      </c>
      <c r="AC87" s="192">
        <v>108370.00000000342</v>
      </c>
      <c r="AD87" s="90"/>
      <c r="AO87" s="194">
        <v>45405</v>
      </c>
      <c r="AP87" s="192">
        <v>100147</v>
      </c>
      <c r="AQ87" s="90"/>
      <c r="BC87" s="194">
        <v>45405</v>
      </c>
      <c r="BD87" s="196">
        <v>96009.999999996464</v>
      </c>
      <c r="BP87" s="194">
        <v>45404</v>
      </c>
      <c r="BQ87" s="192">
        <v>100500.00000001751</v>
      </c>
      <c r="BU87" s="19">
        <v>45130</v>
      </c>
      <c r="BV87" s="210">
        <v>41690.00000000494</v>
      </c>
      <c r="BW87" s="12"/>
    </row>
    <row r="88" spans="15:75">
      <c r="O88" s="194">
        <v>45406</v>
      </c>
      <c r="P88" s="192">
        <v>95980.00000002094</v>
      </c>
      <c r="Q88" s="90"/>
      <c r="AB88" s="194">
        <v>45406</v>
      </c>
      <c r="AC88" s="192">
        <v>105879.99999998373</v>
      </c>
      <c r="AD88" s="90"/>
      <c r="AO88" s="194">
        <v>45406</v>
      </c>
      <c r="AP88" s="192">
        <v>98518</v>
      </c>
      <c r="AQ88" s="90"/>
      <c r="BC88" s="194">
        <v>45406</v>
      </c>
      <c r="BD88" s="196">
        <v>92860.000000002401</v>
      </c>
      <c r="BP88" s="194">
        <v>45405</v>
      </c>
      <c r="BQ88" s="192">
        <v>105899.99999998246</v>
      </c>
      <c r="BU88" s="19">
        <v>45131</v>
      </c>
      <c r="BV88" s="210">
        <v>25819.000000004165</v>
      </c>
      <c r="BW88" s="12"/>
    </row>
    <row r="89" spans="15:75">
      <c r="O89" s="194">
        <v>45407</v>
      </c>
      <c r="P89" s="192">
        <v>96739.999999990687</v>
      </c>
      <c r="Q89" s="90"/>
      <c r="AB89" s="194">
        <v>45407</v>
      </c>
      <c r="AC89" s="192">
        <v>106230.00000000001</v>
      </c>
      <c r="AD89" s="90"/>
      <c r="AO89" s="194">
        <v>45407</v>
      </c>
      <c r="AP89" s="192">
        <v>101920</v>
      </c>
      <c r="AQ89" s="90"/>
      <c r="BC89" s="194">
        <v>45407</v>
      </c>
      <c r="BD89" s="196">
        <v>95570.000000003463</v>
      </c>
      <c r="BP89" s="194">
        <v>45406</v>
      </c>
      <c r="BQ89" s="192">
        <v>106100.00000002333</v>
      </c>
      <c r="BU89" s="19">
        <v>45132</v>
      </c>
      <c r="BV89" s="210">
        <v>31999.999999989086</v>
      </c>
      <c r="BW89" s="12"/>
    </row>
    <row r="90" spans="15:75">
      <c r="O90" s="194">
        <v>45408</v>
      </c>
      <c r="P90" s="192">
        <v>96680.000000012791</v>
      </c>
      <c r="Q90" s="90"/>
      <c r="AB90" s="194">
        <v>45408</v>
      </c>
      <c r="AC90" s="192">
        <v>106930.00000002098</v>
      </c>
      <c r="AD90" s="90"/>
      <c r="AO90" s="194">
        <v>45408</v>
      </c>
      <c r="AP90" s="192">
        <v>96392</v>
      </c>
      <c r="AQ90" s="90"/>
      <c r="BC90" s="194">
        <v>45408</v>
      </c>
      <c r="BD90" s="196">
        <v>92009.999999996464</v>
      </c>
      <c r="BP90" s="194">
        <v>45407</v>
      </c>
      <c r="BQ90" s="192">
        <v>107199.99999997675</v>
      </c>
      <c r="BU90" s="19">
        <v>45133</v>
      </c>
      <c r="BV90" s="210">
        <v>12128.99999999695</v>
      </c>
      <c r="BW90" s="12"/>
    </row>
    <row r="91" spans="15:75">
      <c r="O91" s="194">
        <v>45409</v>
      </c>
      <c r="P91" s="192">
        <v>95949.999999993001</v>
      </c>
      <c r="Q91" s="90"/>
      <c r="AB91" s="194">
        <v>45409</v>
      </c>
      <c r="AC91" s="192">
        <v>96419.99999998245</v>
      </c>
      <c r="AD91" s="90"/>
      <c r="AO91" s="194">
        <v>45409</v>
      </c>
      <c r="AP91" s="192">
        <v>95712</v>
      </c>
      <c r="AQ91" s="90"/>
      <c r="BC91" s="194">
        <v>45409</v>
      </c>
      <c r="BD91" s="196">
        <v>90439.999999998923</v>
      </c>
      <c r="BP91" s="194">
        <v>45408</v>
      </c>
      <c r="BQ91" s="192">
        <v>108300.00000000575</v>
      </c>
      <c r="BU91" s="19">
        <v>45134</v>
      </c>
      <c r="BV91" s="210">
        <v>16240.000000000009</v>
      </c>
      <c r="BW91" s="12"/>
    </row>
    <row r="92" spans="15:75">
      <c r="O92" s="194">
        <v>45410</v>
      </c>
      <c r="P92" s="192">
        <v>88379.999999995445</v>
      </c>
      <c r="Q92" s="90"/>
      <c r="AB92" s="194">
        <v>45410</v>
      </c>
      <c r="AC92" s="192">
        <v>95249.999999998865</v>
      </c>
      <c r="AD92" s="90"/>
      <c r="AO92" s="194">
        <v>45410</v>
      </c>
      <c r="AP92" s="192">
        <v>95525</v>
      </c>
      <c r="AQ92" s="90"/>
      <c r="BC92" s="194">
        <v>45410</v>
      </c>
      <c r="BD92" s="196">
        <v>90300.000000004613</v>
      </c>
      <c r="BP92" s="194">
        <v>45409</v>
      </c>
      <c r="BQ92" s="192">
        <v>95700.000000000044</v>
      </c>
      <c r="BU92" s="19">
        <v>45135</v>
      </c>
      <c r="BV92" s="210">
        <v>54493.000000004598</v>
      </c>
      <c r="BW92" s="12"/>
    </row>
    <row r="93" spans="15:75">
      <c r="O93" s="194">
        <v>45411</v>
      </c>
      <c r="P93" s="192">
        <v>93670.000000003478</v>
      </c>
      <c r="Q93" s="90"/>
      <c r="AB93" s="194">
        <v>45411</v>
      </c>
      <c r="AC93" s="192">
        <v>96770.000000008164</v>
      </c>
      <c r="AD93" s="90"/>
      <c r="AO93" s="194">
        <v>45411</v>
      </c>
      <c r="AP93" s="192">
        <v>95673</v>
      </c>
      <c r="AQ93" s="90"/>
      <c r="BC93" s="194">
        <v>45411</v>
      </c>
      <c r="BD93" s="196">
        <v>90519.999999995314</v>
      </c>
      <c r="BP93" s="194">
        <v>45410</v>
      </c>
      <c r="BQ93" s="192">
        <v>89800.000000005864</v>
      </c>
      <c r="BU93" s="19">
        <v>45136</v>
      </c>
      <c r="BV93" s="210">
        <v>64434.999999992098</v>
      </c>
      <c r="BW93" s="12"/>
    </row>
    <row r="94" spans="15:75">
      <c r="O94" s="194">
        <v>45412</v>
      </c>
      <c r="P94" s="192">
        <v>98309.999999997672</v>
      </c>
      <c r="Q94" s="90"/>
      <c r="AB94" s="194">
        <v>45412</v>
      </c>
      <c r="AC94" s="192">
        <v>101740.00000000001</v>
      </c>
      <c r="AD94" s="90"/>
      <c r="AO94" s="194">
        <v>45412</v>
      </c>
      <c r="AP94" s="192">
        <v>96662</v>
      </c>
      <c r="AQ94" s="90"/>
      <c r="BC94" s="194">
        <v>45412</v>
      </c>
      <c r="BD94" s="196">
        <v>87620.000000002387</v>
      </c>
      <c r="BP94" s="194">
        <v>45411</v>
      </c>
      <c r="BQ94" s="192">
        <v>94599.999999994106</v>
      </c>
      <c r="BU94" s="19">
        <v>45137</v>
      </c>
      <c r="BV94" s="210">
        <v>70943.999999995634</v>
      </c>
      <c r="BW94" s="12"/>
    </row>
    <row r="95" spans="15:75">
      <c r="BO95" s="194">
        <v>45412</v>
      </c>
      <c r="BP95" s="192">
        <v>102900.00000001169</v>
      </c>
      <c r="BT95" s="19">
        <v>45138</v>
      </c>
      <c r="BU95" s="210">
        <v>68647.000000016531</v>
      </c>
    </row>
    <row r="105" spans="4:7" ht="15.75" customHeight="1"/>
    <row r="109" spans="4:7">
      <c r="D109" s="157"/>
      <c r="G109" s="157"/>
    </row>
    <row r="110" spans="4:7">
      <c r="D110" s="157"/>
      <c r="G110" s="157"/>
    </row>
    <row r="111" spans="4:7">
      <c r="D111" s="157"/>
      <c r="G111" s="157"/>
    </row>
    <row r="112" spans="4:7">
      <c r="D112" s="157"/>
      <c r="G112" s="157"/>
    </row>
    <row r="113" s="157" customFormat="1"/>
    <row r="114" s="157" customFormat="1"/>
    <row r="115" s="157" customFormat="1"/>
    <row r="116" s="157" customFormat="1"/>
    <row r="117" s="157" customFormat="1"/>
    <row r="118" s="157" customFormat="1"/>
    <row r="119" s="157" customFormat="1"/>
    <row r="120" s="157" customFormat="1"/>
    <row r="121" s="157" customFormat="1"/>
    <row r="122" s="157" customFormat="1"/>
    <row r="123" s="157" customFormat="1"/>
    <row r="124" s="157" customFormat="1"/>
    <row r="125" s="157" customFormat="1"/>
    <row r="126" s="157" customFormat="1"/>
    <row r="127" s="157" customFormat="1" ht="15.75" customHeight="1"/>
    <row r="128" s="157" customFormat="1"/>
    <row r="129" s="157" customFormat="1"/>
    <row r="130" s="157" customFormat="1"/>
    <row r="131" s="157" customFormat="1"/>
    <row r="132" s="157" customFormat="1"/>
    <row r="133" s="157" customFormat="1"/>
    <row r="134" s="157" customFormat="1"/>
    <row r="135" s="157" customFormat="1"/>
    <row r="136" s="157" customFormat="1"/>
    <row r="137" s="157" customFormat="1"/>
    <row r="138" s="157" customFormat="1"/>
    <row r="139" s="157" customFormat="1"/>
    <row r="140" s="157" customFormat="1"/>
    <row r="141" s="157" customFormat="1"/>
    <row r="142" s="157" customFormat="1"/>
    <row r="143" s="157" customFormat="1"/>
    <row r="144" s="157" customFormat="1"/>
    <row r="145" spans="4:7">
      <c r="D145" s="157"/>
      <c r="G145" s="157"/>
    </row>
    <row r="146" spans="4:7">
      <c r="D146" s="157"/>
      <c r="G146" s="157"/>
    </row>
    <row r="147" spans="4:7">
      <c r="D147" s="185"/>
    </row>
  </sheetData>
  <mergeCells count="121">
    <mergeCell ref="B27:C27"/>
    <mergeCell ref="B15:C15"/>
    <mergeCell ref="M17:M23"/>
    <mergeCell ref="M24:M26"/>
    <mergeCell ref="L15:L16"/>
    <mergeCell ref="L17:L23"/>
    <mergeCell ref="L24:L26"/>
    <mergeCell ref="D15:D16"/>
    <mergeCell ref="E15:E16"/>
    <mergeCell ref="F15:F16"/>
    <mergeCell ref="G15:G16"/>
    <mergeCell ref="H15:H16"/>
    <mergeCell ref="J15:J16"/>
    <mergeCell ref="K15:K16"/>
    <mergeCell ref="M15:M16"/>
    <mergeCell ref="BP13:CA13"/>
    <mergeCell ref="BP14:CA14"/>
    <mergeCell ref="BP15:BQ15"/>
    <mergeCell ref="BR15:BR16"/>
    <mergeCell ref="BS15:BS16"/>
    <mergeCell ref="B2:J2"/>
    <mergeCell ref="B13:L13"/>
    <mergeCell ref="B14:L14"/>
    <mergeCell ref="B3:C4"/>
    <mergeCell ref="D3:D4"/>
    <mergeCell ref="E3:F3"/>
    <mergeCell ref="G3:H3"/>
    <mergeCell ref="I3:J3"/>
    <mergeCell ref="B5:C10"/>
    <mergeCell ref="I15:I16"/>
    <mergeCell ref="V15:V16"/>
    <mergeCell ref="AI15:AI16"/>
    <mergeCell ref="BJ15:BJ16"/>
    <mergeCell ref="BW15:BW16"/>
    <mergeCell ref="AV15:AV16"/>
    <mergeCell ref="BC14:BN14"/>
    <mergeCell ref="BC15:BD15"/>
    <mergeCell ref="AQ15:AQ16"/>
    <mergeCell ref="AR15:AR16"/>
    <mergeCell ref="AT15:AT16"/>
    <mergeCell ref="CA24:CA26"/>
    <mergeCell ref="BZ15:BZ16"/>
    <mergeCell ref="CA17:CA23"/>
    <mergeCell ref="BK15:BK16"/>
    <mergeCell ref="BL15:BL16"/>
    <mergeCell ref="BN15:BN16"/>
    <mergeCell ref="BN17:BN22"/>
    <mergeCell ref="BN23:BN25"/>
    <mergeCell ref="BM15:BM16"/>
    <mergeCell ref="BZ17:BZ23"/>
    <mergeCell ref="BZ24:BZ26"/>
    <mergeCell ref="BT15:BT16"/>
    <mergeCell ref="BU15:BU16"/>
    <mergeCell ref="BV15:BV16"/>
    <mergeCell ref="BX15:BX16"/>
    <mergeCell ref="BY15:BY16"/>
    <mergeCell ref="CA15:CA16"/>
    <mergeCell ref="AW15:AW16"/>
    <mergeCell ref="AX15:AX16"/>
    <mergeCell ref="AZ15:AZ16"/>
    <mergeCell ref="BG15:BG16"/>
    <mergeCell ref="BH15:BH16"/>
    <mergeCell ref="BI15:BI16"/>
    <mergeCell ref="BE15:BE16"/>
    <mergeCell ref="BF15:BF16"/>
    <mergeCell ref="BC13:BN13"/>
    <mergeCell ref="AO15:AP15"/>
    <mergeCell ref="AO13:AZ13"/>
    <mergeCell ref="AO14:AZ14"/>
    <mergeCell ref="AZ17:AZ22"/>
    <mergeCell ref="AM23:AM25"/>
    <mergeCell ref="AY15:AY16"/>
    <mergeCell ref="AB13:AM13"/>
    <mergeCell ref="AB14:AM14"/>
    <mergeCell ref="AB15:AC15"/>
    <mergeCell ref="AD15:AD16"/>
    <mergeCell ref="AE15:AE16"/>
    <mergeCell ref="AF15:AF16"/>
    <mergeCell ref="AG15:AG16"/>
    <mergeCell ref="AM15:AM16"/>
    <mergeCell ref="AU15:AU16"/>
    <mergeCell ref="AL15:AL16"/>
    <mergeCell ref="AH15:AH16"/>
    <mergeCell ref="AJ15:AJ16"/>
    <mergeCell ref="AK15:AK16"/>
    <mergeCell ref="AS15:AS16"/>
    <mergeCell ref="Y15:Y16"/>
    <mergeCell ref="O13:Z13"/>
    <mergeCell ref="O14:Z14"/>
    <mergeCell ref="O15:P15"/>
    <mergeCell ref="Q15:Q16"/>
    <mergeCell ref="R15:R16"/>
    <mergeCell ref="S15:S16"/>
    <mergeCell ref="T15:T16"/>
    <mergeCell ref="U15:U16"/>
    <mergeCell ref="W15:W16"/>
    <mergeCell ref="X15:X16"/>
    <mergeCell ref="Z15:Z16"/>
    <mergeCell ref="AL23:AL25"/>
    <mergeCell ref="AY17:AY22"/>
    <mergeCell ref="BU32:BV32"/>
    <mergeCell ref="O31:P31"/>
    <mergeCell ref="AB31:AC31"/>
    <mergeCell ref="AO31:AP31"/>
    <mergeCell ref="BC31:BD31"/>
    <mergeCell ref="BP32:BQ32"/>
    <mergeCell ref="O26:P26"/>
    <mergeCell ref="BM17:BM22"/>
    <mergeCell ref="BM23:BM25"/>
    <mergeCell ref="AM17:AM22"/>
    <mergeCell ref="AZ23:AZ25"/>
    <mergeCell ref="Z17:Z22"/>
    <mergeCell ref="Z23:Z25"/>
    <mergeCell ref="AY23:AY25"/>
    <mergeCell ref="BP27:BQ27"/>
    <mergeCell ref="BC26:BD26"/>
    <mergeCell ref="AO26:AP26"/>
    <mergeCell ref="AB26:AC26"/>
    <mergeCell ref="Y17:Y22"/>
    <mergeCell ref="Y23:Y25"/>
    <mergeCell ref="AL17:AL22"/>
  </mergeCells>
  <phoneticPr fontId="23" type="noConversion"/>
  <conditionalFormatting sqref="B5">
    <cfRule type="duplicateValues" dxfId="0" priority="1"/>
  </conditionalFormatting>
  <pageMargins left="0.7" right="0.7" top="0.75" bottom="0.75" header="0.3" footer="0.3"/>
  <pageSetup orientation="portrait" horizontalDpi="300" verticalDpi="300" r:id="rId1"/>
  <ignoredErrors>
    <ignoredError sqref="BW30:BW31"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N31"/>
  <sheetViews>
    <sheetView zoomScale="85" zoomScaleNormal="85" workbookViewId="0">
      <selection activeCell="Q10" sqref="Q10"/>
    </sheetView>
  </sheetViews>
  <sheetFormatPr defaultRowHeight="14.4"/>
  <cols>
    <col min="2" max="2" width="26.6640625" customWidth="1"/>
    <col min="3" max="3" width="14.6640625" customWidth="1"/>
    <col min="4" max="4" width="12.88671875" bestFit="1" customWidth="1"/>
    <col min="5" max="5" width="13.33203125" style="12" bestFit="1" customWidth="1"/>
    <col min="6" max="6" width="17.33203125" customWidth="1"/>
    <col min="7" max="7" width="18.44140625" customWidth="1"/>
    <col min="8" max="8" width="18.5546875" customWidth="1"/>
    <col min="9" max="9" width="10.44140625" bestFit="1" customWidth="1"/>
    <col min="10" max="10" width="12.109375" customWidth="1"/>
    <col min="11" max="11" width="26.88671875" customWidth="1"/>
    <col min="12" max="13" width="14.33203125" customWidth="1"/>
    <col min="14" max="14" width="14.109375" bestFit="1" customWidth="1"/>
  </cols>
  <sheetData>
    <row r="2" spans="2:14">
      <c r="B2" s="484" t="s">
        <v>109</v>
      </c>
      <c r="C2" s="485"/>
      <c r="D2" s="485"/>
      <c r="E2" s="485"/>
      <c r="F2" s="485"/>
      <c r="G2" s="485"/>
      <c r="H2" s="485"/>
      <c r="I2" s="486"/>
    </row>
    <row r="3" spans="2:14" ht="14.4" customHeight="1">
      <c r="B3" s="481" t="s">
        <v>89</v>
      </c>
      <c r="C3" s="481" t="s">
        <v>15</v>
      </c>
      <c r="D3" s="483" t="s">
        <v>91</v>
      </c>
      <c r="E3" s="483"/>
      <c r="F3" s="483" t="s">
        <v>92</v>
      </c>
      <c r="G3" s="483"/>
      <c r="H3" s="483" t="s">
        <v>12</v>
      </c>
      <c r="I3" s="483"/>
    </row>
    <row r="4" spans="2:14">
      <c r="B4" s="482"/>
      <c r="C4" s="482"/>
      <c r="D4" s="151" t="s">
        <v>93</v>
      </c>
      <c r="E4" s="151" t="s">
        <v>94</v>
      </c>
      <c r="F4" s="151" t="s">
        <v>93</v>
      </c>
      <c r="G4" s="151" t="s">
        <v>94</v>
      </c>
      <c r="H4" s="151" t="s">
        <v>93</v>
      </c>
      <c r="I4" s="151" t="s">
        <v>94</v>
      </c>
    </row>
    <row r="5" spans="2:14">
      <c r="B5" s="17" t="str">
        <f>'ER Summary'!D42</f>
        <v>Mytrah Agriya Power Pvt Ltd</v>
      </c>
      <c r="C5" s="17">
        <v>50</v>
      </c>
      <c r="D5" s="30">
        <f>L12</f>
        <v>45025.899999999994</v>
      </c>
      <c r="E5" s="31">
        <f>M12</f>
        <v>42180</v>
      </c>
      <c r="F5" s="30">
        <f>L18</f>
        <v>23696.699999999997</v>
      </c>
      <c r="G5" s="31">
        <f>M18</f>
        <v>22199</v>
      </c>
      <c r="H5" s="30">
        <f>D5+F5</f>
        <v>68722.599999999991</v>
      </c>
      <c r="I5" s="31">
        <f>E5+G5</f>
        <v>64379</v>
      </c>
    </row>
    <row r="6" spans="2:14">
      <c r="B6" s="17" t="s">
        <v>12</v>
      </c>
      <c r="C6" s="17">
        <f>C5</f>
        <v>50</v>
      </c>
      <c r="D6" s="30">
        <f t="shared" ref="D6:I6" si="0">D5</f>
        <v>45025.899999999994</v>
      </c>
      <c r="E6" s="31">
        <f t="shared" si="0"/>
        <v>42180</v>
      </c>
      <c r="F6" s="30">
        <f t="shared" si="0"/>
        <v>23696.699999999997</v>
      </c>
      <c r="G6" s="31">
        <f t="shared" si="0"/>
        <v>22199</v>
      </c>
      <c r="H6" s="30">
        <f t="shared" si="0"/>
        <v>68722.599999999991</v>
      </c>
      <c r="I6" s="31">
        <f t="shared" si="0"/>
        <v>64379</v>
      </c>
    </row>
    <row r="8" spans="2:14">
      <c r="B8" s="476" t="s">
        <v>52</v>
      </c>
      <c r="C8" s="477"/>
      <c r="D8" s="477"/>
      <c r="E8" s="477"/>
      <c r="F8" s="477"/>
      <c r="G8" s="477"/>
      <c r="H8" s="477"/>
      <c r="I8" s="477"/>
      <c r="J8" s="477"/>
      <c r="K8" s="477"/>
      <c r="L8" s="477"/>
      <c r="M8" s="478"/>
    </row>
    <row r="9" spans="2:14">
      <c r="B9" s="476" t="s">
        <v>31</v>
      </c>
      <c r="C9" s="477"/>
      <c r="D9" s="477"/>
      <c r="E9" s="477"/>
      <c r="F9" s="477"/>
      <c r="G9" s="477"/>
      <c r="H9" s="477"/>
      <c r="I9" s="477"/>
      <c r="J9" s="477"/>
      <c r="K9" s="477"/>
      <c r="L9" s="477"/>
      <c r="M9" s="478"/>
    </row>
    <row r="10" spans="2:14" ht="15.75" customHeight="1">
      <c r="B10" s="494" t="s">
        <v>5</v>
      </c>
      <c r="C10" s="495"/>
      <c r="D10" s="496" t="s">
        <v>48</v>
      </c>
      <c r="E10" s="491" t="s">
        <v>49</v>
      </c>
      <c r="F10" s="498" t="s">
        <v>8</v>
      </c>
      <c r="G10" s="491" t="s">
        <v>7</v>
      </c>
      <c r="H10" s="491" t="s">
        <v>8</v>
      </c>
      <c r="I10" s="479" t="s">
        <v>129</v>
      </c>
      <c r="J10" s="491" t="s">
        <v>9</v>
      </c>
      <c r="K10" s="492" t="s">
        <v>10</v>
      </c>
      <c r="L10" s="504" t="s">
        <v>66</v>
      </c>
      <c r="M10" s="489" t="s">
        <v>11</v>
      </c>
      <c r="N10" s="20"/>
    </row>
    <row r="11" spans="2:14" ht="15" thickBot="1">
      <c r="B11" s="8" t="s">
        <v>1</v>
      </c>
      <c r="C11" s="7" t="s">
        <v>2</v>
      </c>
      <c r="D11" s="497"/>
      <c r="E11" s="479"/>
      <c r="F11" s="499"/>
      <c r="G11" s="479"/>
      <c r="H11" s="479"/>
      <c r="I11" s="480"/>
      <c r="J11" s="479"/>
      <c r="K11" s="493"/>
      <c r="L11" s="505"/>
      <c r="M11" s="490"/>
      <c r="N11" s="20"/>
    </row>
    <row r="12" spans="2:14">
      <c r="B12" s="254">
        <v>45108</v>
      </c>
      <c r="C12" s="254">
        <v>45139</v>
      </c>
      <c r="D12" s="133">
        <v>5700.8</v>
      </c>
      <c r="E12" s="147">
        <v>46.8</v>
      </c>
      <c r="F12" s="133">
        <f>D12-E12</f>
        <v>5654</v>
      </c>
      <c r="G12" s="147">
        <v>5663600</v>
      </c>
      <c r="H12" s="133">
        <f>G12/1000</f>
        <v>5663.6</v>
      </c>
      <c r="I12" s="133">
        <f>MIN(F12,H12)</f>
        <v>5654</v>
      </c>
      <c r="J12" s="13">
        <v>0.93679999999999997</v>
      </c>
      <c r="K12" s="15">
        <f>I12*J12</f>
        <v>5296.6671999999999</v>
      </c>
      <c r="L12" s="506">
        <f>SUM(F12:F17)</f>
        <v>45025.899999999994</v>
      </c>
      <c r="M12" s="500">
        <f>ROUNDDOWN(SUM(K12:K17),0)</f>
        <v>42180</v>
      </c>
      <c r="N12" s="21"/>
    </row>
    <row r="13" spans="2:14">
      <c r="B13" s="254">
        <v>45139</v>
      </c>
      <c r="C13" s="254">
        <v>45170</v>
      </c>
      <c r="D13" s="133">
        <v>8311.7999999999993</v>
      </c>
      <c r="E13" s="147">
        <v>44.6</v>
      </c>
      <c r="F13" s="133">
        <f t="shared" ref="F13:F20" si="1">D13-E13</f>
        <v>8267.1999999999989</v>
      </c>
      <c r="G13" s="133">
        <v>8274600</v>
      </c>
      <c r="H13" s="133">
        <f t="shared" ref="H13:H20" si="2">G13/1000</f>
        <v>8274.6</v>
      </c>
      <c r="I13" s="133">
        <f t="shared" ref="I13:I20" si="3">MIN(F13,H13)</f>
        <v>8267.1999999999989</v>
      </c>
      <c r="J13" s="13">
        <v>0.93679999999999997</v>
      </c>
      <c r="K13" s="15">
        <f t="shared" ref="K13:K20" si="4">I13*J13</f>
        <v>7744.7129599999989</v>
      </c>
      <c r="L13" s="507"/>
      <c r="M13" s="501"/>
      <c r="N13" s="21"/>
    </row>
    <row r="14" spans="2:14">
      <c r="B14" s="254">
        <v>45170</v>
      </c>
      <c r="C14" s="254">
        <v>45200</v>
      </c>
      <c r="D14" s="133">
        <v>6227.8</v>
      </c>
      <c r="E14" s="147">
        <v>47.8</v>
      </c>
      <c r="F14" s="133">
        <f t="shared" si="1"/>
        <v>6180</v>
      </c>
      <c r="G14" s="133">
        <v>6191800</v>
      </c>
      <c r="H14" s="133">
        <f t="shared" si="2"/>
        <v>6191.8</v>
      </c>
      <c r="I14" s="133">
        <f t="shared" si="3"/>
        <v>6180</v>
      </c>
      <c r="J14" s="13">
        <v>0.93679999999999997</v>
      </c>
      <c r="K14" s="15">
        <f t="shared" si="4"/>
        <v>5789.424</v>
      </c>
      <c r="L14" s="507"/>
      <c r="M14" s="501"/>
      <c r="N14" s="21"/>
    </row>
    <row r="15" spans="2:14">
      <c r="B15" s="254">
        <v>45200</v>
      </c>
      <c r="C15" s="254">
        <v>45231</v>
      </c>
      <c r="D15" s="133">
        <v>10306</v>
      </c>
      <c r="E15" s="147">
        <v>47.8</v>
      </c>
      <c r="F15" s="133">
        <f t="shared" si="1"/>
        <v>10258.200000000001</v>
      </c>
      <c r="G15" s="133">
        <v>10268800</v>
      </c>
      <c r="H15" s="133">
        <f t="shared" si="2"/>
        <v>10268.799999999999</v>
      </c>
      <c r="I15" s="133">
        <f t="shared" si="3"/>
        <v>10258.200000000001</v>
      </c>
      <c r="J15" s="13">
        <v>0.93679999999999997</v>
      </c>
      <c r="K15" s="15">
        <f t="shared" si="4"/>
        <v>9609.8817600000002</v>
      </c>
      <c r="L15" s="507"/>
      <c r="M15" s="501"/>
      <c r="N15" s="21"/>
    </row>
    <row r="16" spans="2:14">
      <c r="B16" s="254">
        <v>45231</v>
      </c>
      <c r="C16" s="254">
        <v>45261</v>
      </c>
      <c r="D16" s="133">
        <v>7428.4</v>
      </c>
      <c r="E16" s="147">
        <v>52</v>
      </c>
      <c r="F16" s="133">
        <f t="shared" si="1"/>
        <v>7376.4</v>
      </c>
      <c r="G16" s="133">
        <v>7392400</v>
      </c>
      <c r="H16" s="133">
        <f t="shared" si="2"/>
        <v>7392.4</v>
      </c>
      <c r="I16" s="133">
        <f t="shared" si="3"/>
        <v>7376.4</v>
      </c>
      <c r="J16" s="13">
        <v>0.93679999999999997</v>
      </c>
      <c r="K16" s="15">
        <f t="shared" si="4"/>
        <v>6910.2115199999998</v>
      </c>
      <c r="L16" s="507"/>
      <c r="M16" s="501"/>
      <c r="N16" s="21"/>
    </row>
    <row r="17" spans="2:14" ht="15" thickBot="1">
      <c r="B17" s="254">
        <v>45261</v>
      </c>
      <c r="C17" s="254">
        <v>45293</v>
      </c>
      <c r="D17" s="133">
        <v>7342.7</v>
      </c>
      <c r="E17" s="147">
        <v>52.6</v>
      </c>
      <c r="F17" s="133">
        <f t="shared" si="1"/>
        <v>7290.0999999999995</v>
      </c>
      <c r="G17" s="133">
        <v>7316100</v>
      </c>
      <c r="H17" s="133">
        <f t="shared" si="2"/>
        <v>7316.1</v>
      </c>
      <c r="I17" s="133">
        <f t="shared" si="3"/>
        <v>7290.0999999999995</v>
      </c>
      <c r="J17" s="13">
        <v>0.93679999999999997</v>
      </c>
      <c r="K17" s="15">
        <f t="shared" si="4"/>
        <v>6829.365679999999</v>
      </c>
      <c r="L17" s="508"/>
      <c r="M17" s="502"/>
      <c r="N17" s="21"/>
    </row>
    <row r="18" spans="2:14">
      <c r="B18" s="254">
        <v>45293</v>
      </c>
      <c r="C18" s="254">
        <v>45323</v>
      </c>
      <c r="D18" s="133">
        <v>6264.9</v>
      </c>
      <c r="E18" s="147">
        <v>44.8</v>
      </c>
      <c r="F18" s="133">
        <f t="shared" si="1"/>
        <v>6220.0999999999995</v>
      </c>
      <c r="G18" s="133">
        <v>6228900</v>
      </c>
      <c r="H18" s="133">
        <f t="shared" si="2"/>
        <v>6228.9</v>
      </c>
      <c r="I18" s="133">
        <f t="shared" si="3"/>
        <v>6220.0999999999995</v>
      </c>
      <c r="J18" s="13">
        <v>0.93679999999999997</v>
      </c>
      <c r="K18" s="15">
        <f t="shared" si="4"/>
        <v>5826.9896799999997</v>
      </c>
      <c r="L18" s="509">
        <f>SUM(F18:F20)</f>
        <v>23696.699999999997</v>
      </c>
      <c r="M18" s="503">
        <f>ROUNDDOWN(SUM(K18:K20),0)</f>
        <v>22199</v>
      </c>
      <c r="N18" s="21"/>
    </row>
    <row r="19" spans="2:14">
      <c r="B19" s="254">
        <v>45323</v>
      </c>
      <c r="C19" s="254">
        <v>45352</v>
      </c>
      <c r="D19" s="133">
        <v>7937.4</v>
      </c>
      <c r="E19" s="147">
        <v>44.2</v>
      </c>
      <c r="F19" s="133">
        <f t="shared" si="1"/>
        <v>7893.2</v>
      </c>
      <c r="G19" s="133">
        <v>7902600</v>
      </c>
      <c r="H19" s="133">
        <f t="shared" si="2"/>
        <v>7902.6</v>
      </c>
      <c r="I19" s="133">
        <f t="shared" si="3"/>
        <v>7893.2</v>
      </c>
      <c r="J19" s="13">
        <v>0.93679999999999997</v>
      </c>
      <c r="K19" s="15">
        <f t="shared" si="4"/>
        <v>7394.3497599999992</v>
      </c>
      <c r="L19" s="507"/>
      <c r="M19" s="501"/>
      <c r="N19" s="21"/>
    </row>
    <row r="20" spans="2:14" ht="15" thickBot="1">
      <c r="B20" s="254">
        <v>45352</v>
      </c>
      <c r="C20" s="254">
        <v>45382</v>
      </c>
      <c r="D20" s="133">
        <f>4209.4+5417.6</f>
        <v>9627</v>
      </c>
      <c r="E20" s="147">
        <f>17.8+25.8</f>
        <v>43.6</v>
      </c>
      <c r="F20" s="133">
        <f t="shared" si="1"/>
        <v>9583.4</v>
      </c>
      <c r="G20" s="133">
        <v>9591000</v>
      </c>
      <c r="H20" s="133">
        <f t="shared" si="2"/>
        <v>9591</v>
      </c>
      <c r="I20" s="133">
        <f t="shared" si="3"/>
        <v>9583.4</v>
      </c>
      <c r="J20" s="13">
        <v>0.93679999999999997</v>
      </c>
      <c r="K20" s="15">
        <f t="shared" si="4"/>
        <v>8977.72912</v>
      </c>
      <c r="L20" s="508"/>
      <c r="M20" s="502"/>
      <c r="N20" s="21"/>
    </row>
    <row r="21" spans="2:14" ht="15" thickBot="1">
      <c r="B21" s="487" t="s">
        <v>12</v>
      </c>
      <c r="C21" s="488"/>
      <c r="D21" s="148"/>
      <c r="E21" s="149"/>
      <c r="F21" s="150">
        <f>SUM(F12:F20)</f>
        <v>68722.599999999991</v>
      </c>
      <c r="G21" s="148"/>
      <c r="H21" s="148"/>
      <c r="I21" s="148"/>
      <c r="J21" s="25"/>
      <c r="K21" s="26"/>
      <c r="L21" s="27">
        <f>SUM(L12:L20)</f>
        <v>68722.599999999991</v>
      </c>
      <c r="M21" s="32">
        <f>SUM(M12:M20)</f>
        <v>64379</v>
      </c>
      <c r="N21" s="21"/>
    </row>
    <row r="22" spans="2:14">
      <c r="E22"/>
    </row>
    <row r="23" spans="2:14">
      <c r="E23"/>
    </row>
    <row r="24" spans="2:14">
      <c r="E24"/>
    </row>
    <row r="25" spans="2:14">
      <c r="E25"/>
    </row>
    <row r="31" spans="2:14">
      <c r="C31" s="2"/>
    </row>
  </sheetData>
  <mergeCells count="24">
    <mergeCell ref="B2:I2"/>
    <mergeCell ref="B21:C21"/>
    <mergeCell ref="M10:M11"/>
    <mergeCell ref="G10:G11"/>
    <mergeCell ref="H10:H11"/>
    <mergeCell ref="J10:J11"/>
    <mergeCell ref="K10:K11"/>
    <mergeCell ref="B10:C10"/>
    <mergeCell ref="D10:D11"/>
    <mergeCell ref="E10:E11"/>
    <mergeCell ref="F10:F11"/>
    <mergeCell ref="M12:M17"/>
    <mergeCell ref="M18:M20"/>
    <mergeCell ref="L10:L11"/>
    <mergeCell ref="L12:L17"/>
    <mergeCell ref="L18:L20"/>
    <mergeCell ref="B8:M8"/>
    <mergeCell ref="B9:M9"/>
    <mergeCell ref="I10:I11"/>
    <mergeCell ref="B3:B4"/>
    <mergeCell ref="C3:C4"/>
    <mergeCell ref="D3:E3"/>
    <mergeCell ref="F3:G3"/>
    <mergeCell ref="H3:I3"/>
  </mergeCells>
  <phoneticPr fontId="2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M89"/>
  <sheetViews>
    <sheetView zoomScale="85" zoomScaleNormal="85" workbookViewId="0">
      <selection activeCell="K12" sqref="K12"/>
    </sheetView>
  </sheetViews>
  <sheetFormatPr defaultColWidth="8.88671875" defaultRowHeight="14.4"/>
  <cols>
    <col min="1" max="1" width="8.88671875" style="12"/>
    <col min="2" max="2" width="25.109375" style="12" bestFit="1" customWidth="1"/>
    <col min="3" max="3" width="15.5546875" style="12" customWidth="1"/>
    <col min="4" max="4" width="16.6640625" style="12" customWidth="1"/>
    <col min="5" max="5" width="12" style="12" bestFit="1" customWidth="1"/>
    <col min="6" max="6" width="18" style="12" customWidth="1"/>
    <col min="7" max="7" width="17.88671875" style="12" customWidth="1"/>
    <col min="8" max="8" width="18.109375" style="12" customWidth="1"/>
    <col min="9" max="9" width="18.44140625" style="12" customWidth="1"/>
    <col min="10" max="10" width="11.5546875" style="12" customWidth="1"/>
    <col min="11" max="11" width="31.6640625" style="12" customWidth="1"/>
    <col min="12" max="13" width="14.5546875" style="12" customWidth="1"/>
    <col min="14" max="14" width="12.109375" style="12" bestFit="1" customWidth="1"/>
    <col min="15" max="15" width="14.109375" style="12" bestFit="1" customWidth="1"/>
    <col min="16" max="16384" width="8.88671875" style="12"/>
  </cols>
  <sheetData>
    <row r="2" spans="2:13">
      <c r="B2" s="525" t="s">
        <v>109</v>
      </c>
      <c r="C2" s="526"/>
      <c r="D2" s="526"/>
      <c r="E2" s="526"/>
      <c r="F2" s="526"/>
      <c r="G2" s="526"/>
      <c r="H2" s="526"/>
      <c r="I2" s="527"/>
    </row>
    <row r="3" spans="2:13">
      <c r="B3" s="512" t="s">
        <v>89</v>
      </c>
      <c r="C3" s="512" t="s">
        <v>15</v>
      </c>
      <c r="D3" s="513" t="s">
        <v>91</v>
      </c>
      <c r="E3" s="513"/>
      <c r="F3" s="513" t="s">
        <v>92</v>
      </c>
      <c r="G3" s="513"/>
      <c r="H3" s="513" t="s">
        <v>12</v>
      </c>
      <c r="I3" s="513"/>
    </row>
    <row r="4" spans="2:13">
      <c r="B4" s="512"/>
      <c r="C4" s="512"/>
      <c r="D4" s="197" t="s">
        <v>93</v>
      </c>
      <c r="E4" s="197" t="s">
        <v>94</v>
      </c>
      <c r="F4" s="197" t="s">
        <v>93</v>
      </c>
      <c r="G4" s="197" t="s">
        <v>94</v>
      </c>
      <c r="H4" s="197" t="s">
        <v>93</v>
      </c>
      <c r="I4" s="197" t="s">
        <v>94</v>
      </c>
    </row>
    <row r="5" spans="2:13">
      <c r="B5" s="210" t="str">
        <f>'ER Summary'!D43</f>
        <v>Mytrah Akaash Power Pvt Ltd</v>
      </c>
      <c r="C5" s="210">
        <v>50</v>
      </c>
      <c r="D5" s="225">
        <f>L12</f>
        <v>40938.9</v>
      </c>
      <c r="E5" s="226">
        <f>M12</f>
        <v>38351</v>
      </c>
      <c r="F5" s="225">
        <f>L18</f>
        <v>23053.651512032666</v>
      </c>
      <c r="G5" s="226">
        <f>M18</f>
        <v>21596</v>
      </c>
      <c r="H5" s="225">
        <f>D5+F5</f>
        <v>63992.551512032667</v>
      </c>
      <c r="I5" s="226">
        <f>E5+G5</f>
        <v>59947</v>
      </c>
    </row>
    <row r="6" spans="2:13">
      <c r="B6" s="210" t="s">
        <v>12</v>
      </c>
      <c r="C6" s="210">
        <f>C5</f>
        <v>50</v>
      </c>
      <c r="D6" s="227">
        <f t="shared" ref="D6:I6" si="0">D5</f>
        <v>40938.9</v>
      </c>
      <c r="E6" s="226">
        <f t="shared" si="0"/>
        <v>38351</v>
      </c>
      <c r="F6" s="225">
        <f t="shared" si="0"/>
        <v>23053.651512032666</v>
      </c>
      <c r="G6" s="226">
        <f t="shared" si="0"/>
        <v>21596</v>
      </c>
      <c r="H6" s="225">
        <f t="shared" si="0"/>
        <v>63992.551512032667</v>
      </c>
      <c r="I6" s="226">
        <f t="shared" si="0"/>
        <v>59947</v>
      </c>
    </row>
    <row r="7" spans="2:13" ht="15" thickBot="1"/>
    <row r="8" spans="2:13">
      <c r="B8" s="516" t="s">
        <v>14</v>
      </c>
      <c r="C8" s="517"/>
      <c r="D8" s="517" t="s">
        <v>53</v>
      </c>
      <c r="E8" s="517"/>
      <c r="F8" s="517"/>
      <c r="G8" s="517"/>
      <c r="H8" s="517"/>
      <c r="I8" s="517"/>
      <c r="J8" s="517"/>
      <c r="K8" s="535"/>
      <c r="L8" s="536"/>
      <c r="M8" s="220"/>
    </row>
    <row r="9" spans="2:13" ht="15" thickBot="1">
      <c r="B9" s="518" t="s">
        <v>28</v>
      </c>
      <c r="C9" s="519"/>
      <c r="D9" s="519" t="s">
        <v>31</v>
      </c>
      <c r="E9" s="519"/>
      <c r="F9" s="519"/>
      <c r="G9" s="519"/>
      <c r="H9" s="519"/>
      <c r="I9" s="519"/>
      <c r="J9" s="519"/>
      <c r="K9" s="537"/>
      <c r="L9" s="538"/>
    </row>
    <row r="10" spans="2:13" ht="15" customHeight="1">
      <c r="B10" s="520" t="s">
        <v>5</v>
      </c>
      <c r="C10" s="521"/>
      <c r="D10" s="522" t="s">
        <v>48</v>
      </c>
      <c r="E10" s="539" t="s">
        <v>49</v>
      </c>
      <c r="F10" s="539" t="s">
        <v>54</v>
      </c>
      <c r="G10" s="539" t="s">
        <v>7</v>
      </c>
      <c r="H10" s="539" t="s">
        <v>50</v>
      </c>
      <c r="I10" s="524" t="s">
        <v>129</v>
      </c>
      <c r="J10" s="539" t="s">
        <v>9</v>
      </c>
      <c r="K10" s="540" t="s">
        <v>10</v>
      </c>
      <c r="L10" s="534" t="s">
        <v>67</v>
      </c>
      <c r="M10" s="534" t="s">
        <v>11</v>
      </c>
    </row>
    <row r="11" spans="2:13" ht="15" thickBot="1">
      <c r="B11" s="8" t="s">
        <v>1</v>
      </c>
      <c r="C11" s="7" t="s">
        <v>2</v>
      </c>
      <c r="D11" s="523"/>
      <c r="E11" s="479"/>
      <c r="F11" s="479"/>
      <c r="G11" s="479"/>
      <c r="H11" s="479"/>
      <c r="I11" s="480"/>
      <c r="J11" s="479"/>
      <c r="K11" s="493"/>
      <c r="L11" s="490"/>
      <c r="M11" s="490"/>
    </row>
    <row r="12" spans="2:13">
      <c r="B12" s="255">
        <v>45108</v>
      </c>
      <c r="C12" s="255">
        <v>45139</v>
      </c>
      <c r="D12" s="14">
        <v>6202.4</v>
      </c>
      <c r="E12" s="221">
        <v>49.4</v>
      </c>
      <c r="F12" s="221">
        <f>D12-E12</f>
        <v>6153</v>
      </c>
      <c r="G12" s="14">
        <v>6165200</v>
      </c>
      <c r="H12" s="221">
        <f>G12/1000</f>
        <v>6165.2</v>
      </c>
      <c r="I12" s="221">
        <f>MIN(F12,H12)</f>
        <v>6153</v>
      </c>
      <c r="J12" s="14">
        <v>0.93679999999999997</v>
      </c>
      <c r="K12" s="221">
        <f>I12*J12</f>
        <v>5764.1304</v>
      </c>
      <c r="L12" s="541">
        <f>SUM(F12:F17)</f>
        <v>40938.9</v>
      </c>
      <c r="M12" s="531">
        <f>ROUNDDOWN(SUM(K12:K17),0)</f>
        <v>38351</v>
      </c>
    </row>
    <row r="13" spans="2:13">
      <c r="B13" s="255">
        <v>45139</v>
      </c>
      <c r="C13" s="255">
        <v>45170</v>
      </c>
      <c r="D13" s="14">
        <v>8043.4</v>
      </c>
      <c r="E13" s="14">
        <v>48.4</v>
      </c>
      <c r="F13" s="221">
        <f t="shared" ref="F13:F17" si="1">D13-E13</f>
        <v>7995</v>
      </c>
      <c r="G13" s="14">
        <v>8006200</v>
      </c>
      <c r="H13" s="221">
        <f t="shared" ref="H13:H20" si="2">G13/1000</f>
        <v>8006.2</v>
      </c>
      <c r="I13" s="221">
        <f t="shared" ref="I13:I20" si="3">MIN(F13,H13)</f>
        <v>7995</v>
      </c>
      <c r="J13" s="14">
        <v>0.93679999999999997</v>
      </c>
      <c r="K13" s="221">
        <f t="shared" ref="K13:K20" si="4">I13*J13</f>
        <v>7489.7159999999994</v>
      </c>
      <c r="L13" s="542"/>
      <c r="M13" s="532"/>
    </row>
    <row r="14" spans="2:13">
      <c r="B14" s="255">
        <v>45170</v>
      </c>
      <c r="C14" s="255">
        <v>45200</v>
      </c>
      <c r="D14" s="14">
        <v>6990.4</v>
      </c>
      <c r="E14" s="14">
        <v>45.3</v>
      </c>
      <c r="F14" s="221">
        <f t="shared" si="1"/>
        <v>6945.0999999999995</v>
      </c>
      <c r="G14" s="14">
        <v>6954400</v>
      </c>
      <c r="H14" s="221">
        <f t="shared" si="2"/>
        <v>6954.4</v>
      </c>
      <c r="I14" s="221">
        <f t="shared" si="3"/>
        <v>6945.0999999999995</v>
      </c>
      <c r="J14" s="14">
        <v>0.93679999999999997</v>
      </c>
      <c r="K14" s="221">
        <f t="shared" si="4"/>
        <v>6506.1696799999991</v>
      </c>
      <c r="L14" s="542"/>
      <c r="M14" s="532"/>
    </row>
    <row r="15" spans="2:13">
      <c r="B15" s="255">
        <v>45200</v>
      </c>
      <c r="C15" s="255">
        <v>45231</v>
      </c>
      <c r="D15" s="14">
        <v>8693.4</v>
      </c>
      <c r="E15" s="14">
        <v>51.5</v>
      </c>
      <c r="F15" s="221">
        <f t="shared" si="1"/>
        <v>8641.9</v>
      </c>
      <c r="G15" s="14">
        <v>8656200</v>
      </c>
      <c r="H15" s="221">
        <f t="shared" si="2"/>
        <v>8656.2000000000007</v>
      </c>
      <c r="I15" s="221">
        <f t="shared" si="3"/>
        <v>8641.9</v>
      </c>
      <c r="J15" s="14">
        <v>0.93679999999999997</v>
      </c>
      <c r="K15" s="221">
        <f t="shared" si="4"/>
        <v>8095.7319199999993</v>
      </c>
      <c r="L15" s="542"/>
      <c r="M15" s="532"/>
    </row>
    <row r="16" spans="2:13">
      <c r="B16" s="255">
        <v>45231</v>
      </c>
      <c r="C16" s="255">
        <v>45261</v>
      </c>
      <c r="D16" s="14">
        <v>5249</v>
      </c>
      <c r="E16" s="14">
        <v>43.2</v>
      </c>
      <c r="F16" s="221">
        <f t="shared" si="1"/>
        <v>5205.8</v>
      </c>
      <c r="G16" s="14">
        <v>5213000</v>
      </c>
      <c r="H16" s="221">
        <f t="shared" si="2"/>
        <v>5213</v>
      </c>
      <c r="I16" s="221">
        <f t="shared" si="3"/>
        <v>5205.8</v>
      </c>
      <c r="J16" s="14">
        <v>0.93679999999999997</v>
      </c>
      <c r="K16" s="221">
        <f t="shared" si="4"/>
        <v>4876.7934400000004</v>
      </c>
      <c r="L16" s="542"/>
      <c r="M16" s="532"/>
    </row>
    <row r="17" spans="2:13" ht="15" thickBot="1">
      <c r="B17" s="255">
        <v>45261</v>
      </c>
      <c r="C17" s="255">
        <v>45292</v>
      </c>
      <c r="D17" s="14">
        <v>6050.3</v>
      </c>
      <c r="E17" s="14">
        <v>52.2</v>
      </c>
      <c r="F17" s="221">
        <f t="shared" si="1"/>
        <v>5998.1</v>
      </c>
      <c r="G17" s="14">
        <v>6013100</v>
      </c>
      <c r="H17" s="221">
        <f t="shared" si="2"/>
        <v>6013.1</v>
      </c>
      <c r="I17" s="221">
        <f t="shared" si="3"/>
        <v>5998.1</v>
      </c>
      <c r="J17" s="14">
        <v>0.93679999999999997</v>
      </c>
      <c r="K17" s="221">
        <f t="shared" si="4"/>
        <v>5619.0200800000002</v>
      </c>
      <c r="L17" s="543"/>
      <c r="M17" s="533"/>
    </row>
    <row r="18" spans="2:13">
      <c r="B18" s="255">
        <v>45292</v>
      </c>
      <c r="C18" s="255">
        <v>45323</v>
      </c>
      <c r="D18" s="14">
        <v>6343.4</v>
      </c>
      <c r="E18" s="14">
        <v>52.6</v>
      </c>
      <c r="F18" s="221">
        <f>D18-E18</f>
        <v>6290.7999999999993</v>
      </c>
      <c r="G18" s="14">
        <v>6306200</v>
      </c>
      <c r="H18" s="221">
        <f t="shared" si="2"/>
        <v>6306.2</v>
      </c>
      <c r="I18" s="221">
        <f t="shared" si="3"/>
        <v>6290.7999999999993</v>
      </c>
      <c r="J18" s="14">
        <v>0.93679999999999997</v>
      </c>
      <c r="K18" s="221">
        <f t="shared" si="4"/>
        <v>5893.2214399999993</v>
      </c>
      <c r="L18" s="541">
        <f>SUM(F18:F20)</f>
        <v>23053.651512032666</v>
      </c>
      <c r="M18" s="528">
        <f>ROUNDDOWN(SUM(K18:K20),0)</f>
        <v>21596</v>
      </c>
    </row>
    <row r="19" spans="2:13">
      <c r="B19" s="255">
        <v>45323</v>
      </c>
      <c r="C19" s="255">
        <v>45352</v>
      </c>
      <c r="D19" s="14">
        <v>7942.6</v>
      </c>
      <c r="E19" s="14">
        <v>47.5</v>
      </c>
      <c r="F19" s="221">
        <f>D19-E19</f>
        <v>7895.1</v>
      </c>
      <c r="G19" s="14">
        <v>7907800</v>
      </c>
      <c r="H19" s="221">
        <f t="shared" si="2"/>
        <v>7907.8</v>
      </c>
      <c r="I19" s="221">
        <f t="shared" si="3"/>
        <v>7895.1</v>
      </c>
      <c r="J19" s="14">
        <v>0.93679999999999997</v>
      </c>
      <c r="K19" s="221">
        <f t="shared" si="4"/>
        <v>7396.12968</v>
      </c>
      <c r="L19" s="542"/>
      <c r="M19" s="529"/>
    </row>
    <row r="20" spans="2:13" ht="15" thickBot="1">
      <c r="B20" s="256">
        <v>45352</v>
      </c>
      <c r="C20" s="256">
        <f>C25</f>
        <v>45382</v>
      </c>
      <c r="D20" s="14">
        <v>9213.5</v>
      </c>
      <c r="E20" s="14">
        <v>50.8</v>
      </c>
      <c r="F20" s="257">
        <f>(D20-E20)*D26</f>
        <v>8867.751512032668</v>
      </c>
      <c r="G20" s="14">
        <v>9176300</v>
      </c>
      <c r="H20" s="221">
        <f t="shared" si="2"/>
        <v>9176.2999999999993</v>
      </c>
      <c r="I20" s="221">
        <f t="shared" si="3"/>
        <v>8867.751512032668</v>
      </c>
      <c r="J20" s="14">
        <v>0.93679999999999997</v>
      </c>
      <c r="K20" s="221">
        <f t="shared" si="4"/>
        <v>8307.3096164722028</v>
      </c>
      <c r="L20" s="543"/>
      <c r="M20" s="530"/>
    </row>
    <row r="21" spans="2:13" ht="15" thickBot="1">
      <c r="B21" s="514" t="s">
        <v>12</v>
      </c>
      <c r="C21" s="515"/>
      <c r="D21" s="222"/>
      <c r="E21" s="222"/>
      <c r="F21" s="223">
        <f>SUM(F12:F20)</f>
        <v>63992.55151203266</v>
      </c>
      <c r="G21" s="222"/>
      <c r="H21" s="223">
        <f>SUM(H12:H20)</f>
        <v>64398.399999999994</v>
      </c>
      <c r="I21" s="223"/>
      <c r="J21" s="222"/>
      <c r="K21" s="27">
        <f>SUM(L12:L20)</f>
        <v>63992.551512032667</v>
      </c>
      <c r="L21" s="224">
        <f>SUM(M12:M20)</f>
        <v>59947</v>
      </c>
    </row>
    <row r="23" spans="2:13">
      <c r="B23" s="228" t="s">
        <v>33</v>
      </c>
      <c r="C23" s="228" t="s">
        <v>124</v>
      </c>
      <c r="D23" s="228" t="s">
        <v>128</v>
      </c>
    </row>
    <row r="24" spans="2:13">
      <c r="B24" s="229">
        <f>B20</f>
        <v>45352</v>
      </c>
      <c r="C24" s="229">
        <v>45383</v>
      </c>
      <c r="D24" s="230">
        <f>SUM(C29:C60)/1000</f>
        <v>9453.830000000029</v>
      </c>
    </row>
    <row r="25" spans="2:13">
      <c r="B25" s="229">
        <f>B20</f>
        <v>45352</v>
      </c>
      <c r="C25" s="229">
        <v>45382</v>
      </c>
      <c r="D25" s="230">
        <f>SUM(C29:C59)/1000</f>
        <v>9149.5100000000057</v>
      </c>
    </row>
    <row r="26" spans="2:13">
      <c r="B26" s="510" t="s">
        <v>123</v>
      </c>
      <c r="C26" s="511"/>
      <c r="D26" s="210">
        <f>D25/D24</f>
        <v>0.96780987176625533</v>
      </c>
    </row>
    <row r="27" spans="2:13">
      <c r="B27" s="231"/>
      <c r="C27" s="231"/>
      <c r="D27" s="231"/>
    </row>
    <row r="28" spans="2:13">
      <c r="B28" s="193" t="s">
        <v>64</v>
      </c>
      <c r="C28" s="193" t="s">
        <v>127</v>
      </c>
      <c r="D28" s="231"/>
    </row>
    <row r="29" spans="2:13">
      <c r="B29" s="194">
        <v>45352</v>
      </c>
      <c r="C29" s="210">
        <v>327290.00000005588</v>
      </c>
      <c r="D29" s="231"/>
    </row>
    <row r="30" spans="2:13">
      <c r="B30" s="194">
        <v>45353</v>
      </c>
      <c r="C30" s="210">
        <v>326349.99999997445</v>
      </c>
      <c r="D30" s="231"/>
    </row>
    <row r="31" spans="2:13">
      <c r="B31" s="194">
        <v>45354</v>
      </c>
      <c r="C31" s="210">
        <v>322189.99999999779</v>
      </c>
      <c r="D31" s="231"/>
    </row>
    <row r="32" spans="2:13">
      <c r="B32" s="194">
        <v>45355</v>
      </c>
      <c r="C32" s="210">
        <v>313499.99999997451</v>
      </c>
      <c r="D32" s="231"/>
    </row>
    <row r="33" spans="2:4">
      <c r="B33" s="194">
        <v>45356</v>
      </c>
      <c r="C33" s="210">
        <v>323290.00000002998</v>
      </c>
      <c r="D33" s="231"/>
    </row>
    <row r="34" spans="2:4">
      <c r="B34" s="194">
        <v>45357</v>
      </c>
      <c r="C34" s="210">
        <v>314110.00000000012</v>
      </c>
      <c r="D34" s="231"/>
    </row>
    <row r="35" spans="2:4">
      <c r="B35" s="194">
        <v>45358</v>
      </c>
      <c r="C35" s="210">
        <v>283959.99999999546</v>
      </c>
      <c r="D35" s="231"/>
    </row>
    <row r="36" spans="2:4">
      <c r="B36" s="194">
        <v>45359</v>
      </c>
      <c r="C36" s="210">
        <v>281640.00000000442</v>
      </c>
      <c r="D36" s="231"/>
    </row>
    <row r="37" spans="2:4">
      <c r="B37" s="194">
        <v>45360</v>
      </c>
      <c r="C37" s="210">
        <v>316800.00000002107</v>
      </c>
      <c r="D37" s="231"/>
    </row>
    <row r="38" spans="2:4">
      <c r="B38" s="194">
        <v>45361</v>
      </c>
      <c r="C38" s="210">
        <v>314099.99999997218</v>
      </c>
      <c r="D38" s="231"/>
    </row>
    <row r="39" spans="2:4">
      <c r="B39" s="194">
        <v>45362</v>
      </c>
      <c r="C39" s="210">
        <v>276310.00000002771</v>
      </c>
      <c r="D39" s="231"/>
    </row>
    <row r="40" spans="2:4">
      <c r="B40" s="194">
        <v>45363</v>
      </c>
      <c r="C40" s="210">
        <v>279899.99999997916</v>
      </c>
      <c r="D40" s="231"/>
    </row>
    <row r="41" spans="2:4">
      <c r="B41" s="194">
        <v>45364</v>
      </c>
      <c r="C41" s="210">
        <v>275780.00000002113</v>
      </c>
      <c r="D41" s="231"/>
    </row>
    <row r="42" spans="2:4">
      <c r="B42" s="194">
        <v>45365</v>
      </c>
      <c r="C42" s="210">
        <v>273610.00000000192</v>
      </c>
      <c r="D42" s="231"/>
    </row>
    <row r="43" spans="2:4">
      <c r="B43" s="194">
        <v>45366</v>
      </c>
      <c r="C43" s="210">
        <v>250729.99999997683</v>
      </c>
      <c r="D43" s="231"/>
    </row>
    <row r="44" spans="2:4">
      <c r="B44" s="194">
        <v>45367</v>
      </c>
      <c r="C44" s="210">
        <v>270159.99999996985</v>
      </c>
      <c r="D44" s="231"/>
    </row>
    <row r="45" spans="2:4">
      <c r="B45" s="194">
        <v>45368</v>
      </c>
      <c r="C45" s="210">
        <v>288040.00000005134</v>
      </c>
      <c r="D45" s="231"/>
    </row>
    <row r="46" spans="2:4">
      <c r="B46" s="194">
        <v>45369</v>
      </c>
      <c r="C46" s="210">
        <v>220569.99999997424</v>
      </c>
      <c r="D46" s="231"/>
    </row>
    <row r="47" spans="2:4">
      <c r="B47" s="194">
        <v>45370</v>
      </c>
      <c r="C47" s="210">
        <v>237820.00000002791</v>
      </c>
      <c r="D47" s="231"/>
    </row>
    <row r="48" spans="2:4">
      <c r="B48" s="194">
        <v>45371</v>
      </c>
      <c r="C48" s="210">
        <v>270549.99999997654</v>
      </c>
      <c r="D48" s="231"/>
    </row>
    <row r="49" spans="2:4">
      <c r="B49" s="194">
        <v>45372</v>
      </c>
      <c r="C49" s="210">
        <v>330080.00000000041</v>
      </c>
      <c r="D49" s="231"/>
    </row>
    <row r="50" spans="2:4">
      <c r="B50" s="194">
        <v>45373</v>
      </c>
      <c r="C50" s="210">
        <v>335519.99999999773</v>
      </c>
      <c r="D50" s="231"/>
    </row>
    <row r="51" spans="2:4">
      <c r="B51" s="194">
        <v>45374</v>
      </c>
      <c r="C51" s="210">
        <v>315579.99999997171</v>
      </c>
      <c r="D51" s="231"/>
    </row>
    <row r="52" spans="2:4">
      <c r="B52" s="194">
        <v>45375</v>
      </c>
      <c r="C52" s="210">
        <v>258930.00000002576</v>
      </c>
      <c r="D52" s="231"/>
    </row>
    <row r="53" spans="2:4">
      <c r="B53" s="194">
        <v>45376</v>
      </c>
      <c r="C53" s="210">
        <v>270860.00000000239</v>
      </c>
      <c r="D53" s="231"/>
    </row>
    <row r="54" spans="2:4">
      <c r="B54" s="194">
        <v>45377</v>
      </c>
      <c r="C54" s="210">
        <v>307800.00000000244</v>
      </c>
      <c r="D54" s="231"/>
    </row>
    <row r="55" spans="2:4">
      <c r="B55" s="194">
        <v>45378</v>
      </c>
      <c r="C55" s="210">
        <v>323120.00000002311</v>
      </c>
      <c r="D55" s="231"/>
    </row>
    <row r="56" spans="2:4">
      <c r="B56" s="194">
        <v>45379</v>
      </c>
      <c r="C56" s="210">
        <v>316279.99999997654</v>
      </c>
      <c r="D56" s="231"/>
    </row>
    <row r="57" spans="2:4">
      <c r="B57" s="194">
        <v>45380</v>
      </c>
      <c r="C57" s="210">
        <v>298840.00000002334</v>
      </c>
      <c r="D57" s="231"/>
    </row>
    <row r="58" spans="2:4">
      <c r="B58" s="194">
        <v>45381</v>
      </c>
      <c r="C58" s="210">
        <v>310959.99999997683</v>
      </c>
      <c r="D58" s="231"/>
    </row>
    <row r="59" spans="2:4">
      <c r="B59" s="194">
        <v>45382</v>
      </c>
      <c r="C59" s="210">
        <v>314839.99999996967</v>
      </c>
      <c r="D59" s="231"/>
    </row>
    <row r="60" spans="2:4">
      <c r="B60" s="194">
        <v>45383</v>
      </c>
      <c r="C60" s="210">
        <v>304320.00000002334</v>
      </c>
      <c r="D60" s="231"/>
    </row>
    <row r="61" spans="2:4">
      <c r="B61" s="194">
        <v>45384</v>
      </c>
      <c r="C61" s="210">
        <v>297830.00000000675</v>
      </c>
      <c r="D61" s="231"/>
    </row>
    <row r="62" spans="2:4">
      <c r="B62" s="194">
        <v>45385</v>
      </c>
      <c r="C62" s="210">
        <v>299920.00000002328</v>
      </c>
      <c r="D62" s="231"/>
    </row>
    <row r="63" spans="2:4">
      <c r="B63" s="194">
        <v>45386</v>
      </c>
      <c r="C63" s="210">
        <v>311789.99999996996</v>
      </c>
      <c r="D63" s="231"/>
    </row>
    <row r="64" spans="2:4">
      <c r="B64" s="194">
        <v>45387</v>
      </c>
      <c r="C64" s="210">
        <v>309310.00000003038</v>
      </c>
      <c r="D64" s="231"/>
    </row>
    <row r="65" spans="2:4">
      <c r="B65" s="194">
        <v>45388</v>
      </c>
      <c r="C65" s="210">
        <v>307309.9999999695</v>
      </c>
      <c r="D65" s="231"/>
    </row>
    <row r="66" spans="2:4">
      <c r="B66" s="194">
        <v>45389</v>
      </c>
      <c r="C66" s="210">
        <v>288170.0000000046</v>
      </c>
      <c r="D66" s="231"/>
    </row>
    <row r="67" spans="2:4">
      <c r="B67" s="194">
        <v>45390</v>
      </c>
      <c r="C67" s="210">
        <v>316090.00000002334</v>
      </c>
      <c r="D67" s="231"/>
    </row>
    <row r="68" spans="2:4">
      <c r="B68" s="194">
        <v>45391</v>
      </c>
      <c r="C68" s="210">
        <v>294099.99999997445</v>
      </c>
      <c r="D68" s="231"/>
    </row>
    <row r="69" spans="2:4">
      <c r="B69" s="194">
        <v>45392</v>
      </c>
      <c r="C69" s="210">
        <v>314139.99999997439</v>
      </c>
      <c r="D69" s="231"/>
    </row>
    <row r="70" spans="2:4">
      <c r="B70" s="194">
        <v>45393</v>
      </c>
      <c r="C70" s="210">
        <v>313750.00000005367</v>
      </c>
      <c r="D70" s="231"/>
    </row>
    <row r="71" spans="2:4">
      <c r="B71" s="194">
        <v>45394</v>
      </c>
      <c r="C71" s="210">
        <v>286509.99999994657</v>
      </c>
      <c r="D71" s="231"/>
    </row>
    <row r="72" spans="2:4">
      <c r="B72" s="194">
        <v>45395</v>
      </c>
      <c r="C72" s="210">
        <v>315800.00000002293</v>
      </c>
      <c r="D72" s="231"/>
    </row>
    <row r="73" spans="2:4">
      <c r="B73" s="194">
        <v>45396</v>
      </c>
      <c r="C73" s="210">
        <v>335720.0000000071</v>
      </c>
      <c r="D73" s="231"/>
    </row>
    <row r="74" spans="2:4">
      <c r="B74" s="194">
        <v>45397</v>
      </c>
      <c r="C74" s="210">
        <v>329000</v>
      </c>
      <c r="D74" s="231"/>
    </row>
    <row r="75" spans="2:4">
      <c r="B75" s="194">
        <v>45398</v>
      </c>
      <c r="C75" s="210">
        <v>322799.9999999979</v>
      </c>
      <c r="D75" s="231"/>
    </row>
    <row r="76" spans="2:4">
      <c r="B76" s="194">
        <v>45399</v>
      </c>
      <c r="C76" s="210">
        <v>266230</v>
      </c>
      <c r="D76" s="231"/>
    </row>
    <row r="77" spans="2:4">
      <c r="B77" s="194">
        <v>45400</v>
      </c>
      <c r="C77" s="210">
        <v>297830.00000002311</v>
      </c>
      <c r="D77" s="231"/>
    </row>
    <row r="78" spans="2:4">
      <c r="B78" s="194">
        <v>45401</v>
      </c>
      <c r="C78" s="210">
        <v>262569.99999994878</v>
      </c>
      <c r="D78" s="231"/>
    </row>
    <row r="79" spans="2:4">
      <c r="B79" s="194">
        <v>45402</v>
      </c>
      <c r="C79" s="210">
        <v>193940.00000002779</v>
      </c>
      <c r="D79" s="231"/>
    </row>
    <row r="80" spans="2:4">
      <c r="B80" s="194">
        <v>45403</v>
      </c>
      <c r="C80" s="210">
        <v>274390.00000000262</v>
      </c>
      <c r="D80" s="231"/>
    </row>
    <row r="81" spans="2:4">
      <c r="B81" s="194">
        <v>45404</v>
      </c>
      <c r="C81" s="210">
        <v>322809.9999999954</v>
      </c>
      <c r="D81" s="231"/>
    </row>
    <row r="82" spans="2:4">
      <c r="B82" s="194">
        <v>45405</v>
      </c>
      <c r="C82" s="210">
        <v>342060.00000000221</v>
      </c>
      <c r="D82" s="231"/>
    </row>
    <row r="83" spans="2:4">
      <c r="B83" s="194">
        <v>45406</v>
      </c>
      <c r="C83" s="210">
        <v>330029.99999999977</v>
      </c>
      <c r="D83" s="231"/>
    </row>
    <row r="84" spans="2:4">
      <c r="B84" s="194">
        <v>45407</v>
      </c>
      <c r="C84" s="210">
        <v>339800.00000000244</v>
      </c>
      <c r="D84" s="231"/>
    </row>
    <row r="85" spans="2:4">
      <c r="B85" s="194">
        <v>45408</v>
      </c>
      <c r="C85" s="210">
        <v>328289.99999996723</v>
      </c>
      <c r="D85" s="231"/>
    </row>
    <row r="86" spans="2:4">
      <c r="B86" s="194">
        <v>45409</v>
      </c>
      <c r="C86" s="210">
        <v>326380.00000000012</v>
      </c>
      <c r="D86" s="231"/>
    </row>
    <row r="87" spans="2:4">
      <c r="B87" s="194">
        <v>45410</v>
      </c>
      <c r="C87" s="210">
        <v>322490.00000003254</v>
      </c>
      <c r="D87" s="231"/>
    </row>
    <row r="88" spans="2:4">
      <c r="B88" s="194">
        <v>45411</v>
      </c>
      <c r="C88" s="210">
        <v>315599.99999999534</v>
      </c>
      <c r="D88" s="231"/>
    </row>
    <row r="89" spans="2:4">
      <c r="B89" s="194">
        <v>45412</v>
      </c>
      <c r="C89" s="210">
        <v>312220.000000028</v>
      </c>
      <c r="D89" s="231"/>
    </row>
  </sheetData>
  <mergeCells count="27">
    <mergeCell ref="B2:I2"/>
    <mergeCell ref="M18:M20"/>
    <mergeCell ref="M12:M17"/>
    <mergeCell ref="M10:M11"/>
    <mergeCell ref="D8:L8"/>
    <mergeCell ref="D9:L9"/>
    <mergeCell ref="E10:E11"/>
    <mergeCell ref="F10:F11"/>
    <mergeCell ref="G10:G11"/>
    <mergeCell ref="H10:H11"/>
    <mergeCell ref="J10:J11"/>
    <mergeCell ref="K10:K11"/>
    <mergeCell ref="L10:L11"/>
    <mergeCell ref="L12:L17"/>
    <mergeCell ref="L18:L20"/>
    <mergeCell ref="B3:B4"/>
    <mergeCell ref="B26:C26"/>
    <mergeCell ref="C3:C4"/>
    <mergeCell ref="D3:E3"/>
    <mergeCell ref="F3:G3"/>
    <mergeCell ref="H3:I3"/>
    <mergeCell ref="B21:C21"/>
    <mergeCell ref="B8:C8"/>
    <mergeCell ref="B9:C9"/>
    <mergeCell ref="B10:C10"/>
    <mergeCell ref="D10:D11"/>
    <mergeCell ref="I10:I11"/>
  </mergeCells>
  <phoneticPr fontId="23" type="noConversion"/>
  <pageMargins left="0.7" right="0.7" top="0.75" bottom="0.75" header="0.3" footer="0.3"/>
  <pageSetup orientation="portrait" r:id="rId1"/>
  <ignoredErrors>
    <ignoredError sqref="D24:D25"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Z92"/>
  <sheetViews>
    <sheetView topLeftCell="M7" zoomScale="85" zoomScaleNormal="85" workbookViewId="0">
      <selection activeCell="S30" sqref="S30"/>
    </sheetView>
  </sheetViews>
  <sheetFormatPr defaultRowHeight="14.4"/>
  <cols>
    <col min="2" max="2" width="26" bestFit="1" customWidth="1"/>
    <col min="3" max="3" width="17.109375" bestFit="1" customWidth="1"/>
    <col min="4" max="4" width="15.6640625" bestFit="1" customWidth="1"/>
    <col min="5" max="5" width="10.6640625" bestFit="1" customWidth="1"/>
    <col min="6" max="6" width="18.109375" customWidth="1"/>
    <col min="7" max="7" width="18" customWidth="1"/>
    <col min="8" max="9" width="18.44140625" customWidth="1"/>
    <col min="10" max="10" width="20.88671875" customWidth="1"/>
    <col min="11" max="11" width="11.6640625" customWidth="1"/>
    <col min="12" max="12" width="22" customWidth="1"/>
    <col min="13" max="13" width="14" customWidth="1"/>
    <col min="15" max="15" width="10.88671875" bestFit="1" customWidth="1"/>
    <col min="16" max="16" width="17.109375" bestFit="1" customWidth="1"/>
    <col min="17" max="17" width="15.6640625" bestFit="1" customWidth="1"/>
    <col min="18" max="18" width="11.109375" bestFit="1" customWidth="1"/>
    <col min="19" max="19" width="20.33203125" customWidth="1"/>
    <col min="20" max="20" width="14.5546875" customWidth="1"/>
    <col min="21" max="23" width="14.109375" customWidth="1"/>
    <col min="24" max="24" width="13.44140625" customWidth="1"/>
    <col min="25" max="25" width="22.109375" customWidth="1"/>
    <col min="26" max="26" width="12.6640625" customWidth="1"/>
  </cols>
  <sheetData>
    <row r="2" spans="2:26">
      <c r="B2" s="260" t="s">
        <v>109</v>
      </c>
      <c r="C2" s="260"/>
      <c r="D2" s="260"/>
      <c r="E2" s="260"/>
      <c r="F2" s="260"/>
      <c r="G2" s="260"/>
      <c r="H2" s="260"/>
      <c r="I2" s="260"/>
    </row>
    <row r="3" spans="2:26">
      <c r="B3" s="512" t="s">
        <v>89</v>
      </c>
      <c r="C3" s="512" t="s">
        <v>15</v>
      </c>
      <c r="D3" s="513" t="s">
        <v>91</v>
      </c>
      <c r="E3" s="513"/>
      <c r="F3" s="513" t="s">
        <v>92</v>
      </c>
      <c r="G3" s="513"/>
      <c r="H3" s="575" t="s">
        <v>12</v>
      </c>
      <c r="I3" s="576"/>
    </row>
    <row r="4" spans="2:26">
      <c r="B4" s="512"/>
      <c r="C4" s="512"/>
      <c r="D4" s="28" t="s">
        <v>93</v>
      </c>
      <c r="E4" s="28" t="s">
        <v>94</v>
      </c>
      <c r="F4" s="28" t="s">
        <v>93</v>
      </c>
      <c r="G4" s="28" t="s">
        <v>94</v>
      </c>
      <c r="H4" s="28" t="s">
        <v>93</v>
      </c>
      <c r="I4" s="28" t="s">
        <v>94</v>
      </c>
    </row>
    <row r="5" spans="2:26">
      <c r="B5" s="17" t="str">
        <f>'ER Summary'!D46</f>
        <v>Mytrah Advaith Power Pvt Ltd</v>
      </c>
      <c r="C5" s="17">
        <v>25</v>
      </c>
      <c r="D5" s="30">
        <f>L14</f>
        <v>19865.132708431294</v>
      </c>
      <c r="E5" s="31">
        <f>M14</f>
        <v>18609</v>
      </c>
      <c r="F5" s="30">
        <f>L21</f>
        <v>7958.65928223636</v>
      </c>
      <c r="G5" s="30">
        <f>M21</f>
        <v>7455</v>
      </c>
      <c r="H5" s="30">
        <f>D5+F5</f>
        <v>27823.791990667654</v>
      </c>
      <c r="I5" s="31">
        <f>E5+G5</f>
        <v>26064</v>
      </c>
    </row>
    <row r="6" spans="2:26">
      <c r="B6" s="17" t="str">
        <f>'ER Summary'!D47</f>
        <v>Mytrah Advaith Power Pvt Ltd</v>
      </c>
      <c r="C6" s="17">
        <v>25</v>
      </c>
      <c r="D6" s="30">
        <f>Y14</f>
        <v>19890.737099999998</v>
      </c>
      <c r="E6" s="31">
        <f>Z14</f>
        <v>18633</v>
      </c>
      <c r="F6" s="30">
        <f>Y20</f>
        <v>8457.7820602674692</v>
      </c>
      <c r="G6" s="31">
        <f>Z20</f>
        <v>7923</v>
      </c>
      <c r="H6" s="30">
        <f>D6+F6</f>
        <v>28348.519160267468</v>
      </c>
      <c r="I6" s="31">
        <f>E6+G6</f>
        <v>26556</v>
      </c>
    </row>
    <row r="7" spans="2:26">
      <c r="B7" s="17"/>
      <c r="C7" s="17">
        <f>C5+C6</f>
        <v>50</v>
      </c>
      <c r="D7" s="30">
        <f t="shared" ref="D7:I7" si="0">SUM(D5:D6)</f>
        <v>39755.869808431293</v>
      </c>
      <c r="E7" s="31">
        <f t="shared" si="0"/>
        <v>37242</v>
      </c>
      <c r="F7" s="30">
        <f t="shared" si="0"/>
        <v>16416.441342503829</v>
      </c>
      <c r="G7" s="31">
        <f t="shared" si="0"/>
        <v>15378</v>
      </c>
      <c r="H7" s="30">
        <f t="shared" si="0"/>
        <v>56172.311150935122</v>
      </c>
      <c r="I7" s="31">
        <f t="shared" si="0"/>
        <v>52620</v>
      </c>
    </row>
    <row r="9" spans="2:26" ht="15" thickBot="1">
      <c r="J9" s="9"/>
    </row>
    <row r="10" spans="2:26">
      <c r="B10" s="570" t="s">
        <v>14</v>
      </c>
      <c r="C10" s="544"/>
      <c r="D10" s="544"/>
      <c r="E10" s="544" t="s">
        <v>39</v>
      </c>
      <c r="F10" s="544"/>
      <c r="G10" s="544"/>
      <c r="H10" s="544"/>
      <c r="I10" s="544"/>
      <c r="J10" s="544"/>
      <c r="K10" s="544"/>
      <c r="L10" s="545"/>
      <c r="M10" s="546"/>
      <c r="O10" s="570" t="s">
        <v>14</v>
      </c>
      <c r="P10" s="544"/>
      <c r="Q10" s="544"/>
      <c r="R10" s="544" t="s">
        <v>40</v>
      </c>
      <c r="S10" s="544"/>
      <c r="T10" s="544"/>
      <c r="U10" s="544"/>
      <c r="V10" s="544"/>
      <c r="W10" s="544"/>
      <c r="X10" s="544"/>
      <c r="Y10" s="545"/>
      <c r="Z10" s="546"/>
    </row>
    <row r="11" spans="2:26" ht="15" thickBot="1">
      <c r="B11" s="571" t="s">
        <v>28</v>
      </c>
      <c r="C11" s="549"/>
      <c r="D11" s="549"/>
      <c r="E11" s="549" t="s">
        <v>27</v>
      </c>
      <c r="F11" s="549"/>
      <c r="G11" s="549"/>
      <c r="H11" s="549"/>
      <c r="I11" s="549"/>
      <c r="J11" s="549"/>
      <c r="K11" s="549"/>
      <c r="L11" s="574"/>
      <c r="M11" s="551"/>
      <c r="N11" s="2"/>
      <c r="O11" s="571" t="s">
        <v>28</v>
      </c>
      <c r="P11" s="549"/>
      <c r="Q11" s="549"/>
      <c r="R11" s="549" t="s">
        <v>27</v>
      </c>
      <c r="S11" s="549"/>
      <c r="T11" s="549"/>
      <c r="U11" s="549"/>
      <c r="V11" s="549"/>
      <c r="W11" s="549"/>
      <c r="X11" s="549"/>
      <c r="Y11" s="550"/>
      <c r="Z11" s="551"/>
    </row>
    <row r="12" spans="2:26" ht="21" customHeight="1">
      <c r="B12" s="520" t="s">
        <v>5</v>
      </c>
      <c r="C12" s="521"/>
      <c r="D12" s="568" t="s">
        <v>3</v>
      </c>
      <c r="E12" s="539" t="s">
        <v>4</v>
      </c>
      <c r="F12" s="539" t="s">
        <v>56</v>
      </c>
      <c r="G12" s="539" t="s">
        <v>58</v>
      </c>
      <c r="H12" s="539" t="s">
        <v>61</v>
      </c>
      <c r="I12" s="524" t="s">
        <v>129</v>
      </c>
      <c r="J12" s="539" t="s">
        <v>59</v>
      </c>
      <c r="K12" s="539" t="s">
        <v>62</v>
      </c>
      <c r="L12" s="524" t="s">
        <v>95</v>
      </c>
      <c r="M12" s="540" t="s">
        <v>11</v>
      </c>
      <c r="O12" s="520" t="s">
        <v>0</v>
      </c>
      <c r="P12" s="521"/>
      <c r="Q12" s="568" t="s">
        <v>3</v>
      </c>
      <c r="R12" s="539" t="s">
        <v>4</v>
      </c>
      <c r="S12" s="539" t="s">
        <v>56</v>
      </c>
      <c r="T12" s="539" t="s">
        <v>58</v>
      </c>
      <c r="U12" s="539" t="s">
        <v>61</v>
      </c>
      <c r="V12" s="524" t="s">
        <v>129</v>
      </c>
      <c r="W12" s="539" t="s">
        <v>59</v>
      </c>
      <c r="X12" s="547" t="s">
        <v>62</v>
      </c>
      <c r="Y12" s="524" t="s">
        <v>95</v>
      </c>
      <c r="Z12" s="534" t="s">
        <v>11</v>
      </c>
    </row>
    <row r="13" spans="2:26" ht="30" customHeight="1" thickBot="1">
      <c r="B13" s="8" t="s">
        <v>1</v>
      </c>
      <c r="C13" s="7" t="s">
        <v>2</v>
      </c>
      <c r="D13" s="569"/>
      <c r="E13" s="479"/>
      <c r="F13" s="479"/>
      <c r="G13" s="479"/>
      <c r="H13" s="479"/>
      <c r="I13" s="480"/>
      <c r="J13" s="479"/>
      <c r="K13" s="479"/>
      <c r="L13" s="552"/>
      <c r="M13" s="573"/>
      <c r="O13" s="8" t="s">
        <v>1</v>
      </c>
      <c r="P13" s="7" t="s">
        <v>2</v>
      </c>
      <c r="Q13" s="569"/>
      <c r="R13" s="479"/>
      <c r="S13" s="479"/>
      <c r="T13" s="479"/>
      <c r="U13" s="479"/>
      <c r="V13" s="480"/>
      <c r="W13" s="479"/>
      <c r="X13" s="548"/>
      <c r="Y13" s="552"/>
      <c r="Z13" s="490"/>
    </row>
    <row r="14" spans="2:26">
      <c r="B14" s="262">
        <v>45108</v>
      </c>
      <c r="C14" s="262">
        <v>45110</v>
      </c>
      <c r="D14" s="210">
        <v>3870000</v>
      </c>
      <c r="E14" s="210">
        <v>15000</v>
      </c>
      <c r="F14" s="232">
        <f>(D14-E14)*I29</f>
        <v>380132.70843129599</v>
      </c>
      <c r="G14" s="209">
        <v>3855000</v>
      </c>
      <c r="H14" s="133">
        <f>F14/1000</f>
        <v>380.13270843129601</v>
      </c>
      <c r="I14" s="261">
        <f>MIN((F14/1000),H14)</f>
        <v>380.13270843129601</v>
      </c>
      <c r="J14" s="13">
        <v>0.93679999999999997</v>
      </c>
      <c r="K14" s="15">
        <f>I14*J14</f>
        <v>356.10832125843808</v>
      </c>
      <c r="L14" s="565">
        <f>SUM(H14:H20)</f>
        <v>19865.132708431294</v>
      </c>
      <c r="M14" s="557">
        <f>ROUNDDOWN(SUM(K14:K20),0)</f>
        <v>18609</v>
      </c>
      <c r="O14" s="254">
        <v>45108</v>
      </c>
      <c r="P14" s="263">
        <v>45139</v>
      </c>
      <c r="Q14" s="265">
        <v>3799711.95</v>
      </c>
      <c r="R14" s="265">
        <v>18759.75</v>
      </c>
      <c r="S14" s="265">
        <f>Q14-R14</f>
        <v>3780952.2</v>
      </c>
      <c r="T14" s="265">
        <v>3780952.2</v>
      </c>
      <c r="U14" s="133">
        <f>S14/1000</f>
        <v>3780.9522000000002</v>
      </c>
      <c r="V14" s="133">
        <f>MIN((S14/1000),U14)</f>
        <v>3780.9522000000002</v>
      </c>
      <c r="W14" s="13">
        <v>0.93679999999999997</v>
      </c>
      <c r="X14" s="15">
        <f>V14*W14</f>
        <v>3541.9960209599999</v>
      </c>
      <c r="Y14" s="572">
        <f>SUM(U14:U19)</f>
        <v>19890.737099999998</v>
      </c>
      <c r="Z14" s="556">
        <f>ROUNDDOWN(SUM(X14:X19),0)</f>
        <v>18633</v>
      </c>
    </row>
    <row r="15" spans="2:26">
      <c r="B15" s="254">
        <v>45110</v>
      </c>
      <c r="C15" s="263">
        <v>45141</v>
      </c>
      <c r="D15" s="16">
        <v>3645000</v>
      </c>
      <c r="E15" s="16">
        <v>15000</v>
      </c>
      <c r="F15" s="16">
        <f>D15-E15</f>
        <v>3630000</v>
      </c>
      <c r="G15" s="13">
        <v>3630000</v>
      </c>
      <c r="H15" s="133">
        <f>F15/1000</f>
        <v>3630</v>
      </c>
      <c r="I15" s="261">
        <f t="shared" ref="I15:I23" si="1">MIN((F15/1000),H15)</f>
        <v>3630</v>
      </c>
      <c r="J15" s="13">
        <v>0.93679999999999997</v>
      </c>
      <c r="K15" s="15">
        <f t="shared" ref="K15:K23" si="2">I15*J15</f>
        <v>3400.5839999999998</v>
      </c>
      <c r="L15" s="566"/>
      <c r="M15" s="558"/>
      <c r="O15" s="254">
        <v>45139</v>
      </c>
      <c r="P15" s="254">
        <v>45170</v>
      </c>
      <c r="Q15" s="133">
        <v>4433463.45</v>
      </c>
      <c r="R15" s="133">
        <v>19220.099999999999</v>
      </c>
      <c r="S15" s="133">
        <f t="shared" ref="S15:S21" si="3">Q15-R15</f>
        <v>4414243.3500000006</v>
      </c>
      <c r="T15" s="133">
        <v>4414243.3499999996</v>
      </c>
      <c r="U15" s="133">
        <f t="shared" ref="U15:U21" si="4">S15/1000</f>
        <v>4414.2433500000006</v>
      </c>
      <c r="V15" s="133">
        <f t="shared" ref="V15:V22" si="5">MIN((S15/1000),U15)</f>
        <v>4414.2433500000006</v>
      </c>
      <c r="W15" s="13">
        <v>0.93679999999999997</v>
      </c>
      <c r="X15" s="15">
        <f t="shared" ref="X15:X22" si="6">V15*W15</f>
        <v>4135.2631702800008</v>
      </c>
      <c r="Y15" s="563"/>
      <c r="Z15" s="554"/>
    </row>
    <row r="16" spans="2:26">
      <c r="B16" s="254">
        <v>45141</v>
      </c>
      <c r="C16" s="254">
        <v>45170</v>
      </c>
      <c r="D16" s="13">
        <v>3990000</v>
      </c>
      <c r="E16" s="13">
        <v>15000</v>
      </c>
      <c r="F16" s="15">
        <f t="shared" ref="F16:F22" si="7">D16-E16</f>
        <v>3975000</v>
      </c>
      <c r="G16" s="13">
        <v>3975000</v>
      </c>
      <c r="H16" s="133">
        <f t="shared" ref="H16:H22" si="8">F16/1000</f>
        <v>3975</v>
      </c>
      <c r="I16" s="261">
        <f t="shared" si="1"/>
        <v>3975</v>
      </c>
      <c r="J16" s="13">
        <v>0.93679999999999997</v>
      </c>
      <c r="K16" s="15">
        <f t="shared" si="2"/>
        <v>3723.7799999999997</v>
      </c>
      <c r="L16" s="566"/>
      <c r="M16" s="558"/>
      <c r="O16" s="254">
        <v>45170</v>
      </c>
      <c r="P16" s="263">
        <v>45197</v>
      </c>
      <c r="Q16" s="133">
        <v>3508118.55</v>
      </c>
      <c r="R16" s="133">
        <v>17147.25</v>
      </c>
      <c r="S16" s="133">
        <f t="shared" si="3"/>
        <v>3490971.3</v>
      </c>
      <c r="T16" s="133">
        <v>3490971.3</v>
      </c>
      <c r="U16" s="133">
        <f t="shared" si="4"/>
        <v>3490.9712999999997</v>
      </c>
      <c r="V16" s="133">
        <f t="shared" si="5"/>
        <v>3490.9712999999997</v>
      </c>
      <c r="W16" s="13">
        <v>0.93679999999999997</v>
      </c>
      <c r="X16" s="15">
        <f t="shared" si="6"/>
        <v>3270.3419138399995</v>
      </c>
      <c r="Y16" s="563"/>
      <c r="Z16" s="554"/>
    </row>
    <row r="17" spans="2:26">
      <c r="B17" s="254">
        <v>45170</v>
      </c>
      <c r="C17" s="263">
        <v>45202</v>
      </c>
      <c r="D17" s="13">
        <v>4230000</v>
      </c>
      <c r="E17" s="13">
        <v>15000</v>
      </c>
      <c r="F17" s="15">
        <f t="shared" si="7"/>
        <v>4215000</v>
      </c>
      <c r="G17" s="13">
        <v>4215000</v>
      </c>
      <c r="H17" s="133">
        <f>F17/1000</f>
        <v>4215</v>
      </c>
      <c r="I17" s="261">
        <f t="shared" si="1"/>
        <v>4215</v>
      </c>
      <c r="J17" s="13">
        <v>0.93679999999999997</v>
      </c>
      <c r="K17" s="15">
        <f t="shared" si="2"/>
        <v>3948.6120000000001</v>
      </c>
      <c r="L17" s="566"/>
      <c r="M17" s="558"/>
      <c r="O17" s="254">
        <v>45197</v>
      </c>
      <c r="P17" s="254">
        <v>45231</v>
      </c>
      <c r="Q17" s="133">
        <v>4099411.2</v>
      </c>
      <c r="R17" s="133">
        <v>23530.65</v>
      </c>
      <c r="S17" s="133">
        <f t="shared" si="3"/>
        <v>4075880.5500000003</v>
      </c>
      <c r="T17" s="133">
        <v>4075880.55</v>
      </c>
      <c r="U17" s="133">
        <f t="shared" si="4"/>
        <v>4075.8805500000003</v>
      </c>
      <c r="V17" s="133">
        <f t="shared" si="5"/>
        <v>4075.8805500000003</v>
      </c>
      <c r="W17" s="13">
        <v>0.93679999999999997</v>
      </c>
      <c r="X17" s="15">
        <f t="shared" si="6"/>
        <v>3818.28489924</v>
      </c>
      <c r="Y17" s="563"/>
      <c r="Z17" s="554"/>
    </row>
    <row r="18" spans="2:26">
      <c r="B18" s="254">
        <v>45202</v>
      </c>
      <c r="C18" s="254">
        <v>45233</v>
      </c>
      <c r="D18" s="13">
        <v>3570000</v>
      </c>
      <c r="E18" s="13">
        <v>30000</v>
      </c>
      <c r="F18" s="15">
        <f t="shared" si="7"/>
        <v>3540000</v>
      </c>
      <c r="G18" s="13">
        <v>3540000</v>
      </c>
      <c r="H18" s="133">
        <f t="shared" si="8"/>
        <v>3540</v>
      </c>
      <c r="I18" s="261">
        <f t="shared" si="1"/>
        <v>3540</v>
      </c>
      <c r="J18" s="13">
        <v>0.93679999999999997</v>
      </c>
      <c r="K18" s="15">
        <f t="shared" si="2"/>
        <v>3316.2719999999999</v>
      </c>
      <c r="L18" s="566"/>
      <c r="M18" s="558"/>
      <c r="O18" s="254">
        <v>45231</v>
      </c>
      <c r="P18" s="263">
        <v>45261</v>
      </c>
      <c r="Q18" s="133">
        <v>1973578.8</v>
      </c>
      <c r="R18" s="133">
        <v>21822</v>
      </c>
      <c r="S18" s="133">
        <f t="shared" si="3"/>
        <v>1951756.8</v>
      </c>
      <c r="T18" s="133">
        <v>1951756.8</v>
      </c>
      <c r="U18" s="133">
        <f t="shared" si="4"/>
        <v>1951.7568000000001</v>
      </c>
      <c r="V18" s="133">
        <f t="shared" si="5"/>
        <v>1951.7568000000001</v>
      </c>
      <c r="W18" s="13">
        <v>0.93679999999999997</v>
      </c>
      <c r="X18" s="15">
        <f t="shared" si="6"/>
        <v>1828.40577024</v>
      </c>
      <c r="Y18" s="563"/>
      <c r="Z18" s="554"/>
    </row>
    <row r="19" spans="2:26" ht="15" thickBot="1">
      <c r="B19" s="254">
        <v>45233</v>
      </c>
      <c r="C19" s="263">
        <v>45265</v>
      </c>
      <c r="D19" s="13">
        <v>2265000</v>
      </c>
      <c r="E19" s="13">
        <v>15000</v>
      </c>
      <c r="F19" s="15">
        <f t="shared" si="7"/>
        <v>2250000</v>
      </c>
      <c r="G19" s="13">
        <v>2250000</v>
      </c>
      <c r="H19" s="133">
        <f t="shared" si="8"/>
        <v>2250</v>
      </c>
      <c r="I19" s="261">
        <f t="shared" si="1"/>
        <v>2250</v>
      </c>
      <c r="J19" s="13">
        <v>0.93679999999999997</v>
      </c>
      <c r="K19" s="15">
        <f t="shared" si="2"/>
        <v>2107.7999999999997</v>
      </c>
      <c r="L19" s="566"/>
      <c r="M19" s="558"/>
      <c r="O19" s="254">
        <v>45261</v>
      </c>
      <c r="P19" s="254">
        <v>45292</v>
      </c>
      <c r="Q19" s="133">
        <v>2200989.6</v>
      </c>
      <c r="R19" s="133">
        <v>24056.7</v>
      </c>
      <c r="S19" s="133">
        <f t="shared" si="3"/>
        <v>2176932.9</v>
      </c>
      <c r="T19" s="133">
        <v>2176932.9</v>
      </c>
      <c r="U19" s="133">
        <f t="shared" si="4"/>
        <v>2176.9328999999998</v>
      </c>
      <c r="V19" s="133">
        <f t="shared" si="5"/>
        <v>2176.9328999999998</v>
      </c>
      <c r="W19" s="13">
        <v>0.93679999999999997</v>
      </c>
      <c r="X19" s="15">
        <f t="shared" si="6"/>
        <v>2039.3507407199997</v>
      </c>
      <c r="Y19" s="564"/>
      <c r="Z19" s="555"/>
    </row>
    <row r="20" spans="2:26" ht="15" thickBot="1">
      <c r="B20" s="254">
        <v>45265</v>
      </c>
      <c r="C20" s="254">
        <v>45295</v>
      </c>
      <c r="D20" s="13">
        <v>1890000</v>
      </c>
      <c r="E20" s="13">
        <v>15000</v>
      </c>
      <c r="F20" s="15">
        <f t="shared" si="7"/>
        <v>1875000</v>
      </c>
      <c r="G20" s="13">
        <v>1875000</v>
      </c>
      <c r="H20" s="133">
        <f t="shared" si="8"/>
        <v>1875</v>
      </c>
      <c r="I20" s="261">
        <f t="shared" si="1"/>
        <v>1875</v>
      </c>
      <c r="J20" s="13">
        <v>0.93679999999999997</v>
      </c>
      <c r="K20" s="15">
        <f t="shared" si="2"/>
        <v>1756.5</v>
      </c>
      <c r="L20" s="567"/>
      <c r="M20" s="559"/>
      <c r="O20" s="254">
        <v>45292</v>
      </c>
      <c r="P20" s="263">
        <v>45324</v>
      </c>
      <c r="Q20" s="133">
        <v>1231900.95</v>
      </c>
      <c r="R20" s="133">
        <v>24594.3</v>
      </c>
      <c r="S20" s="133">
        <f t="shared" si="3"/>
        <v>1207306.6499999999</v>
      </c>
      <c r="T20" s="133">
        <v>1207306.6499999999</v>
      </c>
      <c r="U20" s="133">
        <f t="shared" si="4"/>
        <v>1207.30665</v>
      </c>
      <c r="V20" s="133">
        <f t="shared" si="5"/>
        <v>1207.30665</v>
      </c>
      <c r="W20" s="13">
        <v>0.93679999999999997</v>
      </c>
      <c r="X20" s="15">
        <f t="shared" si="6"/>
        <v>1131.00486972</v>
      </c>
      <c r="Y20" s="562">
        <f>SUM(U20:U22)</f>
        <v>8457.7820602674692</v>
      </c>
      <c r="Z20" s="553">
        <f>ROUNDDOWN(SUM(X20:X22),0)</f>
        <v>7923</v>
      </c>
    </row>
    <row r="21" spans="2:26">
      <c r="B21" s="254">
        <v>45295</v>
      </c>
      <c r="C21" s="263">
        <v>45327</v>
      </c>
      <c r="D21" s="13">
        <v>1305000</v>
      </c>
      <c r="E21" s="13">
        <v>30000</v>
      </c>
      <c r="F21" s="15">
        <f t="shared" si="7"/>
        <v>1275000</v>
      </c>
      <c r="G21" s="13">
        <v>1275000</v>
      </c>
      <c r="H21" s="133">
        <f t="shared" si="8"/>
        <v>1275</v>
      </c>
      <c r="I21" s="261">
        <f t="shared" si="1"/>
        <v>1275</v>
      </c>
      <c r="J21" s="13">
        <v>0.93679999999999997</v>
      </c>
      <c r="K21" s="15">
        <f t="shared" si="2"/>
        <v>1194.4199999999998</v>
      </c>
      <c r="L21" s="562">
        <f>SUM(H21:H23)</f>
        <v>7958.65928223636</v>
      </c>
      <c r="M21" s="553">
        <f>ROUNDDOWN(SUM(K21:K23),0)</f>
        <v>7455</v>
      </c>
      <c r="O21" s="254">
        <v>45324</v>
      </c>
      <c r="P21" s="254">
        <v>45352</v>
      </c>
      <c r="Q21" s="133">
        <v>3022787.25</v>
      </c>
      <c r="R21" s="133">
        <v>19753.5</v>
      </c>
      <c r="S21" s="133">
        <f t="shared" si="3"/>
        <v>3003033.75</v>
      </c>
      <c r="T21" s="133">
        <v>3003033.75</v>
      </c>
      <c r="U21" s="133">
        <f t="shared" si="4"/>
        <v>3003.0337500000001</v>
      </c>
      <c r="V21" s="133">
        <f t="shared" si="5"/>
        <v>3003.0337500000001</v>
      </c>
      <c r="W21" s="18">
        <v>0.93679999999999997</v>
      </c>
      <c r="X21" s="15">
        <f t="shared" si="6"/>
        <v>2813.242017</v>
      </c>
      <c r="Y21" s="563"/>
      <c r="Z21" s="554"/>
    </row>
    <row r="22" spans="2:26" ht="15" thickBot="1">
      <c r="B22" s="254">
        <v>45327</v>
      </c>
      <c r="C22" s="254">
        <v>45356</v>
      </c>
      <c r="D22" s="13">
        <v>3045000</v>
      </c>
      <c r="E22" s="13">
        <v>15000</v>
      </c>
      <c r="F22" s="15">
        <f t="shared" si="7"/>
        <v>3030000</v>
      </c>
      <c r="G22" s="13">
        <v>3030000</v>
      </c>
      <c r="H22" s="133">
        <f t="shared" si="8"/>
        <v>3030</v>
      </c>
      <c r="I22" s="261">
        <f t="shared" si="1"/>
        <v>3030</v>
      </c>
      <c r="J22" s="13">
        <v>0.93679999999999997</v>
      </c>
      <c r="K22" s="15">
        <f t="shared" si="2"/>
        <v>2838.5039999999999</v>
      </c>
      <c r="L22" s="563"/>
      <c r="M22" s="554"/>
      <c r="O22" s="262">
        <v>45352</v>
      </c>
      <c r="P22" s="264">
        <f>P27</f>
        <v>45382</v>
      </c>
      <c r="Q22" s="133">
        <v>5014445.7</v>
      </c>
      <c r="R22" s="133">
        <v>24259.05</v>
      </c>
      <c r="S22" s="266">
        <f>(Q22-R22)*Q28</f>
        <v>4247441.6602674695</v>
      </c>
      <c r="T22" s="133">
        <v>4990186.6500000004</v>
      </c>
      <c r="U22" s="133">
        <f>S22/1000</f>
        <v>4247.4416602674692</v>
      </c>
      <c r="V22" s="133">
        <f t="shared" si="5"/>
        <v>4247.4416602674692</v>
      </c>
      <c r="W22" s="18">
        <v>0.93679999999999997</v>
      </c>
      <c r="X22" s="15">
        <f t="shared" si="6"/>
        <v>3979.0033473385652</v>
      </c>
      <c r="Y22" s="564"/>
      <c r="Z22" s="555"/>
    </row>
    <row r="23" spans="2:26" ht="15" thickBot="1">
      <c r="B23" s="262">
        <v>45356</v>
      </c>
      <c r="C23" s="264">
        <f>C28</f>
        <v>45382</v>
      </c>
      <c r="D23" s="13">
        <v>3975000</v>
      </c>
      <c r="E23" s="13">
        <v>15000</v>
      </c>
      <c r="F23" s="232">
        <f>(D23-E23)*D29</f>
        <v>3653659.2822363595</v>
      </c>
      <c r="G23" s="13">
        <v>3960000</v>
      </c>
      <c r="H23" s="133">
        <f>F23/1000</f>
        <v>3653.6592822363596</v>
      </c>
      <c r="I23" s="261">
        <f t="shared" si="1"/>
        <v>3653.6592822363596</v>
      </c>
      <c r="J23" s="13">
        <v>0.93679999999999997</v>
      </c>
      <c r="K23" s="15">
        <f t="shared" si="2"/>
        <v>3422.7480155990215</v>
      </c>
      <c r="L23" s="564"/>
      <c r="M23" s="555"/>
      <c r="O23" s="560" t="s">
        <v>12</v>
      </c>
      <c r="P23" s="561"/>
      <c r="Q23" s="5"/>
      <c r="R23" s="5"/>
      <c r="S23" s="23">
        <f>SUM(S14:S22)</f>
        <v>28348519.160267469</v>
      </c>
      <c r="T23" s="23"/>
      <c r="U23" s="23">
        <f>SUM(U14:U22)</f>
        <v>28348.519160267464</v>
      </c>
      <c r="V23" s="23"/>
      <c r="W23" s="5"/>
      <c r="X23" s="24">
        <f>ROUNDDOWN(SUM(X14:X22),0)</f>
        <v>26556</v>
      </c>
      <c r="Y23" s="33">
        <f>SUM(Y14:Y22)</f>
        <v>28348.519160267468</v>
      </c>
      <c r="Z23" s="34">
        <f>SUM(Z14:Z22)</f>
        <v>26556</v>
      </c>
    </row>
    <row r="24" spans="2:26" ht="15" thickBot="1">
      <c r="B24" s="560" t="s">
        <v>12</v>
      </c>
      <c r="C24" s="561"/>
      <c r="D24" s="5"/>
      <c r="E24" s="5"/>
      <c r="F24" s="5">
        <f>SUM(F15:F23)</f>
        <v>27443659.28223636</v>
      </c>
      <c r="G24" s="5"/>
      <c r="H24" s="22">
        <f>SUM(H15:H23)</f>
        <v>27443.65928223636</v>
      </c>
      <c r="I24" s="22"/>
      <c r="J24" s="5"/>
      <c r="K24" s="5"/>
      <c r="L24" s="27">
        <f>SUM(L14:L21)</f>
        <v>27823.791990667654</v>
      </c>
      <c r="M24" s="32">
        <f>SUM(M14:M21)</f>
        <v>26064</v>
      </c>
    </row>
    <row r="25" spans="2:26">
      <c r="K25" s="9"/>
      <c r="L25" s="9"/>
      <c r="M25" s="3"/>
      <c r="O25" s="228" t="s">
        <v>33</v>
      </c>
      <c r="P25" s="228" t="s">
        <v>124</v>
      </c>
      <c r="Q25" s="228" t="s">
        <v>128</v>
      </c>
    </row>
    <row r="26" spans="2:26">
      <c r="B26" s="228" t="s">
        <v>33</v>
      </c>
      <c r="C26" s="228" t="s">
        <v>124</v>
      </c>
      <c r="D26" s="228" t="s">
        <v>128</v>
      </c>
      <c r="G26" s="188" t="s">
        <v>33</v>
      </c>
      <c r="H26" s="188" t="s">
        <v>124</v>
      </c>
      <c r="I26" s="157"/>
      <c r="O26" s="229">
        <f>O22</f>
        <v>45352</v>
      </c>
      <c r="P26" s="229">
        <v>45387</v>
      </c>
      <c r="Q26" s="230">
        <f>SUM(P31:P66)</f>
        <v>5139188.5500000231</v>
      </c>
    </row>
    <row r="27" spans="2:26">
      <c r="B27" s="229">
        <f>B23</f>
        <v>45356</v>
      </c>
      <c r="C27" s="229">
        <v>45384</v>
      </c>
      <c r="D27" s="230">
        <f>SUM(C36:C64)</f>
        <v>3983096.699999996</v>
      </c>
      <c r="G27" s="191">
        <v>45078</v>
      </c>
      <c r="H27" s="191">
        <v>45110</v>
      </c>
      <c r="I27" s="189">
        <f>SUM(H32:H64)</f>
        <v>4576653.4499999946</v>
      </c>
      <c r="O27" s="229">
        <f>O22</f>
        <v>45352</v>
      </c>
      <c r="P27" s="229">
        <v>45382</v>
      </c>
      <c r="Q27" s="230">
        <f>SUM(P31:P61)</f>
        <v>4374265.9500000197</v>
      </c>
    </row>
    <row r="28" spans="2:26">
      <c r="B28" s="229">
        <f>B23</f>
        <v>45356</v>
      </c>
      <c r="C28" s="229">
        <v>45382</v>
      </c>
      <c r="D28" s="230">
        <f>SUM(C36:C62)</f>
        <v>3674969.2499999995</v>
      </c>
      <c r="G28" s="191">
        <v>45108</v>
      </c>
      <c r="H28" s="191">
        <v>45110</v>
      </c>
      <c r="I28" s="189">
        <f>SUM(H62:H64)</f>
        <v>451293.29999998258</v>
      </c>
      <c r="O28" s="510" t="s">
        <v>123</v>
      </c>
      <c r="P28" s="511"/>
      <c r="Q28" s="210">
        <f>Q27/Q26</f>
        <v>0.85115887604474061</v>
      </c>
    </row>
    <row r="29" spans="2:26">
      <c r="B29" s="510" t="s">
        <v>123</v>
      </c>
      <c r="C29" s="511"/>
      <c r="D29" s="210">
        <f>D28/D27</f>
        <v>0.92264123288796962</v>
      </c>
      <c r="G29" s="323" t="s">
        <v>123</v>
      </c>
      <c r="H29" s="324"/>
      <c r="I29" s="190">
        <f>I28/I27</f>
        <v>9.860770646726226E-2</v>
      </c>
      <c r="N29" s="231"/>
      <c r="O29" s="231"/>
      <c r="P29" s="231"/>
    </row>
    <row r="30" spans="2:26">
      <c r="B30" s="231"/>
      <c r="C30" s="231"/>
      <c r="D30" s="231"/>
      <c r="G30" s="157"/>
      <c r="H30" s="157"/>
      <c r="I30" s="157"/>
      <c r="J30" s="157"/>
      <c r="N30" s="9"/>
      <c r="O30" s="193" t="s">
        <v>64</v>
      </c>
      <c r="P30" s="193" t="s">
        <v>127</v>
      </c>
      <c r="Q30" s="231"/>
    </row>
    <row r="31" spans="2:26">
      <c r="B31" s="193" t="s">
        <v>64</v>
      </c>
      <c r="C31" s="193" t="s">
        <v>127</v>
      </c>
      <c r="D31" s="231"/>
      <c r="G31" s="193" t="s">
        <v>64</v>
      </c>
      <c r="H31" s="193" t="s">
        <v>127</v>
      </c>
      <c r="I31" s="252"/>
      <c r="J31" s="157"/>
      <c r="O31" s="194">
        <v>45352</v>
      </c>
      <c r="P31" s="196">
        <v>75586.950000000637</v>
      </c>
      <c r="Q31" s="231"/>
    </row>
    <row r="32" spans="2:26">
      <c r="B32" s="194">
        <v>45352</v>
      </c>
      <c r="C32" s="196">
        <v>73198.950000006313</v>
      </c>
      <c r="D32" s="231"/>
      <c r="G32" s="19">
        <v>45078</v>
      </c>
      <c r="H32" s="225">
        <v>119782.34999998128</v>
      </c>
      <c r="I32" s="258"/>
      <c r="J32" s="157"/>
      <c r="O32" s="194">
        <v>45353</v>
      </c>
      <c r="P32" s="196">
        <v>76192.349999993865</v>
      </c>
      <c r="Q32" s="231"/>
    </row>
    <row r="33" spans="2:17">
      <c r="B33" s="194">
        <v>45353</v>
      </c>
      <c r="C33" s="196">
        <v>89324.849999973128</v>
      </c>
      <c r="D33" s="231"/>
      <c r="G33" s="19">
        <v>45079</v>
      </c>
      <c r="H33" s="225">
        <v>156916.05000001562</v>
      </c>
      <c r="I33" s="258"/>
      <c r="J33" s="157"/>
      <c r="O33" s="194">
        <v>45354</v>
      </c>
      <c r="P33" s="196">
        <v>152112.90000000224</v>
      </c>
      <c r="Q33" s="231"/>
    </row>
    <row r="34" spans="2:17">
      <c r="B34" s="194">
        <v>45354</v>
      </c>
      <c r="C34" s="196">
        <v>148035.00000001283</v>
      </c>
      <c r="D34" s="231"/>
      <c r="G34" s="19">
        <v>45080</v>
      </c>
      <c r="H34" s="225">
        <v>182132.40000001312</v>
      </c>
      <c r="I34" s="258"/>
      <c r="J34" s="157"/>
      <c r="N34" s="2"/>
      <c r="O34" s="194">
        <v>45355</v>
      </c>
      <c r="P34" s="196">
        <v>143797.8000000185</v>
      </c>
      <c r="Q34" s="231"/>
    </row>
    <row r="35" spans="2:17">
      <c r="B35" s="194">
        <v>45355</v>
      </c>
      <c r="C35" s="196">
        <v>134742.15000000436</v>
      </c>
      <c r="D35" s="231"/>
      <c r="G35" s="19">
        <v>45081</v>
      </c>
      <c r="H35" s="225">
        <v>156267.29999999941</v>
      </c>
      <c r="I35" s="258"/>
      <c r="J35" s="157"/>
      <c r="O35" s="194">
        <v>45356</v>
      </c>
      <c r="P35" s="196">
        <v>117523.80000000917</v>
      </c>
      <c r="Q35" s="231"/>
    </row>
    <row r="36" spans="2:17">
      <c r="B36" s="194">
        <v>45356</v>
      </c>
      <c r="C36" s="196">
        <v>108008.09999998071</v>
      </c>
      <c r="D36" s="231"/>
      <c r="G36" s="19">
        <v>45082</v>
      </c>
      <c r="H36" s="225">
        <v>174716.69999997763</v>
      </c>
      <c r="I36" s="258"/>
      <c r="J36" s="157"/>
      <c r="O36" s="194">
        <v>45357</v>
      </c>
      <c r="P36" s="196">
        <v>148443.59999997722</v>
      </c>
      <c r="Q36" s="231"/>
    </row>
    <row r="37" spans="2:17">
      <c r="B37" s="194">
        <v>45357</v>
      </c>
      <c r="C37" s="196">
        <v>141165.75000002829</v>
      </c>
      <c r="D37" s="231"/>
      <c r="G37" s="19">
        <v>45083</v>
      </c>
      <c r="H37" s="225">
        <v>151725.45000002361</v>
      </c>
      <c r="I37" s="258"/>
      <c r="J37" s="157"/>
      <c r="O37" s="194">
        <v>45358</v>
      </c>
      <c r="P37" s="196">
        <v>142690.20000001954</v>
      </c>
      <c r="Q37" s="231"/>
    </row>
    <row r="38" spans="2:17">
      <c r="B38" s="194">
        <v>45358</v>
      </c>
      <c r="C38" s="196">
        <v>133996.4999999938</v>
      </c>
      <c r="D38" s="231"/>
      <c r="G38" s="19">
        <v>45084</v>
      </c>
      <c r="H38" s="225">
        <v>83840.399999986839</v>
      </c>
      <c r="I38" s="258"/>
      <c r="J38" s="157"/>
      <c r="O38" s="194">
        <v>45359</v>
      </c>
      <c r="P38" s="196">
        <v>155144.24999999042</v>
      </c>
      <c r="Q38" s="231"/>
    </row>
    <row r="39" spans="2:17">
      <c r="B39" s="194">
        <v>45359</v>
      </c>
      <c r="C39" s="196">
        <v>145559.84999998464</v>
      </c>
      <c r="D39" s="231"/>
      <c r="G39" s="19">
        <v>45085</v>
      </c>
      <c r="H39" s="225">
        <v>180946.04999998998</v>
      </c>
      <c r="I39" s="258"/>
      <c r="J39" s="157"/>
      <c r="O39" s="194">
        <v>45360</v>
      </c>
      <c r="P39" s="196">
        <v>164189.6999999946</v>
      </c>
      <c r="Q39" s="231"/>
    </row>
    <row r="40" spans="2:17">
      <c r="B40" s="194">
        <v>45360</v>
      </c>
      <c r="C40" s="196">
        <v>153979.04999999516</v>
      </c>
      <c r="D40" s="231"/>
      <c r="G40" s="19">
        <v>45086</v>
      </c>
      <c r="H40" s="225">
        <v>168516.45000000932</v>
      </c>
      <c r="I40" s="258"/>
      <c r="J40" s="157"/>
      <c r="O40" s="194">
        <v>45361</v>
      </c>
      <c r="P40" s="196">
        <v>122296.64999999033</v>
      </c>
      <c r="Q40" s="231"/>
    </row>
    <row r="41" spans="2:17">
      <c r="B41" s="194">
        <v>45361</v>
      </c>
      <c r="C41" s="196">
        <v>116432.40000000104</v>
      </c>
      <c r="D41" s="231"/>
      <c r="G41" s="19">
        <v>45087</v>
      </c>
      <c r="H41" s="225">
        <v>114328.20000001253</v>
      </c>
      <c r="I41" s="258"/>
      <c r="J41" s="157"/>
      <c r="O41" s="194">
        <v>45362</v>
      </c>
      <c r="P41" s="196">
        <v>154564.95000001977</v>
      </c>
      <c r="Q41" s="231"/>
    </row>
    <row r="42" spans="2:17">
      <c r="B42" s="194">
        <v>45362</v>
      </c>
      <c r="C42" s="196">
        <v>144573.15000002016</v>
      </c>
      <c r="D42" s="231"/>
      <c r="G42" s="19">
        <v>45088</v>
      </c>
      <c r="H42" s="225">
        <v>166132.79999998881</v>
      </c>
      <c r="I42" s="258"/>
      <c r="J42" s="157"/>
      <c r="O42" s="194">
        <v>45363</v>
      </c>
      <c r="P42" s="196">
        <v>153212.24999998286</v>
      </c>
      <c r="Q42" s="231"/>
    </row>
    <row r="43" spans="2:17">
      <c r="B43" s="194">
        <v>45363</v>
      </c>
      <c r="C43" s="196">
        <v>142033.65000000465</v>
      </c>
      <c r="D43" s="231"/>
      <c r="G43" s="19">
        <v>45089</v>
      </c>
      <c r="H43" s="225">
        <v>155915.84999998665</v>
      </c>
      <c r="I43" s="258"/>
      <c r="J43" s="157"/>
      <c r="O43" s="194">
        <v>45364</v>
      </c>
      <c r="P43" s="196">
        <v>92073.599999994563</v>
      </c>
      <c r="Q43" s="231"/>
    </row>
    <row r="44" spans="2:17">
      <c r="B44" s="194">
        <v>45364</v>
      </c>
      <c r="C44" s="196">
        <v>86616.599999972808</v>
      </c>
      <c r="D44" s="231"/>
      <c r="G44" s="19">
        <v>45090</v>
      </c>
      <c r="H44" s="225">
        <v>167073.15000001516</v>
      </c>
      <c r="I44" s="258"/>
      <c r="J44" s="157"/>
      <c r="O44" s="194">
        <v>45365</v>
      </c>
      <c r="P44" s="196">
        <v>164220.30000001675</v>
      </c>
      <c r="Q44" s="231"/>
    </row>
    <row r="45" spans="2:17">
      <c r="B45" s="194">
        <v>45365</v>
      </c>
      <c r="C45" s="196">
        <v>155954.25000001412</v>
      </c>
      <c r="D45" s="231"/>
      <c r="G45" s="19">
        <v>45091</v>
      </c>
      <c r="H45" s="225">
        <v>163234.19999998575</v>
      </c>
      <c r="I45" s="258"/>
      <c r="J45" s="157"/>
      <c r="O45" s="194">
        <v>45366</v>
      </c>
      <c r="P45" s="196">
        <v>176366.24999998132</v>
      </c>
      <c r="Q45" s="231"/>
    </row>
    <row r="46" spans="2:17">
      <c r="B46" s="194">
        <v>45366</v>
      </c>
      <c r="C46" s="196">
        <v>168667.94999999</v>
      </c>
      <c r="D46" s="231"/>
      <c r="G46" s="19">
        <v>45092</v>
      </c>
      <c r="H46" s="225">
        <v>166905.45000000289</v>
      </c>
      <c r="I46" s="258"/>
      <c r="J46" s="157"/>
      <c r="O46" s="194">
        <v>45367</v>
      </c>
      <c r="P46" s="196">
        <v>171523.50000001863</v>
      </c>
      <c r="Q46" s="231"/>
    </row>
    <row r="47" spans="2:17">
      <c r="B47" s="194">
        <v>45367</v>
      </c>
      <c r="C47" s="196">
        <v>160831.65000001618</v>
      </c>
      <c r="D47" s="231"/>
      <c r="G47" s="19">
        <v>45093</v>
      </c>
      <c r="H47" s="225">
        <v>142993.35000002634</v>
      </c>
      <c r="I47" s="258"/>
      <c r="J47" s="157"/>
      <c r="O47" s="194">
        <v>45368</v>
      </c>
      <c r="P47" s="196">
        <v>138655.80000001146</v>
      </c>
      <c r="Q47" s="231"/>
    </row>
    <row r="48" spans="2:17">
      <c r="B48" s="194">
        <v>45368</v>
      </c>
      <c r="C48" s="196">
        <v>128432.99999998114</v>
      </c>
      <c r="D48" s="231"/>
      <c r="G48" s="19">
        <v>45094</v>
      </c>
      <c r="H48" s="225">
        <v>126095.84999997992</v>
      </c>
      <c r="I48" s="258"/>
      <c r="J48" s="157"/>
      <c r="O48" s="194">
        <v>45369</v>
      </c>
      <c r="P48" s="196">
        <v>163033.64999998343</v>
      </c>
      <c r="Q48" s="231"/>
    </row>
    <row r="49" spans="2:17">
      <c r="B49" s="194">
        <v>45369</v>
      </c>
      <c r="C49" s="196">
        <v>150863.85000002733</v>
      </c>
      <c r="D49" s="231"/>
      <c r="G49" s="19">
        <v>45095</v>
      </c>
      <c r="H49" s="225">
        <v>64148.549999994393</v>
      </c>
      <c r="I49" s="258"/>
      <c r="J49" s="157"/>
      <c r="O49" s="194">
        <v>45370</v>
      </c>
      <c r="P49" s="196">
        <v>155971.04999999783</v>
      </c>
      <c r="Q49" s="231"/>
    </row>
    <row r="50" spans="2:17">
      <c r="B50" s="194">
        <v>45370</v>
      </c>
      <c r="C50" s="196">
        <v>149083.20000000001</v>
      </c>
      <c r="D50" s="231"/>
      <c r="G50" s="19">
        <v>45096</v>
      </c>
      <c r="H50" s="225">
        <v>136109.55000002365</v>
      </c>
      <c r="I50" s="258"/>
      <c r="J50" s="157"/>
      <c r="N50" s="9"/>
      <c r="O50" s="194">
        <v>45371</v>
      </c>
      <c r="P50" s="196">
        <v>160186.80000001143</v>
      </c>
      <c r="Q50" s="231"/>
    </row>
    <row r="51" spans="2:17">
      <c r="B51" s="194">
        <v>45371</v>
      </c>
      <c r="C51" s="196">
        <v>149936.54999997342</v>
      </c>
      <c r="D51" s="231"/>
      <c r="G51" s="19">
        <v>45097</v>
      </c>
      <c r="H51" s="225">
        <v>150829.49999998751</v>
      </c>
      <c r="I51" s="258"/>
      <c r="J51" s="157"/>
      <c r="O51" s="194">
        <v>45372</v>
      </c>
      <c r="P51" s="196">
        <v>139310.69999999375</v>
      </c>
      <c r="Q51" s="231"/>
    </row>
    <row r="52" spans="2:17">
      <c r="B52" s="194">
        <v>45372</v>
      </c>
      <c r="C52" s="196">
        <v>134183.70000000641</v>
      </c>
      <c r="D52" s="231"/>
      <c r="G52" s="19">
        <v>45098</v>
      </c>
      <c r="H52" s="225">
        <v>122519.09999998558</v>
      </c>
      <c r="I52" s="258"/>
      <c r="J52" s="157"/>
      <c r="O52" s="194">
        <v>45373</v>
      </c>
      <c r="P52" s="196">
        <v>143242.64999998419</v>
      </c>
      <c r="Q52" s="231"/>
    </row>
    <row r="53" spans="2:17">
      <c r="B53" s="194">
        <v>45373</v>
      </c>
      <c r="C53" s="196">
        <v>134757.44999999958</v>
      </c>
      <c r="D53" s="231"/>
      <c r="G53" s="19">
        <v>45099</v>
      </c>
      <c r="H53" s="225">
        <v>84756.600000023231</v>
      </c>
      <c r="I53" s="258"/>
      <c r="J53" s="157"/>
      <c r="O53" s="194">
        <v>45374</v>
      </c>
      <c r="P53" s="196">
        <v>161474.10000002643</v>
      </c>
      <c r="Q53" s="231"/>
    </row>
    <row r="54" spans="2:17">
      <c r="B54" s="194">
        <v>45374</v>
      </c>
      <c r="C54" s="196">
        <v>140805.44999999073</v>
      </c>
      <c r="D54" s="231"/>
      <c r="G54" s="19">
        <v>45100</v>
      </c>
      <c r="H54" s="225">
        <v>134840.54999997205</v>
      </c>
      <c r="I54" s="258"/>
      <c r="J54" s="157"/>
      <c r="O54" s="194">
        <v>45375</v>
      </c>
      <c r="P54" s="196">
        <v>91915.050000005838</v>
      </c>
      <c r="Q54" s="231"/>
    </row>
    <row r="55" spans="2:17">
      <c r="B55" s="194">
        <v>45375</v>
      </c>
      <c r="C55" s="196">
        <v>87121.800000000789</v>
      </c>
      <c r="D55" s="231"/>
      <c r="G55" s="19">
        <v>45101</v>
      </c>
      <c r="H55" s="225">
        <v>151225.20000000793</v>
      </c>
      <c r="I55" s="258"/>
      <c r="J55" s="157"/>
      <c r="O55" s="194">
        <v>45376</v>
      </c>
      <c r="P55" s="196">
        <v>170404.19999998636</v>
      </c>
      <c r="Q55" s="231"/>
    </row>
    <row r="56" spans="2:17">
      <c r="B56" s="194">
        <v>45376</v>
      </c>
      <c r="C56" s="196">
        <v>156762.15000000183</v>
      </c>
      <c r="D56" s="231"/>
      <c r="G56" s="19">
        <v>45102</v>
      </c>
      <c r="H56" s="225">
        <v>126429.75000001249</v>
      </c>
      <c r="I56" s="258"/>
      <c r="J56" s="157"/>
      <c r="O56" s="194">
        <v>45377</v>
      </c>
      <c r="P56" s="196">
        <v>112404.3000000114</v>
      </c>
      <c r="Q56" s="231"/>
    </row>
    <row r="57" spans="2:17">
      <c r="B57" s="194">
        <v>45377</v>
      </c>
      <c r="C57" s="196">
        <v>107429.99999999636</v>
      </c>
      <c r="D57" s="231"/>
      <c r="G57" s="19">
        <v>45103</v>
      </c>
      <c r="H57" s="225">
        <v>78105.000000006359</v>
      </c>
      <c r="I57" s="258"/>
      <c r="J57" s="157"/>
      <c r="O57" s="194">
        <v>45378</v>
      </c>
      <c r="P57" s="196">
        <v>122922.89999997462</v>
      </c>
      <c r="Q57" s="231"/>
    </row>
    <row r="58" spans="2:17">
      <c r="B58" s="194">
        <v>45378</v>
      </c>
      <c r="C58" s="196">
        <v>117850.50000000208</v>
      </c>
      <c r="D58" s="231"/>
      <c r="G58" s="19">
        <v>45104</v>
      </c>
      <c r="H58" s="225">
        <v>86739.149999987669</v>
      </c>
      <c r="I58" s="258"/>
      <c r="J58" s="157"/>
      <c r="O58" s="194">
        <v>45379</v>
      </c>
      <c r="P58" s="196">
        <v>147867.29999999472</v>
      </c>
      <c r="Q58" s="231"/>
    </row>
    <row r="59" spans="2:17">
      <c r="B59" s="194">
        <v>45379</v>
      </c>
      <c r="C59" s="196">
        <v>132806.55000002132</v>
      </c>
      <c r="D59" s="231"/>
      <c r="G59" s="19">
        <v>45105</v>
      </c>
      <c r="H59" s="225">
        <v>92772.149999997491</v>
      </c>
      <c r="I59" s="258"/>
      <c r="J59" s="157"/>
      <c r="O59" s="194">
        <v>45380</v>
      </c>
      <c r="P59" s="196">
        <v>149490.90000002368</v>
      </c>
      <c r="Q59" s="231"/>
    </row>
    <row r="60" spans="2:17">
      <c r="B60" s="194">
        <v>45380</v>
      </c>
      <c r="C60" s="196">
        <v>140616.29999998491</v>
      </c>
      <c r="D60" s="231"/>
      <c r="G60" s="19">
        <v>45106</v>
      </c>
      <c r="H60" s="225">
        <v>169893.89999999708</v>
      </c>
      <c r="I60" s="258"/>
      <c r="J60" s="157"/>
      <c r="O60" s="194">
        <v>45381</v>
      </c>
      <c r="P60" s="196">
        <v>142704.74999999002</v>
      </c>
      <c r="Q60" s="231"/>
    </row>
    <row r="61" spans="2:17">
      <c r="B61" s="194">
        <v>45381</v>
      </c>
      <c r="C61" s="196">
        <v>135312.90000001286</v>
      </c>
      <c r="D61" s="231"/>
      <c r="G61" s="19">
        <v>45107</v>
      </c>
      <c r="H61" s="225">
        <v>149469.1500000208</v>
      </c>
      <c r="I61" s="258"/>
      <c r="J61" s="157"/>
      <c r="O61" s="194">
        <v>45382</v>
      </c>
      <c r="P61" s="196">
        <v>164742.75000001368</v>
      </c>
      <c r="Q61" s="231"/>
    </row>
    <row r="62" spans="2:17">
      <c r="B62" s="194">
        <v>45382</v>
      </c>
      <c r="C62" s="196">
        <v>151186.94999999978</v>
      </c>
      <c r="D62" s="231"/>
      <c r="G62" s="19">
        <v>45108</v>
      </c>
      <c r="H62" s="225">
        <v>150527.39999999618</v>
      </c>
      <c r="I62" s="258"/>
      <c r="J62" s="157"/>
      <c r="O62" s="194">
        <v>45383</v>
      </c>
      <c r="P62" s="196">
        <v>154805.54999997295</v>
      </c>
      <c r="Q62" s="231"/>
    </row>
    <row r="63" spans="2:17">
      <c r="B63" s="194">
        <v>45383</v>
      </c>
      <c r="C63" s="196">
        <v>145647.30000000441</v>
      </c>
      <c r="D63" s="231"/>
      <c r="G63" s="19">
        <v>45109</v>
      </c>
      <c r="H63" s="225">
        <v>154152.75000000428</v>
      </c>
      <c r="I63" s="258"/>
      <c r="J63" s="157"/>
      <c r="O63" s="194">
        <v>45384</v>
      </c>
      <c r="P63" s="196">
        <v>175758.30000003212</v>
      </c>
      <c r="Q63" s="231"/>
    </row>
    <row r="64" spans="2:17">
      <c r="B64" s="194">
        <v>45384</v>
      </c>
      <c r="C64" s="196">
        <v>162480.14999999211</v>
      </c>
      <c r="D64" s="231"/>
      <c r="G64" s="19">
        <v>45110</v>
      </c>
      <c r="H64" s="225">
        <v>146613.1499999821</v>
      </c>
      <c r="I64" s="258"/>
      <c r="J64" s="157"/>
      <c r="O64" s="194">
        <v>45385</v>
      </c>
      <c r="P64" s="196">
        <v>108334.94999997404</v>
      </c>
      <c r="Q64" s="231"/>
    </row>
    <row r="65" spans="2:17">
      <c r="B65" s="194">
        <v>45385</v>
      </c>
      <c r="C65" s="196">
        <v>104351.39999998544</v>
      </c>
      <c r="D65" s="231"/>
      <c r="G65" s="19">
        <v>45111</v>
      </c>
      <c r="H65" s="225">
        <v>133558.20000001328</v>
      </c>
      <c r="I65" s="258"/>
      <c r="J65" s="157"/>
      <c r="O65" s="194">
        <v>45386</v>
      </c>
      <c r="P65" s="196">
        <v>158938.05000002461</v>
      </c>
      <c r="Q65" s="231"/>
    </row>
    <row r="66" spans="2:17">
      <c r="B66" s="194">
        <v>45386</v>
      </c>
      <c r="C66" s="196">
        <v>145595.39999999903</v>
      </c>
      <c r="D66" s="231"/>
      <c r="G66" s="19">
        <v>45112</v>
      </c>
      <c r="H66" s="225">
        <v>105022.79999998842</v>
      </c>
      <c r="I66" s="258"/>
      <c r="J66" s="157"/>
      <c r="O66" s="194">
        <v>45387</v>
      </c>
      <c r="P66" s="196">
        <v>167085.74999999907</v>
      </c>
      <c r="Q66" s="231"/>
    </row>
    <row r="67" spans="2:17">
      <c r="B67" s="194">
        <v>45387</v>
      </c>
      <c r="C67" s="196">
        <v>152385.75000000081</v>
      </c>
      <c r="D67" s="231"/>
      <c r="G67" s="19">
        <v>45113</v>
      </c>
      <c r="H67" s="225">
        <v>95786.699999986522</v>
      </c>
      <c r="I67" s="258"/>
      <c r="J67" s="157"/>
      <c r="O67" s="194">
        <v>45388</v>
      </c>
      <c r="P67" s="196">
        <v>175532.84999998845</v>
      </c>
      <c r="Q67" s="231"/>
    </row>
    <row r="68" spans="2:17">
      <c r="B68" s="194">
        <v>45388</v>
      </c>
      <c r="C68" s="196">
        <v>158694.45000001587</v>
      </c>
      <c r="D68" s="231"/>
      <c r="G68" s="19">
        <v>45114</v>
      </c>
      <c r="H68" s="225">
        <v>119101.80000001125</v>
      </c>
      <c r="I68" s="258"/>
      <c r="J68" s="157"/>
      <c r="O68" s="194">
        <v>45389</v>
      </c>
      <c r="P68" s="196">
        <v>174116.84999998318</v>
      </c>
      <c r="Q68" s="231"/>
    </row>
    <row r="69" spans="2:17">
      <c r="B69" s="194">
        <v>45389</v>
      </c>
      <c r="C69" s="196">
        <v>160020.4500000024</v>
      </c>
      <c r="D69" s="231"/>
      <c r="G69" s="19">
        <v>45115</v>
      </c>
      <c r="H69" s="225">
        <v>61307.250000001724</v>
      </c>
      <c r="I69" s="258"/>
      <c r="J69" s="157"/>
      <c r="O69" s="194">
        <v>45390</v>
      </c>
      <c r="P69" s="196">
        <v>171012.15000003175</v>
      </c>
      <c r="Q69" s="231"/>
    </row>
    <row r="70" spans="2:17">
      <c r="B70" s="194">
        <v>45390</v>
      </c>
      <c r="C70" s="196">
        <v>154729.19999998293</v>
      </c>
      <c r="D70" s="231"/>
      <c r="G70" s="19">
        <v>45116</v>
      </c>
      <c r="H70" s="225">
        <v>77914.500000013562</v>
      </c>
      <c r="I70" s="258"/>
      <c r="J70" s="157"/>
      <c r="O70" s="194">
        <v>45391</v>
      </c>
      <c r="P70" s="196">
        <v>154319.09999999913</v>
      </c>
      <c r="Q70" s="231"/>
    </row>
    <row r="71" spans="2:17">
      <c r="B71" s="194">
        <v>45391</v>
      </c>
      <c r="C71" s="196">
        <v>143976.45000001829</v>
      </c>
      <c r="D71" s="231"/>
      <c r="G71" s="19">
        <v>45117</v>
      </c>
      <c r="H71" s="225">
        <v>56461.34999997745</v>
      </c>
      <c r="I71" s="258"/>
      <c r="J71" s="157"/>
      <c r="O71" s="194">
        <v>45392</v>
      </c>
      <c r="P71" s="196">
        <v>160381.65000000095</v>
      </c>
      <c r="Q71" s="231"/>
    </row>
    <row r="72" spans="2:17">
      <c r="B72" s="194">
        <v>45392</v>
      </c>
      <c r="C72" s="196">
        <v>140830.34999999581</v>
      </c>
      <c r="D72" s="231"/>
      <c r="G72" s="19">
        <v>45118</v>
      </c>
      <c r="H72" s="225">
        <v>150159.90000001065</v>
      </c>
      <c r="I72" s="258"/>
      <c r="J72" s="157"/>
      <c r="O72" s="194">
        <v>45393</v>
      </c>
      <c r="P72" s="196">
        <v>123882.14999998147</v>
      </c>
      <c r="Q72" s="231"/>
    </row>
    <row r="73" spans="2:17">
      <c r="B73" s="194">
        <v>45393</v>
      </c>
      <c r="C73" s="196">
        <v>96771.300000005052</v>
      </c>
      <c r="D73" s="231"/>
      <c r="G73" s="19">
        <v>45119</v>
      </c>
      <c r="H73" s="225">
        <v>144480.29999998785</v>
      </c>
      <c r="I73" s="258"/>
      <c r="J73" s="157"/>
      <c r="O73" s="194">
        <v>45394</v>
      </c>
      <c r="P73" s="196">
        <v>145899.30000001806</v>
      </c>
      <c r="Q73" s="231"/>
    </row>
    <row r="74" spans="2:17">
      <c r="B74" s="194">
        <v>45394</v>
      </c>
      <c r="C74" s="196">
        <v>113096.39999999944</v>
      </c>
      <c r="D74" s="231"/>
      <c r="G74" s="19">
        <v>45120</v>
      </c>
      <c r="H74" s="225">
        <v>149170.20000002335</v>
      </c>
      <c r="I74" s="258"/>
      <c r="J74" s="157"/>
      <c r="O74" s="194">
        <v>45395</v>
      </c>
      <c r="P74" s="196">
        <v>71403.449999983699</v>
      </c>
      <c r="Q74" s="231"/>
    </row>
    <row r="75" spans="2:17">
      <c r="B75" s="194">
        <v>45395</v>
      </c>
      <c r="C75" s="196">
        <v>56392.649999999019</v>
      </c>
      <c r="D75" s="231"/>
      <c r="G75" s="19">
        <v>45121</v>
      </c>
      <c r="H75" s="225">
        <v>85748.24999997679</v>
      </c>
      <c r="I75" s="258"/>
      <c r="J75" s="157"/>
      <c r="O75" s="194">
        <v>45396</v>
      </c>
      <c r="P75" s="196">
        <v>49573.499999984975</v>
      </c>
      <c r="Q75" s="231"/>
    </row>
    <row r="76" spans="2:17">
      <c r="B76" s="194">
        <v>45396</v>
      </c>
      <c r="C76" s="196">
        <v>30293.549999976844</v>
      </c>
      <c r="D76" s="231"/>
      <c r="G76" s="19">
        <v>45122</v>
      </c>
      <c r="H76" s="225">
        <v>132458.25000000303</v>
      </c>
      <c r="I76" s="258"/>
      <c r="J76" s="157"/>
      <c r="O76" s="194">
        <v>45397</v>
      </c>
      <c r="P76" s="196">
        <v>86666.2500000289</v>
      </c>
      <c r="Q76" s="231"/>
    </row>
    <row r="77" spans="2:17">
      <c r="B77" s="194">
        <v>45397</v>
      </c>
      <c r="C77" s="196">
        <v>81026.400000000896</v>
      </c>
      <c r="D77" s="231"/>
      <c r="G77" s="19">
        <v>45123</v>
      </c>
      <c r="H77" s="225">
        <v>84174.600000003426</v>
      </c>
      <c r="I77" s="258"/>
      <c r="J77" s="157"/>
      <c r="O77" s="194">
        <v>45398</v>
      </c>
      <c r="P77" s="196">
        <v>157357.9500000001</v>
      </c>
      <c r="Q77" s="231"/>
    </row>
    <row r="78" spans="2:17">
      <c r="B78" s="194">
        <v>45398</v>
      </c>
      <c r="C78" s="196">
        <v>122850.60000002739</v>
      </c>
      <c r="D78" s="231"/>
      <c r="G78" s="19">
        <v>45124</v>
      </c>
      <c r="H78" s="225">
        <v>164118.7499999936</v>
      </c>
      <c r="I78" s="258"/>
      <c r="J78" s="157"/>
      <c r="O78" s="194">
        <v>45399</v>
      </c>
      <c r="P78" s="196">
        <v>155237.10000000036</v>
      </c>
      <c r="Q78" s="231"/>
    </row>
    <row r="79" spans="2:17">
      <c r="B79" s="194">
        <v>45399</v>
      </c>
      <c r="C79" s="196">
        <v>133062.29999999912</v>
      </c>
      <c r="D79" s="231"/>
      <c r="G79" s="19">
        <v>45125</v>
      </c>
      <c r="H79" s="225">
        <v>118084.95000001873</v>
      </c>
      <c r="I79" s="258"/>
      <c r="J79" s="157"/>
      <c r="O79" s="194">
        <v>45400</v>
      </c>
      <c r="P79" s="196">
        <v>133543.19999999946</v>
      </c>
      <c r="Q79" s="231"/>
    </row>
    <row r="80" spans="2:17">
      <c r="B80" s="194">
        <v>45400</v>
      </c>
      <c r="C80" s="196">
        <v>118737.14999998972</v>
      </c>
      <c r="D80" s="231"/>
      <c r="G80" s="19">
        <v>45126</v>
      </c>
      <c r="H80" s="225">
        <v>34859.099999995371</v>
      </c>
      <c r="I80" s="258"/>
      <c r="J80" s="157"/>
      <c r="O80" s="194">
        <v>45401</v>
      </c>
      <c r="P80" s="196">
        <v>121363.79999998264</v>
      </c>
      <c r="Q80" s="231"/>
    </row>
    <row r="81" spans="2:17">
      <c r="B81" s="194">
        <v>45401</v>
      </c>
      <c r="C81" s="196">
        <v>107622.8999999831</v>
      </c>
      <c r="D81" s="231"/>
      <c r="G81" s="19">
        <v>45127</v>
      </c>
      <c r="H81" s="225">
        <v>146427.29999999836</v>
      </c>
      <c r="I81" s="258"/>
      <c r="J81" s="157"/>
      <c r="O81" s="194">
        <v>45402</v>
      </c>
      <c r="P81" s="196">
        <v>156230.40000000116</v>
      </c>
      <c r="Q81" s="231"/>
    </row>
    <row r="82" spans="2:17">
      <c r="B82" s="194">
        <v>45402</v>
      </c>
      <c r="C82" s="196">
        <v>153887.85000003222</v>
      </c>
      <c r="D82" s="231"/>
      <c r="G82" s="19">
        <v>45128</v>
      </c>
      <c r="H82" s="225">
        <v>142542.89999998698</v>
      </c>
      <c r="I82" s="258"/>
      <c r="J82" s="157"/>
      <c r="O82" s="194">
        <v>45403</v>
      </c>
      <c r="P82" s="196">
        <v>165393.15000001533</v>
      </c>
      <c r="Q82" s="231"/>
    </row>
    <row r="83" spans="2:17">
      <c r="B83" s="194">
        <v>45403</v>
      </c>
      <c r="C83" s="196">
        <v>151267.94999999218</v>
      </c>
      <c r="D83" s="231"/>
      <c r="G83" s="19">
        <v>45129</v>
      </c>
      <c r="H83" s="225">
        <v>89935.650000030786</v>
      </c>
      <c r="I83" s="258"/>
      <c r="J83" s="157"/>
      <c r="O83" s="194">
        <v>45404</v>
      </c>
      <c r="P83" s="196">
        <v>147841.79999999516</v>
      </c>
      <c r="Q83" s="231"/>
    </row>
    <row r="84" spans="2:17">
      <c r="B84" s="194">
        <v>45404</v>
      </c>
      <c r="C84" s="196">
        <v>145429.04999999271</v>
      </c>
      <c r="D84" s="231"/>
      <c r="G84" s="19">
        <v>45130</v>
      </c>
      <c r="H84" s="225">
        <v>161122.04999999946</v>
      </c>
      <c r="I84" s="258"/>
      <c r="J84" s="157"/>
      <c r="O84" s="194">
        <v>45405</v>
      </c>
      <c r="P84" s="196">
        <v>119469.74999998501</v>
      </c>
      <c r="Q84" s="231"/>
    </row>
    <row r="85" spans="2:17">
      <c r="B85" s="194">
        <v>45405</v>
      </c>
      <c r="C85" s="196">
        <v>105888.29999999322</v>
      </c>
      <c r="D85" s="231"/>
      <c r="G85" s="19">
        <v>45131</v>
      </c>
      <c r="H85" s="225">
        <v>153966.44999997795</v>
      </c>
      <c r="I85" s="258"/>
      <c r="J85" s="157"/>
      <c r="O85" s="194">
        <v>45406</v>
      </c>
      <c r="P85" s="196">
        <v>171076.80000000467</v>
      </c>
      <c r="Q85" s="231"/>
    </row>
    <row r="86" spans="2:17">
      <c r="B86" s="194">
        <v>45406</v>
      </c>
      <c r="C86" s="196">
        <v>156106.19999999259</v>
      </c>
      <c r="D86" s="231"/>
      <c r="G86" s="19">
        <v>45132</v>
      </c>
      <c r="H86" s="225">
        <v>93665.100000011051</v>
      </c>
      <c r="I86" s="258"/>
      <c r="J86" s="157"/>
      <c r="O86" s="194">
        <v>45407</v>
      </c>
      <c r="P86" s="196">
        <v>170548.50000000387</v>
      </c>
      <c r="Q86" s="231"/>
    </row>
    <row r="87" spans="2:17">
      <c r="B87" s="194">
        <v>45407</v>
      </c>
      <c r="C87" s="196">
        <v>152479.95000001692</v>
      </c>
      <c r="D87" s="231"/>
      <c r="G87" s="19">
        <v>45133</v>
      </c>
      <c r="H87" s="225">
        <v>108247.6499999845</v>
      </c>
      <c r="I87" s="258"/>
      <c r="J87" s="157"/>
      <c r="O87" s="194">
        <v>45408</v>
      </c>
      <c r="P87" s="196">
        <v>153464.999999989</v>
      </c>
      <c r="Q87" s="231"/>
    </row>
    <row r="88" spans="2:17">
      <c r="B88" s="194">
        <v>45408</v>
      </c>
      <c r="C88" s="196">
        <v>141583.50000000634</v>
      </c>
      <c r="D88" s="231"/>
      <c r="G88" s="19">
        <v>45134</v>
      </c>
      <c r="H88" s="225">
        <v>92304.750000021668</v>
      </c>
      <c r="I88" s="258"/>
      <c r="J88" s="157"/>
      <c r="O88" s="194">
        <v>45409</v>
      </c>
      <c r="P88" s="196">
        <v>140655.60000000239</v>
      </c>
      <c r="Q88" s="231"/>
    </row>
    <row r="89" spans="2:17">
      <c r="B89" s="194">
        <v>45409</v>
      </c>
      <c r="C89" s="196">
        <v>130191.60000000527</v>
      </c>
      <c r="D89" s="231"/>
      <c r="G89" s="19">
        <v>45135</v>
      </c>
      <c r="H89" s="225">
        <v>67173.299999984069</v>
      </c>
      <c r="I89" s="258"/>
      <c r="J89" s="157"/>
      <c r="O89" s="194">
        <v>45410</v>
      </c>
      <c r="P89" s="196">
        <v>117999.30000000076</v>
      </c>
      <c r="Q89" s="231"/>
    </row>
    <row r="90" spans="2:17">
      <c r="B90" s="194">
        <v>45410</v>
      </c>
      <c r="C90" s="196">
        <v>118671.44999998507</v>
      </c>
      <c r="D90" s="231"/>
      <c r="G90" s="19">
        <v>45136</v>
      </c>
      <c r="H90" s="225">
        <v>95912.100000010993</v>
      </c>
      <c r="I90" s="258"/>
      <c r="J90" s="157"/>
      <c r="O90" s="194">
        <v>45411</v>
      </c>
      <c r="P90" s="196">
        <v>123603.75000001208</v>
      </c>
      <c r="Q90" s="231"/>
    </row>
    <row r="91" spans="2:17">
      <c r="B91" s="194">
        <v>45411</v>
      </c>
      <c r="C91" s="196">
        <v>81210.450000015306</v>
      </c>
      <c r="D91" s="231"/>
      <c r="G91" s="19">
        <v>45137</v>
      </c>
      <c r="H91" s="225">
        <v>133069.49999998149</v>
      </c>
      <c r="I91" s="258"/>
      <c r="J91" s="157"/>
      <c r="O91" s="194">
        <v>45412</v>
      </c>
      <c r="P91" s="196">
        <v>178576.35000000408</v>
      </c>
      <c r="Q91" s="231"/>
    </row>
    <row r="92" spans="2:17">
      <c r="B92" s="194">
        <v>45412</v>
      </c>
      <c r="C92" s="196">
        <v>166232.99999998178</v>
      </c>
      <c r="D92" s="231"/>
      <c r="G92" s="19">
        <v>45138</v>
      </c>
      <c r="H92" s="225">
        <v>162938.70000001529</v>
      </c>
      <c r="I92" s="258"/>
      <c r="J92" s="157"/>
    </row>
  </sheetData>
  <mergeCells count="48">
    <mergeCell ref="B3:B4"/>
    <mergeCell ref="C3:C4"/>
    <mergeCell ref="D3:E3"/>
    <mergeCell ref="F3:G3"/>
    <mergeCell ref="B11:D11"/>
    <mergeCell ref="B10:D10"/>
    <mergeCell ref="E10:M10"/>
    <mergeCell ref="E11:M11"/>
    <mergeCell ref="H3:I3"/>
    <mergeCell ref="Y14:Y19"/>
    <mergeCell ref="Y20:Y22"/>
    <mergeCell ref="R12:R13"/>
    <mergeCell ref="M12:M13"/>
    <mergeCell ref="I12:I13"/>
    <mergeCell ref="V12:V13"/>
    <mergeCell ref="O10:Q10"/>
    <mergeCell ref="O11:Q11"/>
    <mergeCell ref="O12:P12"/>
    <mergeCell ref="Q12:Q13"/>
    <mergeCell ref="L12:L13"/>
    <mergeCell ref="B24:C24"/>
    <mergeCell ref="O23:P23"/>
    <mergeCell ref="E12:E13"/>
    <mergeCell ref="F12:F13"/>
    <mergeCell ref="G12:G13"/>
    <mergeCell ref="J12:J13"/>
    <mergeCell ref="L21:L23"/>
    <mergeCell ref="L14:L20"/>
    <mergeCell ref="B12:C12"/>
    <mergeCell ref="H12:H13"/>
    <mergeCell ref="D12:D13"/>
    <mergeCell ref="K12:K13"/>
    <mergeCell ref="B29:C29"/>
    <mergeCell ref="G29:H29"/>
    <mergeCell ref="O28:P28"/>
    <mergeCell ref="R10:Z10"/>
    <mergeCell ref="W12:W13"/>
    <mergeCell ref="X12:X13"/>
    <mergeCell ref="Z12:Z13"/>
    <mergeCell ref="R11:Z11"/>
    <mergeCell ref="U12:U13"/>
    <mergeCell ref="Y12:Y13"/>
    <mergeCell ref="Z20:Z22"/>
    <mergeCell ref="S12:S13"/>
    <mergeCell ref="T12:T13"/>
    <mergeCell ref="M21:M23"/>
    <mergeCell ref="Z14:Z19"/>
    <mergeCell ref="M14:M20"/>
  </mergeCells>
  <phoneticPr fontId="23" type="noConversion"/>
  <pageMargins left="0.7" right="0.7" top="0.75" bottom="0.75" header="0.3" footer="0.3"/>
  <pageSetup orientation="portrait" r:id="rId1"/>
  <ignoredErrors>
    <ignoredError sqref="D27:D28 Q26:Q27"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AS92"/>
  <sheetViews>
    <sheetView zoomScale="85" zoomScaleNormal="85" workbookViewId="0">
      <selection activeCell="AQ16" sqref="AQ16"/>
    </sheetView>
  </sheetViews>
  <sheetFormatPr defaultRowHeight="14.4"/>
  <cols>
    <col min="2" max="2" width="28" customWidth="1"/>
    <col min="3" max="3" width="16.109375" bestFit="1" customWidth="1"/>
    <col min="4" max="4" width="15.6640625" bestFit="1" customWidth="1"/>
    <col min="5" max="5" width="12.6640625" bestFit="1" customWidth="1"/>
    <col min="6" max="6" width="14.109375" bestFit="1" customWidth="1"/>
    <col min="7" max="7" width="21.5546875" customWidth="1"/>
    <col min="8" max="11" width="19.109375" customWidth="1"/>
    <col min="12" max="12" width="18" customWidth="1"/>
    <col min="13" max="13" width="17.6640625" customWidth="1"/>
    <col min="14" max="14" width="19.44140625" bestFit="1" customWidth="1"/>
    <col min="15" max="15" width="19.44140625" customWidth="1"/>
    <col min="16" max="16" width="12.109375" bestFit="1" customWidth="1"/>
    <col min="17" max="17" width="16.5546875" customWidth="1"/>
    <col min="18" max="18" width="25.109375" bestFit="1" customWidth="1"/>
    <col min="19" max="19" width="13.109375" bestFit="1" customWidth="1"/>
    <col min="20" max="20" width="11.6640625" customWidth="1"/>
    <col min="22" max="22" width="18.5546875" customWidth="1"/>
    <col min="24" max="24" width="12.5546875" customWidth="1"/>
    <col min="25" max="25" width="9.88671875" customWidth="1"/>
    <col min="26" max="26" width="10.88671875" customWidth="1"/>
    <col min="28" max="28" width="10.33203125" customWidth="1"/>
    <col min="29" max="29" width="18" customWidth="1"/>
    <col min="32" max="32" width="13" customWidth="1"/>
    <col min="33" max="33" width="11.5546875" bestFit="1" customWidth="1"/>
    <col min="37" max="37" width="13.33203125" customWidth="1"/>
    <col min="38" max="41" width="10.88671875" customWidth="1"/>
    <col min="42" max="42" width="10.6640625" customWidth="1"/>
    <col min="43" max="43" width="10.109375" customWidth="1"/>
    <col min="44" max="44" width="11.6640625" customWidth="1"/>
    <col min="45" max="45" width="25" bestFit="1" customWidth="1"/>
    <col min="180" max="180" width="9.109375" customWidth="1"/>
  </cols>
  <sheetData>
    <row r="2" spans="2:45">
      <c r="B2" s="260" t="s">
        <v>109</v>
      </c>
      <c r="C2" s="260"/>
      <c r="D2" s="260"/>
      <c r="E2" s="260"/>
      <c r="F2" s="260"/>
      <c r="G2" s="260"/>
      <c r="H2" s="260"/>
      <c r="I2" s="260"/>
    </row>
    <row r="3" spans="2:45" ht="14.4" customHeight="1">
      <c r="B3" s="267" t="s">
        <v>89</v>
      </c>
      <c r="C3" s="267" t="s">
        <v>15</v>
      </c>
      <c r="D3" s="259" t="s">
        <v>91</v>
      </c>
      <c r="E3" s="259"/>
      <c r="F3" s="259" t="s">
        <v>92</v>
      </c>
      <c r="G3" s="259"/>
      <c r="H3" s="259" t="s">
        <v>12</v>
      </c>
      <c r="I3" s="259"/>
    </row>
    <row r="4" spans="2:45">
      <c r="B4" s="267"/>
      <c r="C4" s="267"/>
      <c r="D4" s="28" t="s">
        <v>93</v>
      </c>
      <c r="E4" s="28" t="s">
        <v>94</v>
      </c>
      <c r="F4" s="28" t="s">
        <v>93</v>
      </c>
      <c r="G4" s="28" t="s">
        <v>94</v>
      </c>
      <c r="H4" s="28" t="s">
        <v>93</v>
      </c>
      <c r="I4" s="28" t="s">
        <v>94</v>
      </c>
    </row>
    <row r="5" spans="2:45">
      <c r="B5" s="17" t="str">
        <f>'ER Summary'!D46</f>
        <v>Mytrah Advaith Power Pvt Ltd</v>
      </c>
      <c r="C5" s="17">
        <f>'ER Summary'!E46</f>
        <v>15</v>
      </c>
      <c r="D5" s="30">
        <f>N15</f>
        <v>12676.697999999999</v>
      </c>
      <c r="E5" s="31">
        <f>O15</f>
        <v>11875</v>
      </c>
      <c r="F5" s="30">
        <f>N21</f>
        <v>7179.793789194905</v>
      </c>
      <c r="G5" s="31">
        <f>O21</f>
        <v>6726</v>
      </c>
      <c r="H5" s="30">
        <f>D5+F5</f>
        <v>19856.491789194904</v>
      </c>
      <c r="I5" s="31">
        <f>E5+G5</f>
        <v>18601</v>
      </c>
    </row>
    <row r="6" spans="2:45">
      <c r="B6" s="17" t="str">
        <f>'ER Summary'!D47</f>
        <v>Mytrah Advaith Power Pvt Ltd</v>
      </c>
      <c r="C6" s="17">
        <f>'ER Summary'!E47</f>
        <v>15</v>
      </c>
      <c r="D6" s="30">
        <f>AC15</f>
        <v>11792.897999999999</v>
      </c>
      <c r="E6" s="31">
        <f>AD15</f>
        <v>11047</v>
      </c>
      <c r="F6" s="30">
        <f>AC21</f>
        <v>7292.3755354617533</v>
      </c>
      <c r="G6" s="31">
        <f>AD21</f>
        <v>6831</v>
      </c>
      <c r="H6" s="30">
        <f t="shared" ref="H6:H7" si="0">D6+F6</f>
        <v>19085.273535461754</v>
      </c>
      <c r="I6" s="31">
        <f>E6+G6</f>
        <v>17878</v>
      </c>
    </row>
    <row r="7" spans="2:45">
      <c r="B7" s="17" t="str">
        <f>'ER Summary'!D48</f>
        <v>Mytrah Akshaya Energy Pvt Ltd</v>
      </c>
      <c r="C7" s="17">
        <f>'ER Summary'!E48</f>
        <v>15</v>
      </c>
      <c r="D7" s="30">
        <f>AR15</f>
        <v>13017.1185</v>
      </c>
      <c r="E7" s="31">
        <f>AS15</f>
        <v>12194</v>
      </c>
      <c r="F7" s="30">
        <f>AR21</f>
        <v>8030.826</v>
      </c>
      <c r="G7" s="31">
        <f>AS21</f>
        <v>7523</v>
      </c>
      <c r="H7" s="30">
        <f t="shared" si="0"/>
        <v>21047.944500000001</v>
      </c>
      <c r="I7" s="31">
        <f>E7+G7</f>
        <v>19717</v>
      </c>
    </row>
    <row r="8" spans="2:45">
      <c r="B8" s="17"/>
      <c r="C8" s="17">
        <f>SUM(C5:C7)</f>
        <v>45</v>
      </c>
      <c r="D8" s="30">
        <f t="shared" ref="D8:I8" si="1">SUM(D5:D7)</f>
        <v>37486.714500000002</v>
      </c>
      <c r="E8" s="31">
        <f t="shared" si="1"/>
        <v>35116</v>
      </c>
      <c r="F8" s="30">
        <f t="shared" si="1"/>
        <v>22502.995324656658</v>
      </c>
      <c r="G8" s="31">
        <f t="shared" si="1"/>
        <v>21080</v>
      </c>
      <c r="H8" s="30">
        <f t="shared" si="1"/>
        <v>59989.70982465666</v>
      </c>
      <c r="I8" s="31">
        <f t="shared" si="1"/>
        <v>56196</v>
      </c>
    </row>
    <row r="10" spans="2:45" ht="15" thickBot="1"/>
    <row r="11" spans="2:45" ht="15" thickBot="1">
      <c r="B11" s="591" t="s">
        <v>14</v>
      </c>
      <c r="C11" s="608"/>
      <c r="D11" s="591" t="s">
        <v>38</v>
      </c>
      <c r="E11" s="592"/>
      <c r="F11" s="592"/>
      <c r="G11" s="592"/>
      <c r="H11" s="592"/>
      <c r="I11" s="592"/>
      <c r="J11" s="592"/>
      <c r="K11" s="592"/>
      <c r="L11" s="592"/>
      <c r="M11" s="592"/>
      <c r="N11" s="592"/>
      <c r="O11" s="608"/>
      <c r="Q11" s="593" t="s">
        <v>14</v>
      </c>
      <c r="R11" s="594"/>
      <c r="S11" s="591" t="s">
        <v>37</v>
      </c>
      <c r="T11" s="592"/>
      <c r="U11" s="592"/>
      <c r="V11" s="592"/>
      <c r="W11" s="592"/>
      <c r="X11" s="592"/>
      <c r="Y11" s="592"/>
      <c r="Z11" s="592"/>
      <c r="AA11" s="592"/>
      <c r="AB11" s="592"/>
      <c r="AC11" s="592"/>
      <c r="AD11" s="592"/>
      <c r="AF11" s="593" t="s">
        <v>14</v>
      </c>
      <c r="AG11" s="594"/>
      <c r="AH11" s="591" t="s">
        <v>63</v>
      </c>
      <c r="AI11" s="592"/>
      <c r="AJ11" s="592"/>
      <c r="AK11" s="592"/>
      <c r="AL11" s="592"/>
      <c r="AM11" s="592"/>
      <c r="AN11" s="592"/>
      <c r="AO11" s="592"/>
      <c r="AP11" s="592"/>
      <c r="AQ11" s="592"/>
      <c r="AR11" s="592"/>
      <c r="AS11" s="608"/>
    </row>
    <row r="12" spans="2:45" ht="15" thickBot="1">
      <c r="B12" s="609" t="s">
        <v>28</v>
      </c>
      <c r="C12" s="611"/>
      <c r="D12" s="609" t="s">
        <v>26</v>
      </c>
      <c r="E12" s="610"/>
      <c r="F12" s="610"/>
      <c r="G12" s="610"/>
      <c r="H12" s="610"/>
      <c r="I12" s="610"/>
      <c r="J12" s="610"/>
      <c r="K12" s="610"/>
      <c r="L12" s="610"/>
      <c r="M12" s="610"/>
      <c r="N12" s="592"/>
      <c r="O12" s="592"/>
      <c r="Q12" s="593" t="s">
        <v>28</v>
      </c>
      <c r="R12" s="594"/>
      <c r="S12" s="591" t="s">
        <v>26</v>
      </c>
      <c r="T12" s="592"/>
      <c r="U12" s="592"/>
      <c r="V12" s="592"/>
      <c r="W12" s="592"/>
      <c r="X12" s="592"/>
      <c r="Y12" s="592"/>
      <c r="Z12" s="592"/>
      <c r="AA12" s="592"/>
      <c r="AB12" s="592"/>
      <c r="AC12" s="592"/>
      <c r="AD12" s="592"/>
      <c r="AF12" s="595" t="s">
        <v>28</v>
      </c>
      <c r="AG12" s="596"/>
      <c r="AH12" s="609" t="s">
        <v>26</v>
      </c>
      <c r="AI12" s="610"/>
      <c r="AJ12" s="610"/>
      <c r="AK12" s="610"/>
      <c r="AL12" s="610"/>
      <c r="AM12" s="610"/>
      <c r="AN12" s="610"/>
      <c r="AO12" s="610"/>
      <c r="AP12" s="610"/>
      <c r="AQ12" s="610"/>
      <c r="AR12" s="592"/>
      <c r="AS12" s="608"/>
    </row>
    <row r="13" spans="2:45">
      <c r="B13" s="600" t="s">
        <v>5</v>
      </c>
      <c r="C13" s="600"/>
      <c r="D13" s="584" t="s">
        <v>3</v>
      </c>
      <c r="E13" s="584" t="s">
        <v>4</v>
      </c>
      <c r="F13" s="584" t="s">
        <v>6</v>
      </c>
      <c r="G13" s="584" t="s">
        <v>57</v>
      </c>
      <c r="H13" s="584" t="s">
        <v>54</v>
      </c>
      <c r="I13" s="584" t="s">
        <v>7</v>
      </c>
      <c r="J13" s="584" t="s">
        <v>50</v>
      </c>
      <c r="K13" s="584" t="s">
        <v>129</v>
      </c>
      <c r="L13" s="584" t="s">
        <v>59</v>
      </c>
      <c r="M13" s="584" t="s">
        <v>60</v>
      </c>
      <c r="N13" s="534" t="s">
        <v>67</v>
      </c>
      <c r="O13" s="586" t="s">
        <v>11</v>
      </c>
      <c r="Q13" s="520" t="s">
        <v>5</v>
      </c>
      <c r="R13" s="521"/>
      <c r="S13" s="522" t="s">
        <v>3</v>
      </c>
      <c r="T13" s="539" t="s">
        <v>4</v>
      </c>
      <c r="U13" s="539" t="s">
        <v>6</v>
      </c>
      <c r="V13" s="540" t="s">
        <v>57</v>
      </c>
      <c r="W13" s="586" t="s">
        <v>54</v>
      </c>
      <c r="X13" s="539" t="s">
        <v>7</v>
      </c>
      <c r="Y13" s="539" t="s">
        <v>50</v>
      </c>
      <c r="Z13" s="612" t="s">
        <v>129</v>
      </c>
      <c r="AA13" s="601" t="s">
        <v>59</v>
      </c>
      <c r="AB13" s="586" t="s">
        <v>60</v>
      </c>
      <c r="AC13" s="586" t="s">
        <v>67</v>
      </c>
      <c r="AD13" s="534" t="s">
        <v>11</v>
      </c>
      <c r="AF13" s="600" t="s">
        <v>5</v>
      </c>
      <c r="AG13" s="600"/>
      <c r="AH13" s="584" t="s">
        <v>3</v>
      </c>
      <c r="AI13" s="584" t="s">
        <v>4</v>
      </c>
      <c r="AJ13" s="584" t="s">
        <v>6</v>
      </c>
      <c r="AK13" s="584" t="s">
        <v>57</v>
      </c>
      <c r="AL13" s="584" t="s">
        <v>54</v>
      </c>
      <c r="AM13" s="584" t="s">
        <v>7</v>
      </c>
      <c r="AN13" s="584" t="s">
        <v>50</v>
      </c>
      <c r="AO13" s="584" t="s">
        <v>129</v>
      </c>
      <c r="AP13" s="584" t="s">
        <v>59</v>
      </c>
      <c r="AQ13" s="584" t="s">
        <v>60</v>
      </c>
      <c r="AR13" s="534" t="s">
        <v>67</v>
      </c>
      <c r="AS13" s="534" t="s">
        <v>11</v>
      </c>
    </row>
    <row r="14" spans="2:45" ht="15" thickBot="1">
      <c r="B14" s="135" t="s">
        <v>1</v>
      </c>
      <c r="C14" s="135" t="s">
        <v>2</v>
      </c>
      <c r="D14" s="584"/>
      <c r="E14" s="584"/>
      <c r="F14" s="584"/>
      <c r="G14" s="584"/>
      <c r="H14" s="584"/>
      <c r="I14" s="584"/>
      <c r="J14" s="584"/>
      <c r="K14" s="584"/>
      <c r="L14" s="584"/>
      <c r="M14" s="584"/>
      <c r="N14" s="588"/>
      <c r="O14" s="587"/>
      <c r="Q14" s="8" t="s">
        <v>1</v>
      </c>
      <c r="R14" s="7" t="s">
        <v>2</v>
      </c>
      <c r="S14" s="523"/>
      <c r="T14" s="479"/>
      <c r="U14" s="479"/>
      <c r="V14" s="493"/>
      <c r="W14" s="587"/>
      <c r="X14" s="479"/>
      <c r="Y14" s="479"/>
      <c r="Z14" s="613"/>
      <c r="AA14" s="602"/>
      <c r="AB14" s="587"/>
      <c r="AC14" s="587"/>
      <c r="AD14" s="588"/>
      <c r="AF14" s="135" t="s">
        <v>1</v>
      </c>
      <c r="AG14" s="135" t="s">
        <v>2</v>
      </c>
      <c r="AH14" s="584"/>
      <c r="AI14" s="584"/>
      <c r="AJ14" s="584"/>
      <c r="AK14" s="584"/>
      <c r="AL14" s="584"/>
      <c r="AM14" s="584"/>
      <c r="AN14" s="584"/>
      <c r="AO14" s="584"/>
      <c r="AP14" s="584"/>
      <c r="AQ14" s="584"/>
      <c r="AR14" s="588"/>
      <c r="AS14" s="588"/>
    </row>
    <row r="15" spans="2:45">
      <c r="B15" s="254">
        <v>45108</v>
      </c>
      <c r="C15" s="263">
        <v>45139</v>
      </c>
      <c r="D15" s="133">
        <v>1556730</v>
      </c>
      <c r="E15" s="133">
        <v>6840</v>
      </c>
      <c r="F15" s="133">
        <f>E15*115%</f>
        <v>7865.9999999999991</v>
      </c>
      <c r="G15" s="133">
        <f>D15-F15</f>
        <v>1548864</v>
      </c>
      <c r="H15" s="133">
        <f t="shared" ref="H15:H23" si="2">G15/1000</f>
        <v>1548.864</v>
      </c>
      <c r="I15" s="261">
        <v>1548864</v>
      </c>
      <c r="J15" s="133">
        <f>I15/1000</f>
        <v>1548.864</v>
      </c>
      <c r="K15" s="133">
        <f>MIN(H15,J15)</f>
        <v>1548.864</v>
      </c>
      <c r="L15" s="13">
        <v>0.93679999999999997</v>
      </c>
      <c r="M15" s="261">
        <f>K15*L15</f>
        <v>1450.9757952</v>
      </c>
      <c r="N15" s="577">
        <f>SUM(H15:H20)</f>
        <v>12676.697999999999</v>
      </c>
      <c r="O15" s="585">
        <f>ROUNDDOWN(SUM(M15:M20),0)</f>
        <v>11875</v>
      </c>
      <c r="Q15" s="254">
        <v>45108</v>
      </c>
      <c r="R15" s="263">
        <v>45139</v>
      </c>
      <c r="S15" s="13">
        <v>1366740</v>
      </c>
      <c r="T15" s="13">
        <v>7200</v>
      </c>
      <c r="U15" s="13">
        <f>T15*115%</f>
        <v>8280</v>
      </c>
      <c r="V15" s="13">
        <f>S15-U15</f>
        <v>1358460</v>
      </c>
      <c r="W15" s="268">
        <f t="shared" ref="W15:W22" si="3">V15/1000</f>
        <v>1358.46</v>
      </c>
      <c r="X15" s="15">
        <v>1358460</v>
      </c>
      <c r="Y15" s="268">
        <f>X15/1000</f>
        <v>1358.46</v>
      </c>
      <c r="Z15" s="268">
        <f>MIN(W15,Y15)</f>
        <v>1358.46</v>
      </c>
      <c r="AA15" s="13">
        <v>0.93679999999999997</v>
      </c>
      <c r="AB15" s="15">
        <f>Z15*AA15</f>
        <v>1272.6053280000001</v>
      </c>
      <c r="AC15" s="603">
        <f>SUM(W15:W20)</f>
        <v>11792.897999999999</v>
      </c>
      <c r="AD15" s="604">
        <f>ROUNDDOWN(SUM(AB15:AB20),0)</f>
        <v>11047</v>
      </c>
      <c r="AF15" s="254">
        <v>45108</v>
      </c>
      <c r="AG15" s="263">
        <v>45138</v>
      </c>
      <c r="AH15" s="13">
        <v>1643220</v>
      </c>
      <c r="AI15" s="13">
        <v>8910</v>
      </c>
      <c r="AJ15" s="13">
        <f>AI15*115%</f>
        <v>10246.5</v>
      </c>
      <c r="AK15" s="279">
        <f>AH15-AJ15</f>
        <v>1632973.5</v>
      </c>
      <c r="AL15" s="268">
        <f t="shared" ref="AL15:AL23" si="4">AK15/1000</f>
        <v>1632.9735000000001</v>
      </c>
      <c r="AM15" s="268">
        <v>1632973.5</v>
      </c>
      <c r="AN15" s="268">
        <f>AM15/1000</f>
        <v>1632.9735000000001</v>
      </c>
      <c r="AO15" s="268">
        <f>MIN(AL15,AN15)</f>
        <v>1632.9735000000001</v>
      </c>
      <c r="AP15" s="13">
        <v>0.93679999999999997</v>
      </c>
      <c r="AQ15" s="15">
        <f>AO15*AP15</f>
        <v>1529.7695748000001</v>
      </c>
      <c r="AR15" s="603">
        <f>SUM(AL15:AL20)</f>
        <v>13017.1185</v>
      </c>
      <c r="AS15" s="604">
        <f>ROUNDDOWN(SUM(AQ15:AQ20),0)</f>
        <v>12194</v>
      </c>
    </row>
    <row r="16" spans="2:45">
      <c r="B16" s="254">
        <v>45139</v>
      </c>
      <c r="C16" s="254">
        <v>45170</v>
      </c>
      <c r="D16" s="133">
        <v>2310570</v>
      </c>
      <c r="E16" s="133">
        <v>6750</v>
      </c>
      <c r="F16" s="133">
        <f t="shared" ref="F16:F23" si="5">E16*115%</f>
        <v>7762.4999999999991</v>
      </c>
      <c r="G16" s="133">
        <f>D16-F16</f>
        <v>2302807.5</v>
      </c>
      <c r="H16" s="133">
        <f t="shared" si="2"/>
        <v>2302.8074999999999</v>
      </c>
      <c r="I16" s="261">
        <v>2302807.5</v>
      </c>
      <c r="J16" s="133">
        <f t="shared" ref="J16:J23" si="6">I16/1000</f>
        <v>2302.8074999999999</v>
      </c>
      <c r="K16" s="133">
        <f t="shared" ref="K16:K23" si="7">MIN(H16,J16)</f>
        <v>2302.8074999999999</v>
      </c>
      <c r="L16" s="13">
        <v>0.93679999999999997</v>
      </c>
      <c r="M16" s="261">
        <f t="shared" ref="M16:M23" si="8">K16*L16</f>
        <v>2157.270066</v>
      </c>
      <c r="N16" s="578"/>
      <c r="O16" s="582"/>
      <c r="Q16" s="254">
        <v>45139</v>
      </c>
      <c r="R16" s="254">
        <v>45170</v>
      </c>
      <c r="S16" s="13">
        <v>2203470</v>
      </c>
      <c r="T16" s="13">
        <v>8010</v>
      </c>
      <c r="U16" s="13">
        <f t="shared" ref="U16:U23" si="9">T16*115%</f>
        <v>9211.5</v>
      </c>
      <c r="V16" s="13">
        <f t="shared" ref="V16:V23" si="10">S16-U16</f>
        <v>2194258.5</v>
      </c>
      <c r="W16" s="268">
        <f t="shared" si="3"/>
        <v>2194.2584999999999</v>
      </c>
      <c r="X16" s="15">
        <v>2194258.5</v>
      </c>
      <c r="Y16" s="268">
        <f t="shared" ref="Y16:Y23" si="11">X16/1000</f>
        <v>2194.2584999999999</v>
      </c>
      <c r="Z16" s="268">
        <f t="shared" ref="Z16:Z23" si="12">MIN(W16,Y16)</f>
        <v>2194.2584999999999</v>
      </c>
      <c r="AA16" s="13">
        <v>0.93679999999999997</v>
      </c>
      <c r="AB16" s="15">
        <f t="shared" ref="AB16:AB23" si="13">Z16*AA16</f>
        <v>2055.5813627999996</v>
      </c>
      <c r="AC16" s="598"/>
      <c r="AD16" s="605"/>
      <c r="AF16" s="254">
        <v>45139</v>
      </c>
      <c r="AG16" s="254">
        <v>45169</v>
      </c>
      <c r="AH16" s="13">
        <v>2466630</v>
      </c>
      <c r="AI16" s="13">
        <v>8550</v>
      </c>
      <c r="AJ16" s="13">
        <f t="shared" ref="AJ16:AJ23" si="14">AI16*115%</f>
        <v>9832.5</v>
      </c>
      <c r="AK16" s="279">
        <f t="shared" ref="AK16:AK20" si="15">AH16-AJ16</f>
        <v>2456797.5</v>
      </c>
      <c r="AL16" s="268">
        <f t="shared" si="4"/>
        <v>2456.7975000000001</v>
      </c>
      <c r="AM16" s="268">
        <v>2456797.5</v>
      </c>
      <c r="AN16" s="268">
        <f t="shared" ref="AN16:AN23" si="16">AM16/1000</f>
        <v>2456.7975000000001</v>
      </c>
      <c r="AO16" s="268">
        <f t="shared" ref="AO16:AO23" si="17">MIN(AL16,AN16)</f>
        <v>2456.7975000000001</v>
      </c>
      <c r="AP16" s="13">
        <v>0.93679999999999997</v>
      </c>
      <c r="AQ16" s="15">
        <f t="shared" ref="AQ16:AQ23" si="18">AO16*AP16</f>
        <v>2301.5278979999998</v>
      </c>
      <c r="AR16" s="598"/>
      <c r="AS16" s="605"/>
    </row>
    <row r="17" spans="2:45">
      <c r="B17" s="254">
        <v>45170</v>
      </c>
      <c r="C17" s="263">
        <v>45200</v>
      </c>
      <c r="D17" s="133">
        <v>2004840</v>
      </c>
      <c r="E17" s="133">
        <v>6300</v>
      </c>
      <c r="F17" s="133">
        <f t="shared" si="5"/>
        <v>7244.9999999999991</v>
      </c>
      <c r="G17" s="133">
        <f t="shared" ref="G17:G22" si="19">D17-F17</f>
        <v>1997595</v>
      </c>
      <c r="H17" s="133">
        <f t="shared" si="2"/>
        <v>1997.595</v>
      </c>
      <c r="I17" s="261">
        <v>1997595</v>
      </c>
      <c r="J17" s="133">
        <f t="shared" si="6"/>
        <v>1997.595</v>
      </c>
      <c r="K17" s="133">
        <f t="shared" si="7"/>
        <v>1997.595</v>
      </c>
      <c r="L17" s="13">
        <v>0.93679999999999997</v>
      </c>
      <c r="M17" s="261">
        <f t="shared" si="8"/>
        <v>1871.346996</v>
      </c>
      <c r="N17" s="578"/>
      <c r="O17" s="582"/>
      <c r="Q17" s="254">
        <v>45170</v>
      </c>
      <c r="R17" s="263">
        <v>45200</v>
      </c>
      <c r="S17" s="13">
        <v>1881720</v>
      </c>
      <c r="T17" s="13">
        <v>8010</v>
      </c>
      <c r="U17" s="13">
        <f t="shared" si="9"/>
        <v>9211.5</v>
      </c>
      <c r="V17" s="13">
        <f t="shared" si="10"/>
        <v>1872508.5</v>
      </c>
      <c r="W17" s="268">
        <f t="shared" si="3"/>
        <v>1872.5084999999999</v>
      </c>
      <c r="X17" s="15">
        <v>1872508.5</v>
      </c>
      <c r="Y17" s="268">
        <f t="shared" si="11"/>
        <v>1872.5084999999999</v>
      </c>
      <c r="Z17" s="268">
        <f t="shared" si="12"/>
        <v>1872.5084999999999</v>
      </c>
      <c r="AA17" s="13">
        <v>0.93679999999999997</v>
      </c>
      <c r="AB17" s="15">
        <f t="shared" si="13"/>
        <v>1754.1659627999998</v>
      </c>
      <c r="AC17" s="598"/>
      <c r="AD17" s="605"/>
      <c r="AF17" s="254">
        <v>45170</v>
      </c>
      <c r="AG17" s="263">
        <v>45199</v>
      </c>
      <c r="AH17" s="13">
        <v>2040300</v>
      </c>
      <c r="AI17" s="13">
        <v>8730</v>
      </c>
      <c r="AJ17" s="13">
        <f t="shared" si="14"/>
        <v>10039.5</v>
      </c>
      <c r="AK17" s="279">
        <f t="shared" si="15"/>
        <v>2030260.5</v>
      </c>
      <c r="AL17" s="268">
        <f t="shared" si="4"/>
        <v>2030.2605000000001</v>
      </c>
      <c r="AM17" s="268">
        <v>2030260.5</v>
      </c>
      <c r="AN17" s="268">
        <f t="shared" si="16"/>
        <v>2030.2605000000001</v>
      </c>
      <c r="AO17" s="268">
        <f t="shared" si="17"/>
        <v>2030.2605000000001</v>
      </c>
      <c r="AP17" s="13">
        <v>0.93679999999999997</v>
      </c>
      <c r="AQ17" s="15">
        <f t="shared" si="18"/>
        <v>1901.9480364000001</v>
      </c>
      <c r="AR17" s="598"/>
      <c r="AS17" s="605"/>
    </row>
    <row r="18" spans="2:45">
      <c r="B18" s="254">
        <v>45200</v>
      </c>
      <c r="C18" s="254">
        <v>45231</v>
      </c>
      <c r="D18" s="133">
        <v>2519460</v>
      </c>
      <c r="E18" s="133">
        <v>7110</v>
      </c>
      <c r="F18" s="133">
        <f t="shared" si="5"/>
        <v>8176.4999999999991</v>
      </c>
      <c r="G18" s="133">
        <f t="shared" si="19"/>
        <v>2511283.5</v>
      </c>
      <c r="H18" s="133">
        <f t="shared" si="2"/>
        <v>2511.2835</v>
      </c>
      <c r="I18" s="261">
        <v>2511283.5</v>
      </c>
      <c r="J18" s="133">
        <f t="shared" si="6"/>
        <v>2511.2835</v>
      </c>
      <c r="K18" s="133">
        <f t="shared" si="7"/>
        <v>2511.2835</v>
      </c>
      <c r="L18" s="13">
        <v>0.93679999999999997</v>
      </c>
      <c r="M18" s="261">
        <f t="shared" si="8"/>
        <v>2352.5703828000001</v>
      </c>
      <c r="N18" s="578"/>
      <c r="O18" s="582"/>
      <c r="Q18" s="254">
        <v>45200</v>
      </c>
      <c r="R18" s="254">
        <v>45231</v>
      </c>
      <c r="S18" s="13">
        <v>2261880</v>
      </c>
      <c r="T18" s="13">
        <v>8640</v>
      </c>
      <c r="U18" s="13">
        <f t="shared" si="9"/>
        <v>9936</v>
      </c>
      <c r="V18" s="13">
        <f t="shared" si="10"/>
        <v>2251944</v>
      </c>
      <c r="W18" s="268">
        <f t="shared" si="3"/>
        <v>2251.944</v>
      </c>
      <c r="X18" s="15">
        <v>2251944</v>
      </c>
      <c r="Y18" s="268">
        <f t="shared" si="11"/>
        <v>2251.944</v>
      </c>
      <c r="Z18" s="268">
        <f t="shared" si="12"/>
        <v>2251.944</v>
      </c>
      <c r="AA18" s="13">
        <v>0.93679999999999997</v>
      </c>
      <c r="AB18" s="15">
        <f t="shared" si="13"/>
        <v>2109.6211392</v>
      </c>
      <c r="AC18" s="598"/>
      <c r="AD18" s="605"/>
      <c r="AF18" s="254">
        <v>45200</v>
      </c>
      <c r="AG18" s="254">
        <v>45230</v>
      </c>
      <c r="AH18" s="13">
        <v>2643660</v>
      </c>
      <c r="AI18" s="13">
        <v>9450</v>
      </c>
      <c r="AJ18" s="13">
        <f t="shared" si="14"/>
        <v>10867.5</v>
      </c>
      <c r="AK18" s="279">
        <f t="shared" si="15"/>
        <v>2632792.5</v>
      </c>
      <c r="AL18" s="268">
        <f t="shared" si="4"/>
        <v>2632.7925</v>
      </c>
      <c r="AM18" s="268">
        <v>2632792.5</v>
      </c>
      <c r="AN18" s="268">
        <f t="shared" si="16"/>
        <v>2632.7925</v>
      </c>
      <c r="AO18" s="268">
        <f t="shared" si="17"/>
        <v>2632.7925</v>
      </c>
      <c r="AP18" s="13">
        <v>0.93679999999999997</v>
      </c>
      <c r="AQ18" s="15">
        <f t="shared" si="18"/>
        <v>2466.4000139999998</v>
      </c>
      <c r="AR18" s="598"/>
      <c r="AS18" s="605"/>
    </row>
    <row r="19" spans="2:45">
      <c r="B19" s="254">
        <v>45231</v>
      </c>
      <c r="C19" s="263">
        <v>45261</v>
      </c>
      <c r="D19" s="133">
        <v>2072070</v>
      </c>
      <c r="E19" s="133">
        <v>7740</v>
      </c>
      <c r="F19" s="133">
        <f t="shared" si="5"/>
        <v>8901</v>
      </c>
      <c r="G19" s="133">
        <f t="shared" si="19"/>
        <v>2063169</v>
      </c>
      <c r="H19" s="133">
        <f t="shared" si="2"/>
        <v>2063.1689999999999</v>
      </c>
      <c r="I19" s="261">
        <v>2063169</v>
      </c>
      <c r="J19" s="133">
        <f t="shared" si="6"/>
        <v>2063.1689999999999</v>
      </c>
      <c r="K19" s="133">
        <f t="shared" si="7"/>
        <v>2063.1689999999999</v>
      </c>
      <c r="L19" s="13">
        <v>0.93679999999999997</v>
      </c>
      <c r="M19" s="261">
        <f t="shared" si="8"/>
        <v>1932.7767191999999</v>
      </c>
      <c r="N19" s="578"/>
      <c r="O19" s="582"/>
      <c r="Q19" s="254">
        <v>45231</v>
      </c>
      <c r="R19" s="263">
        <v>45261</v>
      </c>
      <c r="S19" s="13">
        <v>1945350</v>
      </c>
      <c r="T19" s="13">
        <v>8730</v>
      </c>
      <c r="U19" s="13">
        <f t="shared" si="9"/>
        <v>10039.5</v>
      </c>
      <c r="V19" s="13">
        <f t="shared" si="10"/>
        <v>1935310.5</v>
      </c>
      <c r="W19" s="268">
        <f t="shared" si="3"/>
        <v>1935.3105</v>
      </c>
      <c r="X19" s="15">
        <v>1935310.5</v>
      </c>
      <c r="Y19" s="268">
        <f t="shared" si="11"/>
        <v>1935.3105</v>
      </c>
      <c r="Z19" s="268">
        <f t="shared" si="12"/>
        <v>1935.3105</v>
      </c>
      <c r="AA19" s="13">
        <v>0.93679999999999997</v>
      </c>
      <c r="AB19" s="15">
        <f t="shared" si="13"/>
        <v>1812.9988764</v>
      </c>
      <c r="AC19" s="598"/>
      <c r="AD19" s="605"/>
      <c r="AF19" s="254">
        <v>45231</v>
      </c>
      <c r="AG19" s="263">
        <v>45260</v>
      </c>
      <c r="AH19" s="13">
        <v>2044890</v>
      </c>
      <c r="AI19" s="13">
        <v>9540</v>
      </c>
      <c r="AJ19" s="13">
        <f t="shared" si="14"/>
        <v>10971</v>
      </c>
      <c r="AK19" s="279">
        <f t="shared" si="15"/>
        <v>2033919</v>
      </c>
      <c r="AL19" s="268">
        <f t="shared" si="4"/>
        <v>2033.9190000000001</v>
      </c>
      <c r="AM19" s="268">
        <v>2033919</v>
      </c>
      <c r="AN19" s="268">
        <f t="shared" si="16"/>
        <v>2033.9190000000001</v>
      </c>
      <c r="AO19" s="268">
        <f t="shared" si="17"/>
        <v>2033.9190000000001</v>
      </c>
      <c r="AP19" s="13">
        <v>0.93679999999999997</v>
      </c>
      <c r="AQ19" s="15">
        <f t="shared" si="18"/>
        <v>1905.3753191999999</v>
      </c>
      <c r="AR19" s="598"/>
      <c r="AS19" s="605"/>
    </row>
    <row r="20" spans="2:45" ht="15" thickBot="1">
      <c r="B20" s="254">
        <v>45261</v>
      </c>
      <c r="C20" s="254">
        <v>45292</v>
      </c>
      <c r="D20" s="133">
        <v>2261880</v>
      </c>
      <c r="E20" s="133">
        <v>7740</v>
      </c>
      <c r="F20" s="133">
        <f t="shared" si="5"/>
        <v>8901</v>
      </c>
      <c r="G20" s="133">
        <f t="shared" si="19"/>
        <v>2252979</v>
      </c>
      <c r="H20" s="133">
        <f t="shared" si="2"/>
        <v>2252.9789999999998</v>
      </c>
      <c r="I20" s="261">
        <v>2252979</v>
      </c>
      <c r="J20" s="133">
        <f t="shared" si="6"/>
        <v>2252.9789999999998</v>
      </c>
      <c r="K20" s="133">
        <f t="shared" si="7"/>
        <v>2252.9789999999998</v>
      </c>
      <c r="L20" s="13">
        <v>0.93679999999999997</v>
      </c>
      <c r="M20" s="261">
        <f t="shared" si="8"/>
        <v>2110.5907271999999</v>
      </c>
      <c r="N20" s="579"/>
      <c r="O20" s="583"/>
      <c r="Q20" s="254">
        <v>45261</v>
      </c>
      <c r="R20" s="254">
        <v>45292</v>
      </c>
      <c r="S20" s="13">
        <v>2190870</v>
      </c>
      <c r="T20" s="13">
        <v>9090</v>
      </c>
      <c r="U20" s="13">
        <f t="shared" si="9"/>
        <v>10453.5</v>
      </c>
      <c r="V20" s="13">
        <f t="shared" si="10"/>
        <v>2180416.5</v>
      </c>
      <c r="W20" s="268">
        <f t="shared" si="3"/>
        <v>2180.4164999999998</v>
      </c>
      <c r="X20" s="15">
        <v>2180416.5</v>
      </c>
      <c r="Y20" s="268">
        <f t="shared" si="11"/>
        <v>2180.4164999999998</v>
      </c>
      <c r="Z20" s="268">
        <f t="shared" si="12"/>
        <v>2180.4164999999998</v>
      </c>
      <c r="AA20" s="13">
        <v>0.93679999999999997</v>
      </c>
      <c r="AB20" s="15">
        <f t="shared" si="13"/>
        <v>2042.6141771999999</v>
      </c>
      <c r="AC20" s="599"/>
      <c r="AD20" s="606"/>
      <c r="AF20" s="254">
        <v>45261</v>
      </c>
      <c r="AG20" s="254">
        <v>45291</v>
      </c>
      <c r="AH20" s="13">
        <v>2241450</v>
      </c>
      <c r="AI20" s="13">
        <v>9630</v>
      </c>
      <c r="AJ20" s="13">
        <f t="shared" si="14"/>
        <v>11074.5</v>
      </c>
      <c r="AK20" s="279">
        <f t="shared" si="15"/>
        <v>2230375.5</v>
      </c>
      <c r="AL20" s="268">
        <f t="shared" si="4"/>
        <v>2230.3755000000001</v>
      </c>
      <c r="AM20" s="268">
        <v>2230375.5</v>
      </c>
      <c r="AN20" s="268">
        <f t="shared" si="16"/>
        <v>2230.3755000000001</v>
      </c>
      <c r="AO20" s="268">
        <f t="shared" si="17"/>
        <v>2230.3755000000001</v>
      </c>
      <c r="AP20" s="13">
        <v>0.93679999999999997</v>
      </c>
      <c r="AQ20" s="15">
        <f t="shared" si="18"/>
        <v>2089.4157684000002</v>
      </c>
      <c r="AR20" s="599"/>
      <c r="AS20" s="606"/>
    </row>
    <row r="21" spans="2:45">
      <c r="B21" s="254">
        <v>45292</v>
      </c>
      <c r="C21" s="263">
        <v>45323</v>
      </c>
      <c r="D21" s="133">
        <v>2368980</v>
      </c>
      <c r="E21" s="133">
        <v>7920</v>
      </c>
      <c r="F21" s="133">
        <f t="shared" si="5"/>
        <v>9108</v>
      </c>
      <c r="G21" s="133">
        <f t="shared" si="19"/>
        <v>2359872</v>
      </c>
      <c r="H21" s="133">
        <f t="shared" si="2"/>
        <v>2359.8719999999998</v>
      </c>
      <c r="I21" s="261">
        <v>2359872</v>
      </c>
      <c r="J21" s="133">
        <f t="shared" si="6"/>
        <v>2359.8719999999998</v>
      </c>
      <c r="K21" s="133">
        <f t="shared" si="7"/>
        <v>2359.8719999999998</v>
      </c>
      <c r="L21" s="13">
        <v>0.93679999999999997</v>
      </c>
      <c r="M21" s="261">
        <f t="shared" si="8"/>
        <v>2210.7280895999997</v>
      </c>
      <c r="N21" s="580">
        <f>SUM(H21:H23)</f>
        <v>7179.793789194905</v>
      </c>
      <c r="O21" s="581">
        <f>ROUNDDOWN(SUM(M21:M23),0)</f>
        <v>6726</v>
      </c>
      <c r="Q21" s="254">
        <v>45292</v>
      </c>
      <c r="R21" s="263">
        <v>45323</v>
      </c>
      <c r="S21" s="13">
        <v>2405520</v>
      </c>
      <c r="T21" s="13">
        <v>8730</v>
      </c>
      <c r="U21" s="13">
        <f t="shared" si="9"/>
        <v>10039.5</v>
      </c>
      <c r="V21" s="13">
        <f t="shared" si="10"/>
        <v>2395480.5</v>
      </c>
      <c r="W21" s="268">
        <f t="shared" si="3"/>
        <v>2395.4805000000001</v>
      </c>
      <c r="X21" s="15">
        <v>2395480.5</v>
      </c>
      <c r="Y21" s="268">
        <f t="shared" si="11"/>
        <v>2395.4805000000001</v>
      </c>
      <c r="Z21" s="268">
        <f t="shared" si="12"/>
        <v>2395.4805000000001</v>
      </c>
      <c r="AA21" s="13">
        <v>0.93679999999999997</v>
      </c>
      <c r="AB21" s="15">
        <f t="shared" si="13"/>
        <v>2244.0861324000002</v>
      </c>
      <c r="AC21" s="597">
        <f>SUM(W21:W23)</f>
        <v>7292.3755354617533</v>
      </c>
      <c r="AD21" s="607">
        <f>ROUNDDOWN(SUM(AB21:AB23),0)</f>
        <v>6831</v>
      </c>
      <c r="AF21" s="254">
        <v>45292</v>
      </c>
      <c r="AG21" s="263">
        <v>45322</v>
      </c>
      <c r="AH21" s="13">
        <v>2450610</v>
      </c>
      <c r="AI21" s="13">
        <v>9540</v>
      </c>
      <c r="AJ21" s="13">
        <f t="shared" si="14"/>
        <v>10971</v>
      </c>
      <c r="AK21" s="279">
        <f>AH21-AJ21</f>
        <v>2439639</v>
      </c>
      <c r="AL21" s="268">
        <f t="shared" si="4"/>
        <v>2439.6390000000001</v>
      </c>
      <c r="AM21" s="268">
        <v>2439639</v>
      </c>
      <c r="AN21" s="268">
        <f t="shared" si="16"/>
        <v>2439.6390000000001</v>
      </c>
      <c r="AO21" s="268">
        <f t="shared" si="17"/>
        <v>2439.6390000000001</v>
      </c>
      <c r="AP21" s="13">
        <v>0.93679999999999997</v>
      </c>
      <c r="AQ21" s="15">
        <f t="shared" si="18"/>
        <v>2285.4538152</v>
      </c>
      <c r="AR21" s="597">
        <f>SUM(AL21:AL23)</f>
        <v>8030.826</v>
      </c>
      <c r="AS21" s="607">
        <f>ROUNDDOWN(SUM(AQ21:AQ23),0)</f>
        <v>7523</v>
      </c>
    </row>
    <row r="22" spans="2:45">
      <c r="B22" s="254">
        <v>45323</v>
      </c>
      <c r="C22" s="254">
        <v>45352</v>
      </c>
      <c r="D22" s="133">
        <v>2419110</v>
      </c>
      <c r="E22" s="133">
        <v>6660</v>
      </c>
      <c r="F22" s="133">
        <f t="shared" si="5"/>
        <v>7658.9999999999991</v>
      </c>
      <c r="G22" s="133">
        <f t="shared" si="19"/>
        <v>2411451</v>
      </c>
      <c r="H22" s="133">
        <f t="shared" si="2"/>
        <v>2411.451</v>
      </c>
      <c r="I22" s="261">
        <v>2411451</v>
      </c>
      <c r="J22" s="133">
        <f t="shared" si="6"/>
        <v>2411.451</v>
      </c>
      <c r="K22" s="133">
        <f t="shared" si="7"/>
        <v>2411.451</v>
      </c>
      <c r="L22" s="13">
        <v>0.93679999999999997</v>
      </c>
      <c r="M22" s="261">
        <f t="shared" si="8"/>
        <v>2259.0472967999999</v>
      </c>
      <c r="N22" s="578"/>
      <c r="O22" s="582"/>
      <c r="Q22" s="254">
        <v>45323</v>
      </c>
      <c r="R22" s="254">
        <v>45352</v>
      </c>
      <c r="S22" s="13">
        <v>2560050</v>
      </c>
      <c r="T22" s="13">
        <v>8190</v>
      </c>
      <c r="U22" s="13">
        <f t="shared" si="9"/>
        <v>9418.5</v>
      </c>
      <c r="V22" s="13">
        <f t="shared" si="10"/>
        <v>2550631.5</v>
      </c>
      <c r="W22" s="268">
        <f t="shared" si="3"/>
        <v>2550.6315</v>
      </c>
      <c r="X22" s="15">
        <v>2550631.5</v>
      </c>
      <c r="Y22" s="268">
        <f t="shared" si="11"/>
        <v>2550.6315</v>
      </c>
      <c r="Z22" s="268">
        <f t="shared" si="12"/>
        <v>2550.6315</v>
      </c>
      <c r="AA22" s="13">
        <v>0.93679999999999997</v>
      </c>
      <c r="AB22" s="15">
        <f t="shared" si="13"/>
        <v>2389.4315892</v>
      </c>
      <c r="AC22" s="598"/>
      <c r="AD22" s="605"/>
      <c r="AF22" s="254">
        <v>45323</v>
      </c>
      <c r="AG22" s="254">
        <v>45351</v>
      </c>
      <c r="AH22" s="13">
        <v>2639700</v>
      </c>
      <c r="AI22" s="13">
        <v>8820</v>
      </c>
      <c r="AJ22" s="13">
        <f t="shared" si="14"/>
        <v>10143</v>
      </c>
      <c r="AK22" s="279">
        <f>AH22-AJ22</f>
        <v>2629557</v>
      </c>
      <c r="AL22" s="268">
        <f t="shared" si="4"/>
        <v>2629.5569999999998</v>
      </c>
      <c r="AM22" s="268">
        <v>2629557</v>
      </c>
      <c r="AN22" s="268">
        <f t="shared" si="16"/>
        <v>2629.5569999999998</v>
      </c>
      <c r="AO22" s="268">
        <f t="shared" si="17"/>
        <v>2629.5569999999998</v>
      </c>
      <c r="AP22" s="13">
        <v>0.93679999999999997</v>
      </c>
      <c r="AQ22" s="15">
        <f t="shared" si="18"/>
        <v>2463.3689975999996</v>
      </c>
      <c r="AR22" s="598"/>
      <c r="AS22" s="605"/>
    </row>
    <row r="23" spans="2:45" ht="15" thickBot="1">
      <c r="B23" s="262">
        <v>45352</v>
      </c>
      <c r="C23" s="264">
        <f>C28</f>
        <v>45382</v>
      </c>
      <c r="D23" s="133">
        <v>2496690</v>
      </c>
      <c r="E23" s="133">
        <v>7110</v>
      </c>
      <c r="F23" s="133">
        <f t="shared" si="5"/>
        <v>8176.4999999999991</v>
      </c>
      <c r="G23" s="266">
        <f>(D23-F23)*D29</f>
        <v>2408470.7891949047</v>
      </c>
      <c r="H23" s="133">
        <f t="shared" si="2"/>
        <v>2408.4707891949047</v>
      </c>
      <c r="I23" s="261">
        <v>2408470.7891949047</v>
      </c>
      <c r="J23" s="133">
        <f t="shared" si="6"/>
        <v>2408.4707891949047</v>
      </c>
      <c r="K23" s="133">
        <f t="shared" si="7"/>
        <v>2408.4707891949047</v>
      </c>
      <c r="L23" s="13">
        <v>0.93679999999999997</v>
      </c>
      <c r="M23" s="261">
        <f t="shared" si="8"/>
        <v>2256.2554353177866</v>
      </c>
      <c r="N23" s="579"/>
      <c r="O23" s="583"/>
      <c r="Q23" s="262">
        <v>45352</v>
      </c>
      <c r="R23" s="264">
        <v>45382</v>
      </c>
      <c r="S23" s="13">
        <v>2430090</v>
      </c>
      <c r="T23" s="13">
        <v>7920</v>
      </c>
      <c r="U23" s="13">
        <f t="shared" si="9"/>
        <v>9108</v>
      </c>
      <c r="V23" s="13">
        <f t="shared" si="10"/>
        <v>2420982</v>
      </c>
      <c r="W23" s="269">
        <f>(V23/1000)*X28</f>
        <v>2346.2635354617528</v>
      </c>
      <c r="X23" s="16">
        <v>2420982</v>
      </c>
      <c r="Y23" s="268">
        <f t="shared" si="11"/>
        <v>2420.982</v>
      </c>
      <c r="Z23" s="268">
        <f t="shared" si="12"/>
        <v>2346.2635354617528</v>
      </c>
      <c r="AA23" s="13">
        <v>0.93679999999999997</v>
      </c>
      <c r="AB23" s="15">
        <f t="shared" si="13"/>
        <v>2197.97968002057</v>
      </c>
      <c r="AC23" s="599"/>
      <c r="AD23" s="606"/>
      <c r="AF23" s="254">
        <v>45352</v>
      </c>
      <c r="AG23" s="263">
        <v>45382</v>
      </c>
      <c r="AH23" s="13">
        <v>2971980</v>
      </c>
      <c r="AI23" s="13">
        <v>9000</v>
      </c>
      <c r="AJ23" s="13">
        <f t="shared" si="14"/>
        <v>10350</v>
      </c>
      <c r="AK23" s="279">
        <f>AH23-AJ23</f>
        <v>2961630</v>
      </c>
      <c r="AL23" s="268">
        <f t="shared" si="4"/>
        <v>2961.63</v>
      </c>
      <c r="AM23" s="268">
        <v>2961630</v>
      </c>
      <c r="AN23" s="268">
        <f t="shared" si="16"/>
        <v>2961.63</v>
      </c>
      <c r="AO23" s="268">
        <f t="shared" si="17"/>
        <v>2961.63</v>
      </c>
      <c r="AP23" s="13">
        <v>0.93679999999999997</v>
      </c>
      <c r="AQ23" s="15">
        <f t="shared" si="18"/>
        <v>2774.454984</v>
      </c>
      <c r="AR23" s="599"/>
      <c r="AS23" s="606"/>
    </row>
    <row r="24" spans="2:45" ht="15" thickBot="1">
      <c r="B24" s="239" t="s">
        <v>12</v>
      </c>
      <c r="C24" s="280"/>
      <c r="D24" s="281"/>
      <c r="E24" s="4"/>
      <c r="F24" s="5"/>
      <c r="G24" s="5"/>
      <c r="H24" s="29">
        <f>SUM(H15:H23)</f>
        <v>19856.491789194901</v>
      </c>
      <c r="I24" s="29"/>
      <c r="J24" s="29"/>
      <c r="K24" s="29"/>
      <c r="L24" s="10"/>
      <c r="M24" s="6"/>
      <c r="N24" s="29">
        <f>SUM(N15:N23)</f>
        <v>19856.491789194904</v>
      </c>
      <c r="O24" s="134">
        <f>SUM(O15:O23)</f>
        <v>18601</v>
      </c>
      <c r="Q24" s="560" t="s">
        <v>12</v>
      </c>
      <c r="R24" s="589"/>
      <c r="S24" s="590"/>
      <c r="T24" s="4"/>
      <c r="U24" s="5"/>
      <c r="V24" s="5"/>
      <c r="W24" s="10">
        <f>SUM(W15:W23)</f>
        <v>19085.273535461751</v>
      </c>
      <c r="X24" s="10"/>
      <c r="Y24" s="10"/>
      <c r="Z24" s="10"/>
      <c r="AA24" s="10"/>
      <c r="AB24" s="6"/>
      <c r="AC24" s="29">
        <f>SUM(AC15:AC23)</f>
        <v>19085.273535461754</v>
      </c>
      <c r="AD24" s="11">
        <f>SUM(AD15:AD23)</f>
        <v>17878</v>
      </c>
      <c r="AF24" s="560" t="s">
        <v>12</v>
      </c>
      <c r="AG24" s="589"/>
      <c r="AH24" s="590"/>
      <c r="AI24" s="4"/>
      <c r="AJ24" s="5"/>
      <c r="AK24" s="5"/>
      <c r="AL24" s="276">
        <f>SUM(AL15:AL23)</f>
        <v>21047.944500000001</v>
      </c>
      <c r="AM24" s="278"/>
      <c r="AN24" s="278"/>
      <c r="AO24" s="278"/>
      <c r="AP24" s="277"/>
      <c r="AQ24" s="6"/>
      <c r="AR24" s="29">
        <f>SUM(AR15:AR23)</f>
        <v>21047.944500000001</v>
      </c>
      <c r="AS24" s="11">
        <f>SUM(AS15:AS23)</f>
        <v>19717</v>
      </c>
    </row>
    <row r="26" spans="2:45">
      <c r="B26" s="228" t="s">
        <v>33</v>
      </c>
      <c r="C26" s="228" t="s">
        <v>124</v>
      </c>
      <c r="D26" s="228" t="s">
        <v>128</v>
      </c>
      <c r="Q26" s="135" t="s">
        <v>64</v>
      </c>
      <c r="R26" s="136" t="s">
        <v>113</v>
      </c>
      <c r="T26" s="270" t="s">
        <v>115</v>
      </c>
      <c r="U26" s="271"/>
      <c r="V26" s="271"/>
      <c r="W26" s="271"/>
      <c r="X26" s="233">
        <f>R59/1000</f>
        <v>2520.1799999999998</v>
      </c>
    </row>
    <row r="27" spans="2:45">
      <c r="B27" s="229">
        <f>B23</f>
        <v>45352</v>
      </c>
      <c r="C27" s="229">
        <v>45383</v>
      </c>
      <c r="D27" s="230">
        <f>SUM(C32:C63)</f>
        <v>2596000.0000000233</v>
      </c>
      <c r="Q27" s="19">
        <v>45352</v>
      </c>
      <c r="R27" s="1">
        <v>89530</v>
      </c>
      <c r="T27" s="272" t="s">
        <v>114</v>
      </c>
      <c r="U27" s="273"/>
      <c r="V27" s="273"/>
      <c r="W27" s="273"/>
      <c r="X27" s="233">
        <f>SUM(R27:R57)/1000</f>
        <v>2442.4</v>
      </c>
    </row>
    <row r="28" spans="2:45" ht="15" customHeight="1">
      <c r="B28" s="229">
        <f>B23</f>
        <v>45352</v>
      </c>
      <c r="C28" s="229">
        <v>45382</v>
      </c>
      <c r="D28" s="230">
        <f>SUM(C32:C62)</f>
        <v>2512500.0000000116</v>
      </c>
      <c r="Q28" s="19">
        <v>45353</v>
      </c>
      <c r="R28" s="1">
        <v>91290</v>
      </c>
      <c r="S28" s="137"/>
      <c r="T28" s="274" t="s">
        <v>116</v>
      </c>
      <c r="U28" s="275"/>
      <c r="V28" s="275"/>
      <c r="W28" s="275"/>
      <c r="X28" s="138">
        <f>X27/X26</f>
        <v>0.96913712512598316</v>
      </c>
    </row>
    <row r="29" spans="2:45">
      <c r="B29" s="510" t="s">
        <v>123</v>
      </c>
      <c r="C29" s="511"/>
      <c r="D29" s="210">
        <f>D28/D27</f>
        <v>0.96783513097072005</v>
      </c>
      <c r="Q29" s="19">
        <v>45354</v>
      </c>
      <c r="R29" s="1">
        <v>85400</v>
      </c>
      <c r="S29" s="137"/>
    </row>
    <row r="30" spans="2:45">
      <c r="B30" s="231"/>
      <c r="C30" s="231"/>
      <c r="D30" s="231"/>
      <c r="Q30" s="19">
        <v>45355</v>
      </c>
      <c r="R30" s="1">
        <v>87200</v>
      </c>
      <c r="S30" s="137"/>
    </row>
    <row r="31" spans="2:45">
      <c r="B31" s="193" t="s">
        <v>64</v>
      </c>
      <c r="C31" s="193" t="s">
        <v>127</v>
      </c>
      <c r="D31" s="231"/>
      <c r="Q31" s="19">
        <v>45356</v>
      </c>
      <c r="R31" s="1">
        <v>86140</v>
      </c>
      <c r="S31" s="137"/>
    </row>
    <row r="32" spans="2:45">
      <c r="B32" s="194">
        <v>45352</v>
      </c>
      <c r="C32" s="210">
        <v>84800.000000023254</v>
      </c>
      <c r="D32" s="231"/>
      <c r="Q32" s="19">
        <v>45357</v>
      </c>
      <c r="R32" s="1">
        <v>88450</v>
      </c>
      <c r="S32" s="137"/>
      <c r="T32" s="137"/>
      <c r="U32" s="137"/>
    </row>
    <row r="33" spans="2:21">
      <c r="B33" s="194">
        <v>45353</v>
      </c>
      <c r="C33" s="210">
        <v>81999.999999994208</v>
      </c>
      <c r="D33" s="231"/>
      <c r="Q33" s="19">
        <v>45358</v>
      </c>
      <c r="R33" s="1">
        <v>91790</v>
      </c>
      <c r="S33" s="137"/>
      <c r="T33" s="137"/>
      <c r="U33" s="137"/>
    </row>
    <row r="34" spans="2:21">
      <c r="B34" s="194">
        <v>45354</v>
      </c>
      <c r="C34" s="210">
        <v>89799.999999999956</v>
      </c>
      <c r="D34" s="231"/>
      <c r="Q34" s="19">
        <v>45359</v>
      </c>
      <c r="R34" s="1">
        <v>91630</v>
      </c>
      <c r="S34" s="137"/>
      <c r="T34" s="137"/>
      <c r="U34" s="137"/>
    </row>
    <row r="35" spans="2:21">
      <c r="B35" s="194">
        <v>45355</v>
      </c>
      <c r="C35" s="210">
        <v>88499.999999988402</v>
      </c>
      <c r="D35" s="231"/>
      <c r="Q35" s="19">
        <v>45360</v>
      </c>
      <c r="R35" s="1">
        <v>77720</v>
      </c>
      <c r="S35" s="137"/>
      <c r="U35" s="137"/>
    </row>
    <row r="36" spans="2:21">
      <c r="B36" s="194">
        <v>45356</v>
      </c>
      <c r="C36" s="210">
        <v>85600.000000017419</v>
      </c>
      <c r="D36" s="231"/>
      <c r="Q36" s="19">
        <v>45361</v>
      </c>
      <c r="R36" s="1">
        <v>68510</v>
      </c>
      <c r="S36" s="137"/>
      <c r="U36" s="137"/>
    </row>
    <row r="37" spans="2:21">
      <c r="B37" s="194">
        <v>45357</v>
      </c>
      <c r="C37" s="210">
        <v>81199.999999994194</v>
      </c>
      <c r="D37" s="231"/>
      <c r="Q37" s="19">
        <v>45362</v>
      </c>
      <c r="R37" s="1">
        <v>65170</v>
      </c>
      <c r="S37" s="137"/>
      <c r="U37" s="137"/>
    </row>
    <row r="38" spans="2:21">
      <c r="B38" s="194">
        <v>45358</v>
      </c>
      <c r="C38" s="210">
        <v>92800.000000005806</v>
      </c>
      <c r="D38" s="231"/>
      <c r="Q38" s="19">
        <v>45363</v>
      </c>
      <c r="R38" s="1">
        <v>73340</v>
      </c>
      <c r="S38" s="137"/>
      <c r="U38" s="137"/>
    </row>
    <row r="39" spans="2:21">
      <c r="B39" s="194">
        <v>45359</v>
      </c>
      <c r="C39" s="210">
        <v>92899.999999976731</v>
      </c>
      <c r="D39" s="231"/>
      <c r="Q39" s="19">
        <v>45364</v>
      </c>
      <c r="R39" s="1">
        <v>73430</v>
      </c>
      <c r="S39" s="137"/>
      <c r="U39" s="137"/>
    </row>
    <row r="40" spans="2:21">
      <c r="B40" s="194">
        <v>45360</v>
      </c>
      <c r="C40" s="210">
        <v>81000.000000011656</v>
      </c>
      <c r="D40" s="231"/>
      <c r="Q40" s="19">
        <v>45365</v>
      </c>
      <c r="R40" s="1">
        <v>89110</v>
      </c>
      <c r="S40" s="137"/>
      <c r="U40" s="137"/>
    </row>
    <row r="41" spans="2:21">
      <c r="B41" s="194">
        <v>45361</v>
      </c>
      <c r="C41" s="210">
        <v>65999.999999988344</v>
      </c>
      <c r="D41" s="231"/>
      <c r="Q41" s="19">
        <v>45366</v>
      </c>
      <c r="R41" s="1">
        <v>82540</v>
      </c>
      <c r="S41" s="137"/>
      <c r="U41" s="137"/>
    </row>
    <row r="42" spans="2:21">
      <c r="B42" s="194">
        <v>45362</v>
      </c>
      <c r="C42" s="210">
        <v>78900.000000005835</v>
      </c>
      <c r="D42" s="231"/>
      <c r="Q42" s="19">
        <v>45367</v>
      </c>
      <c r="R42" s="1">
        <v>84320</v>
      </c>
      <c r="S42" s="137"/>
      <c r="U42" s="137"/>
    </row>
    <row r="43" spans="2:21" ht="15" customHeight="1">
      <c r="B43" s="194">
        <v>45363</v>
      </c>
      <c r="C43" s="210">
        <v>74400.000000005835</v>
      </c>
      <c r="D43" s="231"/>
      <c r="Q43" s="19">
        <v>45368</v>
      </c>
      <c r="R43" s="1">
        <v>79740</v>
      </c>
      <c r="S43" s="137"/>
      <c r="U43" s="137"/>
    </row>
    <row r="44" spans="2:21">
      <c r="B44" s="194">
        <v>45364</v>
      </c>
      <c r="C44" s="210">
        <v>82300.000000005806</v>
      </c>
      <c r="D44" s="231"/>
      <c r="Q44" s="19">
        <v>45369</v>
      </c>
      <c r="R44" s="1">
        <v>83240</v>
      </c>
      <c r="S44" s="137"/>
      <c r="U44" s="137"/>
    </row>
    <row r="45" spans="2:21">
      <c r="B45" s="194">
        <v>45365</v>
      </c>
      <c r="C45" s="210">
        <v>85300.000000000015</v>
      </c>
      <c r="D45" s="231"/>
      <c r="Q45" s="19">
        <v>45370</v>
      </c>
      <c r="R45" s="1">
        <v>86870</v>
      </c>
      <c r="S45" s="137"/>
      <c r="U45" s="137"/>
    </row>
    <row r="46" spans="2:21">
      <c r="B46" s="194">
        <v>45366</v>
      </c>
      <c r="C46" s="210">
        <v>84599.999999988373</v>
      </c>
      <c r="D46" s="231"/>
      <c r="Q46" s="19">
        <v>45371</v>
      </c>
      <c r="R46" s="1">
        <v>81360</v>
      </c>
      <c r="S46" s="137"/>
      <c r="U46" s="137"/>
    </row>
    <row r="47" spans="2:21">
      <c r="B47" s="194">
        <v>45367</v>
      </c>
      <c r="C47" s="210">
        <v>78799.999999999956</v>
      </c>
      <c r="D47" s="231"/>
      <c r="Q47" s="19">
        <v>45372</v>
      </c>
      <c r="R47" s="1">
        <v>75400</v>
      </c>
      <c r="S47" s="137"/>
      <c r="U47" s="137"/>
    </row>
    <row r="48" spans="2:21">
      <c r="B48" s="194">
        <v>45368</v>
      </c>
      <c r="C48" s="210">
        <v>77300.000000005864</v>
      </c>
      <c r="D48" s="231"/>
      <c r="Q48" s="19">
        <v>45373</v>
      </c>
      <c r="R48" s="1">
        <v>66750</v>
      </c>
      <c r="S48" s="137"/>
      <c r="U48" s="137"/>
    </row>
    <row r="49" spans="2:21">
      <c r="B49" s="194">
        <v>45369</v>
      </c>
      <c r="C49" s="210">
        <v>80299.999999999956</v>
      </c>
      <c r="D49" s="231"/>
      <c r="Q49" s="19">
        <v>45374</v>
      </c>
      <c r="R49" s="1">
        <v>10590</v>
      </c>
      <c r="S49" s="137"/>
      <c r="U49" s="137"/>
    </row>
    <row r="50" spans="2:21">
      <c r="B50" s="194">
        <v>45370</v>
      </c>
      <c r="C50" s="210">
        <v>87599.999999988373</v>
      </c>
      <c r="D50" s="231"/>
      <c r="Q50" s="19">
        <v>45375</v>
      </c>
      <c r="R50" s="1">
        <v>75690</v>
      </c>
      <c r="S50" s="137"/>
      <c r="U50" s="137"/>
    </row>
    <row r="51" spans="2:21">
      <c r="B51" s="194">
        <v>45371</v>
      </c>
      <c r="C51" s="210">
        <v>80000.000000017448</v>
      </c>
      <c r="D51" s="231"/>
      <c r="Q51" s="19">
        <v>45376</v>
      </c>
      <c r="R51" s="1">
        <v>78210</v>
      </c>
      <c r="S51" s="137"/>
      <c r="U51" s="137"/>
    </row>
    <row r="52" spans="2:21">
      <c r="B52" s="194">
        <v>45372</v>
      </c>
      <c r="C52" s="210">
        <v>85099.999999988373</v>
      </c>
      <c r="D52" s="231"/>
      <c r="Q52" s="19">
        <v>45377</v>
      </c>
      <c r="R52" s="1">
        <v>77010</v>
      </c>
      <c r="S52" s="137"/>
      <c r="U52" s="137"/>
    </row>
    <row r="53" spans="2:21">
      <c r="B53" s="194">
        <v>45373</v>
      </c>
      <c r="C53" s="210">
        <v>80600.000000017477</v>
      </c>
      <c r="D53" s="231"/>
      <c r="Q53" s="19">
        <v>45378</v>
      </c>
      <c r="R53" s="1">
        <v>78440</v>
      </c>
      <c r="S53" s="137"/>
      <c r="U53" s="137"/>
    </row>
    <row r="54" spans="2:21">
      <c r="B54" s="194">
        <v>45374</v>
      </c>
      <c r="C54" s="210">
        <v>74199.999999994194</v>
      </c>
      <c r="D54" s="231"/>
      <c r="Q54" s="19">
        <v>45379</v>
      </c>
      <c r="R54" s="1">
        <v>77320</v>
      </c>
      <c r="S54" s="137"/>
      <c r="U54" s="137"/>
    </row>
    <row r="55" spans="2:21">
      <c r="B55" s="194">
        <v>45375</v>
      </c>
      <c r="C55" s="210">
        <v>69599.999999994165</v>
      </c>
      <c r="D55" s="231"/>
      <c r="Q55" s="19">
        <v>45380</v>
      </c>
      <c r="R55" s="1">
        <v>77780</v>
      </c>
      <c r="S55" s="137"/>
      <c r="U55" s="137"/>
    </row>
    <row r="56" spans="2:21">
      <c r="B56" s="194">
        <v>45376</v>
      </c>
      <c r="C56" s="210">
        <v>76800.000000000015</v>
      </c>
      <c r="D56" s="231"/>
      <c r="Q56" s="19">
        <v>45381</v>
      </c>
      <c r="R56" s="1">
        <v>81660</v>
      </c>
      <c r="S56" s="137"/>
      <c r="U56" s="137"/>
    </row>
    <row r="57" spans="2:21">
      <c r="B57" s="194">
        <v>45377</v>
      </c>
      <c r="C57" s="210">
        <v>78400.000000005835</v>
      </c>
      <c r="D57" s="231"/>
      <c r="Q57" s="19">
        <v>45382</v>
      </c>
      <c r="R57" s="1">
        <v>86770</v>
      </c>
      <c r="S57" s="137"/>
      <c r="U57" s="137"/>
    </row>
    <row r="58" spans="2:21">
      <c r="B58" s="194">
        <v>45378</v>
      </c>
      <c r="C58" s="210">
        <v>78699.999999999985</v>
      </c>
      <c r="D58" s="231"/>
      <c r="Q58" s="19">
        <v>45383</v>
      </c>
      <c r="R58" s="1">
        <v>77780</v>
      </c>
      <c r="S58" s="137"/>
      <c r="U58" s="137"/>
    </row>
    <row r="59" spans="2:21">
      <c r="B59" s="194">
        <v>45379</v>
      </c>
      <c r="C59" s="210">
        <v>77499.999999982552</v>
      </c>
      <c r="D59" s="231"/>
      <c r="Q59" s="135" t="s">
        <v>12</v>
      </c>
      <c r="R59" s="135">
        <f>SUM(R27:R58)</f>
        <v>2520180</v>
      </c>
      <c r="S59" s="137"/>
      <c r="U59" s="137"/>
    </row>
    <row r="60" spans="2:21">
      <c r="B60" s="194">
        <v>45380</v>
      </c>
      <c r="C60" s="210">
        <v>79100.000000017419</v>
      </c>
      <c r="D60" s="231"/>
      <c r="S60" s="137"/>
      <c r="U60" s="137"/>
    </row>
    <row r="61" spans="2:21">
      <c r="B61" s="194">
        <v>45381</v>
      </c>
      <c r="C61" s="210">
        <v>75900.000000005835</v>
      </c>
      <c r="D61" s="231"/>
      <c r="S61" s="137"/>
      <c r="U61" s="137"/>
    </row>
    <row r="62" spans="2:21">
      <c r="B62" s="194">
        <v>45382</v>
      </c>
      <c r="C62" s="210">
        <v>82499.999999988344</v>
      </c>
      <c r="D62" s="231"/>
      <c r="Q62" s="137"/>
      <c r="R62" s="137"/>
      <c r="S62" s="137"/>
      <c r="U62" s="137"/>
    </row>
    <row r="63" spans="2:21">
      <c r="B63" s="194">
        <v>45383</v>
      </c>
      <c r="C63" s="210">
        <v>83500.000000011656</v>
      </c>
      <c r="D63" s="231"/>
      <c r="Q63" s="137"/>
      <c r="R63" s="137"/>
      <c r="S63" s="137"/>
      <c r="U63" s="137"/>
    </row>
    <row r="64" spans="2:21">
      <c r="B64" s="194">
        <v>45384</v>
      </c>
      <c r="C64" s="210">
        <v>78300.000000000015</v>
      </c>
      <c r="D64" s="231"/>
      <c r="Q64" s="137"/>
      <c r="R64" s="137"/>
      <c r="S64" s="137"/>
      <c r="U64" s="137"/>
    </row>
    <row r="65" spans="2:21">
      <c r="B65" s="194">
        <v>45385</v>
      </c>
      <c r="C65" s="210">
        <v>75199.999999994194</v>
      </c>
      <c r="D65" s="231"/>
      <c r="Q65" s="137"/>
      <c r="R65" s="137"/>
      <c r="S65" s="137"/>
      <c r="U65" s="137"/>
    </row>
    <row r="66" spans="2:21">
      <c r="B66" s="194">
        <v>45386</v>
      </c>
      <c r="C66" s="210">
        <v>80400.000000005835</v>
      </c>
      <c r="D66" s="231"/>
      <c r="Q66" s="137"/>
      <c r="R66" s="137"/>
      <c r="S66" s="137"/>
      <c r="U66" s="137"/>
    </row>
    <row r="67" spans="2:21">
      <c r="B67" s="194">
        <v>45387</v>
      </c>
      <c r="C67" s="210">
        <v>83899.999999982523</v>
      </c>
      <c r="D67" s="231"/>
    </row>
    <row r="68" spans="2:21">
      <c r="B68" s="194">
        <v>45388</v>
      </c>
      <c r="C68" s="210">
        <v>82100.000000017477</v>
      </c>
      <c r="D68" s="231"/>
    </row>
    <row r="69" spans="2:21">
      <c r="B69" s="194">
        <v>45389</v>
      </c>
      <c r="C69" s="210">
        <v>81099.999999988315</v>
      </c>
      <c r="D69" s="231"/>
    </row>
    <row r="70" spans="2:21">
      <c r="B70" s="194">
        <v>45390</v>
      </c>
      <c r="C70" s="210">
        <v>82300.000000000015</v>
      </c>
      <c r="D70" s="231"/>
    </row>
    <row r="71" spans="2:21">
      <c r="B71" s="194">
        <v>45391</v>
      </c>
      <c r="C71" s="210">
        <v>79400.000000005835</v>
      </c>
      <c r="D71" s="231"/>
    </row>
    <row r="72" spans="2:21">
      <c r="B72" s="194">
        <v>45392</v>
      </c>
      <c r="C72" s="210">
        <v>79900.000000005835</v>
      </c>
      <c r="D72" s="231"/>
    </row>
    <row r="73" spans="2:21">
      <c r="B73" s="194">
        <v>45393</v>
      </c>
      <c r="C73" s="210">
        <v>61599.999999994165</v>
      </c>
      <c r="D73" s="231"/>
    </row>
    <row r="74" spans="2:21">
      <c r="B74" s="194">
        <v>45394</v>
      </c>
      <c r="C74" s="210">
        <v>72300.000000005806</v>
      </c>
      <c r="D74" s="231"/>
    </row>
    <row r="75" spans="2:21">
      <c r="B75" s="194">
        <v>45395</v>
      </c>
      <c r="C75" s="210">
        <v>68300.000000000015</v>
      </c>
      <c r="D75" s="231"/>
    </row>
    <row r="76" spans="2:21">
      <c r="B76" s="194">
        <v>45396</v>
      </c>
      <c r="C76" s="210">
        <v>87599.999999988373</v>
      </c>
      <c r="D76" s="231"/>
    </row>
    <row r="77" spans="2:21">
      <c r="B77" s="194">
        <v>45397</v>
      </c>
      <c r="C77" s="210">
        <v>90600.000000011612</v>
      </c>
      <c r="D77" s="231"/>
    </row>
    <row r="78" spans="2:21">
      <c r="B78" s="194">
        <v>45398</v>
      </c>
      <c r="C78" s="210">
        <v>89499.999999988344</v>
      </c>
      <c r="D78" s="231"/>
    </row>
    <row r="79" spans="2:21">
      <c r="B79" s="194">
        <v>45399</v>
      </c>
      <c r="C79" s="210">
        <v>64099.999999994223</v>
      </c>
      <c r="D79" s="231"/>
    </row>
    <row r="80" spans="2:21">
      <c r="B80" s="194">
        <v>45400</v>
      </c>
      <c r="C80" s="210">
        <v>73600.000000017419</v>
      </c>
      <c r="D80" s="231"/>
    </row>
    <row r="81" spans="2:4">
      <c r="B81" s="194">
        <v>45401</v>
      </c>
      <c r="C81" s="210">
        <v>46399.999999976731</v>
      </c>
      <c r="D81" s="231"/>
    </row>
    <row r="82" spans="2:4">
      <c r="B82" s="194">
        <v>45402</v>
      </c>
      <c r="C82" s="210">
        <v>47300.000000000015</v>
      </c>
      <c r="D82" s="231"/>
    </row>
    <row r="83" spans="2:4">
      <c r="B83" s="194">
        <v>45403</v>
      </c>
      <c r="C83" s="210">
        <v>71100.000000023269</v>
      </c>
      <c r="D83" s="231"/>
    </row>
    <row r="84" spans="2:4">
      <c r="B84" s="194">
        <v>45404</v>
      </c>
      <c r="C84" s="210">
        <v>63099.999999988373</v>
      </c>
      <c r="D84" s="231"/>
    </row>
    <row r="85" spans="2:4">
      <c r="B85" s="194">
        <v>45405</v>
      </c>
      <c r="C85" s="210">
        <v>85300.000000000015</v>
      </c>
      <c r="D85" s="231"/>
    </row>
    <row r="86" spans="2:4">
      <c r="B86" s="194">
        <v>45406</v>
      </c>
      <c r="C86" s="210">
        <v>72900.000000005835</v>
      </c>
      <c r="D86" s="231"/>
    </row>
    <row r="87" spans="2:4">
      <c r="B87" s="194">
        <v>45407</v>
      </c>
      <c r="C87" s="210">
        <v>81900.000000005777</v>
      </c>
      <c r="D87" s="231"/>
    </row>
    <row r="88" spans="2:4">
      <c r="B88" s="194">
        <v>45408</v>
      </c>
      <c r="C88" s="210">
        <v>87499.999999982552</v>
      </c>
      <c r="D88" s="231"/>
    </row>
    <row r="89" spans="2:4">
      <c r="B89" s="194">
        <v>45409</v>
      </c>
      <c r="C89" s="210">
        <v>83800.000000000015</v>
      </c>
      <c r="D89" s="231"/>
    </row>
    <row r="90" spans="2:4">
      <c r="B90" s="194">
        <v>45410</v>
      </c>
      <c r="C90" s="210">
        <v>78600.000000017477</v>
      </c>
      <c r="D90" s="231"/>
    </row>
    <row r="91" spans="2:4">
      <c r="B91" s="194">
        <v>45411</v>
      </c>
      <c r="C91" s="210">
        <v>81099.999999994165</v>
      </c>
      <c r="D91" s="231"/>
    </row>
    <row r="92" spans="2:4">
      <c r="B92" s="194">
        <v>45412</v>
      </c>
      <c r="C92" s="210">
        <v>82900.000000005835</v>
      </c>
      <c r="D92" s="231"/>
    </row>
  </sheetData>
  <mergeCells count="66">
    <mergeCell ref="AM13:AM14"/>
    <mergeCell ref="AN13:AN14"/>
    <mergeCell ref="AO13:AO14"/>
    <mergeCell ref="X13:X14"/>
    <mergeCell ref="Y13:Y14"/>
    <mergeCell ref="Z13:Z14"/>
    <mergeCell ref="AJ13:AJ14"/>
    <mergeCell ref="AB13:AB14"/>
    <mergeCell ref="B11:C11"/>
    <mergeCell ref="E13:E14"/>
    <mergeCell ref="F13:F14"/>
    <mergeCell ref="G13:G14"/>
    <mergeCell ref="H13:H14"/>
    <mergeCell ref="B12:C12"/>
    <mergeCell ref="D11:O11"/>
    <mergeCell ref="D12:O12"/>
    <mergeCell ref="AS15:AS20"/>
    <mergeCell ref="AS21:AS23"/>
    <mergeCell ref="AD15:AD20"/>
    <mergeCell ref="AD21:AD23"/>
    <mergeCell ref="AH11:AS11"/>
    <mergeCell ref="AH12:AS12"/>
    <mergeCell ref="AL13:AL14"/>
    <mergeCell ref="AP13:AP14"/>
    <mergeCell ref="AQ13:AQ14"/>
    <mergeCell ref="AS13:AS14"/>
    <mergeCell ref="AR13:AR14"/>
    <mergeCell ref="AR15:AR20"/>
    <mergeCell ref="AR21:AR23"/>
    <mergeCell ref="AI13:AI14"/>
    <mergeCell ref="AK13:AK14"/>
    <mergeCell ref="AF13:AG13"/>
    <mergeCell ref="Q13:R13"/>
    <mergeCell ref="S13:S14"/>
    <mergeCell ref="AC15:AC20"/>
    <mergeCell ref="T13:T14"/>
    <mergeCell ref="U13:U14"/>
    <mergeCell ref="V13:V14"/>
    <mergeCell ref="W13:W14"/>
    <mergeCell ref="B29:C29"/>
    <mergeCell ref="AF24:AH24"/>
    <mergeCell ref="S11:AD11"/>
    <mergeCell ref="S12:AD12"/>
    <mergeCell ref="Q11:R11"/>
    <mergeCell ref="Q12:R12"/>
    <mergeCell ref="AF11:AG11"/>
    <mergeCell ref="AF12:AG12"/>
    <mergeCell ref="AH13:AH14"/>
    <mergeCell ref="Q24:S24"/>
    <mergeCell ref="AC21:AC23"/>
    <mergeCell ref="AC13:AC14"/>
    <mergeCell ref="B13:C13"/>
    <mergeCell ref="D13:D14"/>
    <mergeCell ref="AD13:AD14"/>
    <mergeCell ref="AA13:AA14"/>
    <mergeCell ref="N15:N20"/>
    <mergeCell ref="N21:N23"/>
    <mergeCell ref="O21:O23"/>
    <mergeCell ref="I13:I14"/>
    <mergeCell ref="J13:J14"/>
    <mergeCell ref="K13:K14"/>
    <mergeCell ref="O15:O20"/>
    <mergeCell ref="O13:O14"/>
    <mergeCell ref="L13:L14"/>
    <mergeCell ref="M13:M14"/>
    <mergeCell ref="N13:N14"/>
  </mergeCells>
  <phoneticPr fontId="23" type="noConversion"/>
  <pageMargins left="0.7" right="0.7" top="0.75" bottom="0.75" header="0.3" footer="0.3"/>
  <pageSetup orientation="portrait" r:id="rId1"/>
  <ignoredErrors>
    <ignoredError sqref="D27:D28"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DC1F0F2D97C04690DF7AC407C65BA5" ma:contentTypeVersion="19" ma:contentTypeDescription="Create a new document." ma:contentTypeScope="" ma:versionID="138ac169aaadc9c430b97b25b46ecc4e">
  <xsd:schema xmlns:xsd="http://www.w3.org/2001/XMLSchema" xmlns:xs="http://www.w3.org/2001/XMLSchema" xmlns:p="http://schemas.microsoft.com/office/2006/metadata/properties" xmlns:ns2="5944c9fc-9421-4c39-b608-61ce31788618" xmlns:ns3="3ba820af-9c36-47fb-8383-9944acc4573c" targetNamespace="http://schemas.microsoft.com/office/2006/metadata/properties" ma:root="true" ma:fieldsID="4cce58cbed9668fc3dbbcfb9a7470718" ns2:_="" ns3:_="">
    <xsd:import namespace="5944c9fc-9421-4c39-b608-61ce31788618"/>
    <xsd:import namespace="3ba820af-9c36-47fb-8383-9944acc457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4c9fc-9421-4c39-b608-61ce317886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97863a-9c53-4d79-aa62-b4edf9878b66"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a820af-9c36-47fb-8383-9944acc4573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4e236bb-6ba1-491a-998c-53c379aa7070}" ma:internalName="TaxCatchAll" ma:showField="CatchAllData" ma:web="3ba820af-9c36-47fb-8383-9944acc457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ba820af-9c36-47fb-8383-9944acc4573c" xsi:nil="true"/>
    <lcf76f155ced4ddcb4097134ff3c332f xmlns="5944c9fc-9421-4c39-b608-61ce317886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11CD74-DD45-4C08-90C7-8C594612589F}"/>
</file>

<file path=customXml/itemProps2.xml><?xml version="1.0" encoding="utf-8"?>
<ds:datastoreItem xmlns:ds="http://schemas.openxmlformats.org/officeDocument/2006/customXml" ds:itemID="{41911FFA-F541-4DCE-91BB-0AF65EA74574}"/>
</file>

<file path=customXml/itemProps3.xml><?xml version="1.0" encoding="utf-8"?>
<ds:datastoreItem xmlns:ds="http://schemas.openxmlformats.org/officeDocument/2006/customXml" ds:itemID="{1B8567A3-E6E2-4BC0-A9E3-984B451B760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ER Summary</vt:lpstr>
      <vt:lpstr>1. Mytrah-Abhinav (TL)</vt:lpstr>
      <vt:lpstr>2. Mytrah-Adarsh (TL)</vt:lpstr>
      <vt:lpstr>3. Mytrah-Agriya (TL)</vt:lpstr>
      <vt:lpstr>4. Mytrah-Aakash (TL)</vt:lpstr>
      <vt:lpstr>5. Mytrah Aadhya (Punjab)</vt:lpstr>
      <vt:lpstr>6. Mytrah Advaith &amp; Aksha (KR)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2025-01-29T11:23:03Z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0x010100CDDC1F0F2D97C04690DF7AC407C65BA5</vt:lpwstr>
  </property>
</Properties>
</file>