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pekt\Desktop\RES\Bilgin Enerji\GS655_Soma\GS Review_2\"/>
    </mc:Choice>
  </mc:AlternateContent>
  <bookViews>
    <workbookView xWindow="0" yWindow="0" windowWidth="23040" windowHeight="8840" tabRatio="782"/>
  </bookViews>
  <sheets>
    <sheet name="Emission Factors" sheetId="10" r:id="rId1"/>
    <sheet name="Monitoring Plan" sheetId="6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O41" i="6"/>
  <c r="M27" i="6"/>
  <c r="M12" i="6"/>
  <c r="D9" i="6"/>
  <c r="H17" i="6" l="1"/>
  <c r="G17" i="6"/>
  <c r="F17" i="6"/>
  <c r="E17" i="6"/>
  <c r="M20" i="6"/>
  <c r="M35" i="6"/>
  <c r="O49" i="6"/>
  <c r="P49" i="6"/>
  <c r="P46" i="6"/>
  <c r="O48" i="6"/>
  <c r="O46" i="6"/>
  <c r="P35" i="6"/>
  <c r="O35" i="6"/>
  <c r="N35" i="6"/>
  <c r="P32" i="6"/>
  <c r="O32" i="6"/>
  <c r="N32" i="6"/>
  <c r="M34" i="6"/>
  <c r="M32" i="6"/>
  <c r="N19" i="6"/>
  <c r="N20" i="6"/>
  <c r="N17" i="6"/>
  <c r="M19" i="6"/>
  <c r="M17" i="6"/>
  <c r="F16" i="6"/>
  <c r="F14" i="6"/>
  <c r="D16" i="6"/>
  <c r="D14" i="6"/>
  <c r="P48" i="6" l="1"/>
  <c r="P41" i="6"/>
  <c r="P34" i="6"/>
  <c r="P27" i="6"/>
  <c r="O34" i="6"/>
  <c r="O27" i="6"/>
  <c r="N34" i="6"/>
  <c r="N27" i="6"/>
  <c r="O43" i="6" l="1"/>
  <c r="M29" i="6"/>
  <c r="N18" i="6"/>
  <c r="N16" i="6"/>
  <c r="N15" i="6"/>
  <c r="N14" i="6"/>
  <c r="M14" i="6"/>
  <c r="N13" i="6"/>
  <c r="N12" i="6" l="1"/>
  <c r="G38" i="6" l="1"/>
  <c r="C38" i="6"/>
  <c r="C27" i="6"/>
  <c r="C26" i="6"/>
  <c r="C25" i="6"/>
  <c r="F15" i="6" l="1"/>
  <c r="H14" i="6" l="1"/>
  <c r="F11" i="6" l="1"/>
  <c r="F13" i="6" l="1"/>
  <c r="F10" i="6"/>
  <c r="F9" i="6" s="1"/>
  <c r="F12" i="6" l="1"/>
  <c r="E38" i="6" l="1"/>
  <c r="F25" i="6"/>
  <c r="D25" i="6"/>
  <c r="E27" i="6" s="1"/>
  <c r="E25" i="6" l="1"/>
  <c r="G25" i="6"/>
  <c r="E26" i="6"/>
  <c r="G26" i="6" s="1"/>
  <c r="G27" i="6"/>
  <c r="P30" i="6" l="1"/>
  <c r="P28" i="6"/>
  <c r="P31" i="6"/>
  <c r="P29" i="6"/>
  <c r="P33" i="6"/>
  <c r="O29" i="6"/>
  <c r="O33" i="6"/>
  <c r="O30" i="6"/>
  <c r="O28" i="6"/>
  <c r="O31" i="6"/>
  <c r="N29" i="6"/>
  <c r="N33" i="6"/>
  <c r="N30" i="6"/>
  <c r="N28" i="6"/>
  <c r="N31" i="6"/>
  <c r="H15" i="6"/>
  <c r="H13" i="6" l="1"/>
  <c r="H16" i="6"/>
  <c r="D38" i="6" l="1"/>
  <c r="F38" i="6" l="1"/>
  <c r="H38" i="6" s="1"/>
  <c r="P43" i="6" l="1"/>
  <c r="P47" i="6"/>
  <c r="P44" i="6"/>
  <c r="P42" i="6"/>
  <c r="P45" i="6"/>
  <c r="H4" i="6"/>
  <c r="H11" i="6" l="1"/>
  <c r="H10" i="6"/>
  <c r="H12" i="6"/>
  <c r="H9" i="6"/>
</calcChain>
</file>

<file path=xl/comments1.xml><?xml version="1.0" encoding="utf-8"?>
<comments xmlns="http://schemas.openxmlformats.org/spreadsheetml/2006/main">
  <authors>
    <author>ipk tpz</author>
  </authors>
  <commentList>
    <comment ref="B9" authorId="0" shapeId="0">
      <text>
        <r>
          <rPr>
            <b/>
            <sz val="10"/>
            <color indexed="81"/>
            <rFont val="Tahoma"/>
            <family val="2"/>
            <charset val="162"/>
          </rPr>
          <t>The period between 13/08/2017 and 3/07/2022 wont be certifiable (both days included)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<sst xmlns="http://schemas.openxmlformats.org/spreadsheetml/2006/main" count="70" uniqueCount="61">
  <si>
    <t>BM</t>
  </si>
  <si>
    <t>CM</t>
  </si>
  <si>
    <t>Generation During Total Crediting Period</t>
  </si>
  <si>
    <t>Annual Electricity Generation:</t>
  </si>
  <si>
    <t>MWh/year</t>
  </si>
  <si>
    <t>Year</t>
  </si>
  <si>
    <r>
      <t>Estimation of project activity emissions  
(tonnes of CO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>e)</t>
    </r>
  </si>
  <si>
    <t>Estimation of baseline emissions 
(tonnes of CO2e)</t>
  </si>
  <si>
    <t>Estimation of leakage 
(tonnes of CO2e)</t>
  </si>
  <si>
    <r>
      <t>Estimation of overall emission reductions (tonnes of CO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>e)</t>
    </r>
  </si>
  <si>
    <t>Total (tonnes of CO2e)</t>
  </si>
  <si>
    <t>Crediting years</t>
  </si>
  <si>
    <t>MWh</t>
  </si>
  <si>
    <t>Calculation of Avoidance of  Wastewater Discharge Amount for Water Quality and Quantity Indicator of Sustainable Development Matrix</t>
  </si>
  <si>
    <t>Annual Electricity Generation of Project Activity (GWh/y)</t>
  </si>
  <si>
    <t>Amount of Avoided Wastewater Discharge per year by Project Activity (x1000 m3/y)</t>
  </si>
  <si>
    <t>Amount of Avoided Wastewater Discharge by Project Activity per year (x1000 m3/y) (2)</t>
  </si>
  <si>
    <t>(1) For Wastewater discharged:</t>
  </si>
  <si>
    <t>GS4GG MONITORING PLAN, TABLE NO: 2</t>
  </si>
  <si>
    <t>OM</t>
  </si>
  <si>
    <t>Reference:</t>
  </si>
  <si>
    <t xml:space="preserve">(tCO2/MWh)
</t>
  </si>
  <si>
    <t>Factor</t>
  </si>
  <si>
    <t>https://webapi.teias.gov.tr/file/353c7742-77c6-426b-97fc-6220788257e6?download</t>
  </si>
  <si>
    <t xml:space="preserve">(2)For Electricity Generation:  </t>
  </si>
  <si>
    <t>Days</t>
  </si>
  <si>
    <t>GS4GG MONITORING PLAN, TABLE NO: 1</t>
  </si>
  <si>
    <t>Calculation of Reduction of CO and NMVOC Emission Amounts for Air Quality Indicator of Sustainable Development Matrix</t>
  </si>
  <si>
    <t>Emissions</t>
  </si>
  <si>
    <t>Emission Amount due to Electricity Generation in 2019* (tons)</t>
  </si>
  <si>
    <t>Net Electricity Generation in 2019 (1) (GWh)</t>
  </si>
  <si>
    <t>Emission per GWh (tons/GWh)</t>
  </si>
  <si>
    <t>Net Annual Electricity Generation of Project Activity (GWh/y)</t>
  </si>
  <si>
    <t>Avoided Emission Amount by Project Activity per year (tons/y)</t>
  </si>
  <si>
    <t>CO*</t>
  </si>
  <si>
    <t>NMVOC**</t>
  </si>
  <si>
    <t>NOx***</t>
  </si>
  <si>
    <t>* For CO:</t>
  </si>
  <si>
    <t>** For NMVOC</t>
  </si>
  <si>
    <t>*** For NOx</t>
  </si>
  <si>
    <t xml:space="preserve">(1)For Electricity Generation:  </t>
  </si>
  <si>
    <t>https://data.tuik.gov.tr/Bulten/Index?p=Su-ve-Atiksu-Istatistikleri-2020-37197</t>
  </si>
  <si>
    <t>https://webapi.teias.gov.tr/file/56774b2a-087b-4431-9479-29f1cb5d0d87?download</t>
  </si>
  <si>
    <t>(3) Water will be used only for daily consumption. 15 workers will be employed during operation. Daily water usage per worker is 0,189 m3</t>
  </si>
  <si>
    <t>https://unfccc.int/documents/271541</t>
  </si>
  <si>
    <t>Generated Electricity by PA (MWh)</t>
  </si>
  <si>
    <t>Total (MWh)</t>
  </si>
  <si>
    <t>Avoided CO Emissions by PA (tons)</t>
  </si>
  <si>
    <t>Avoided NMVOC Emissions by PA (tons)</t>
  </si>
  <si>
    <t>Avoided NOx Emissions by PA (tons)</t>
  </si>
  <si>
    <t>Avoided Wastewater Discharge by PA (x1000m3)</t>
  </si>
  <si>
    <t>Total (tons)</t>
  </si>
  <si>
    <t>Total (x1000 m3)</t>
  </si>
  <si>
    <t>Total Waste Water Discharged by Thermal Power Plants in 2020 (x1000 m3) (1)</t>
  </si>
  <si>
    <t>Total Electricty Generation in 2020(GWh) (2)</t>
  </si>
  <si>
    <t>Average Amount of Waste Water Discharged per each GWh Electricity Generation in 2020 (x1000 m3/GWh)</t>
  </si>
  <si>
    <t>Hence total wastewater production in power plant per year becomes: 15*0,189*365= 1035 m3/year</t>
  </si>
  <si>
    <t>Net Amount of Avoided Wastewater Discharge by Project Activity per year (x1000 m3/y)</t>
  </si>
  <si>
    <t>"</t>
  </si>
  <si>
    <t>Calculation of Emission Reduction of Soma WPP</t>
  </si>
  <si>
    <t>https://enerji.gov.tr/Media/Dizin/BHIM/tr/Duyurular//Bilgi_Formu_Web_Sitesi_2019_202110071443.pdf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</si>
</sst>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6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#,##0.0"/>
    <numFmt numFmtId="166" formatCode="0.0"/>
    <numFmt numFmtId="167" formatCode="0.0%"/>
    <numFmt numFmtId="168" formatCode="#,##0.000"/>
    <numFmt numFmtId="169" formatCode="0.000000"/>
    <numFmt numFmtId="170" formatCode="0.000%"/>
    <numFmt numFmtId="171" formatCode="&quot;$&quot;#,##0;\(&quot;$&quot;#,##0\)"/>
    <numFmt numFmtId="172" formatCode="&quot;$&quot;#,##0.00_);[Red]\(&quot;$&quot;#,##0.00\)"/>
    <numFmt numFmtId="173" formatCode="&quot;$&quot;#,##0.0_);\(&quot;$&quot;#,##0.0\)"/>
    <numFmt numFmtId="174" formatCode="&quot;$&quot;#,##0.00_);\(&quot;$&quot;#,##0.00\)"/>
    <numFmt numFmtId="175" formatCode="&quot;$&quot;#,##0.000_);\(&quot;$&quot;#,##0.000\)"/>
    <numFmt numFmtId="176" formatCode="&quot;$&quot;#,##0_);\(&quot;$&quot;#,##0\)"/>
    <numFmt numFmtId="177" formatCode="#,##0.0\ ;\(#,##0.0\)"/>
    <numFmt numFmtId="178" formatCode="_(&quot;$&quot;* #,##0_);_(&quot;$&quot;* \(#,##0\);_(&quot;$&quot;* &quot;-&quot;??_);_(@_)"/>
    <numFmt numFmtId="179" formatCode="#,##0.000_);[Red]\(#,##0.000\)"/>
    <numFmt numFmtId="180" formatCode="#,##0.0000000000_);\(#,##0.0000000000\)"/>
    <numFmt numFmtId="181" formatCode="_(* #,##0_);_(* \(#,##0\);_(* &quot;-&quot;_);_(@_)"/>
    <numFmt numFmtId="182" formatCode="_(* &quot;$&quot;\ #,##0\ \ ;_(* &quot;$&quot;\ \(#,##0\)\ ;_(* &quot;-&quot;\ \ ;_(@\ "/>
    <numFmt numFmtId="183" formatCode="_(* &quot;$&quot;\ #,##0\ \ ;_(* &quot;$&quot;\ \(#,##0\)\ \ ;_(* &quot;-&quot;\ \ ;_(@\ "/>
    <numFmt numFmtId="184" formatCode="0.0_)\%;\(0.0\)\%;0.0_)\%;@_)_%"/>
    <numFmt numFmtId="185" formatCode="_(* 0.0\%;_(* \(0.0\)\%;0.0\%;@\ \ "/>
    <numFmt numFmtId="186" formatCode="0.0\%;\(0.0\)\%;@\ \ "/>
    <numFmt numFmtId="187" formatCode="0.0\%;\(0.0\)\%;0.0\ \)\%;@\ \ "/>
    <numFmt numFmtId="188" formatCode="#,##0.0_)_%;\(#,##0.0\)_%;0.0_)_%;@_)_%"/>
    <numFmt numFmtId="189" formatCode="_(* #,##0.0\ \ \ \ ;_(* \(#,##0.0\)\ \ \ ;@\ \ "/>
    <numFmt numFmtId="190" formatCode="#,##0.0\ \ \ ;\(#,##0.0\)\ \ ;@\ \ "/>
    <numFmt numFmtId="191" formatCode="#,##0.0\ \ \ _x;\(#,##0.0\)\ \ _x;@\ \ _x"/>
    <numFmt numFmtId="192" formatCode="#,##0___);\(#,##0\)__"/>
    <numFmt numFmtId="193" formatCode="_(* #,##0\ \ ;_(* \(#,##0\)\ \ ;_(* &quot;-&quot;\ \ ;_(* @_)"/>
    <numFmt numFmtId="194" formatCode="_(* #,##0.0_);_(* \(#,##0.0\);_(* &quot;-&quot;\ \ \ ;_(@_)"/>
    <numFmt numFmtId="195" formatCode="#,##0.0_);\(#,##0.0\);#,##0.0_);@_)"/>
    <numFmt numFmtId="196" formatCode="#,##0_);\(#,##0\);#,##0_);@_)"/>
    <numFmt numFmtId="197" formatCode="#,##0.0_);\(#,##0.0\)"/>
    <numFmt numFmtId="198" formatCode="&quot;$&quot;_(#,##0.00_);&quot;$&quot;\(#,##0.00\);&quot;$&quot;_(0.00_);@_)"/>
    <numFmt numFmtId="199" formatCode="[$£-809]_(#,##0_);[$£-809]\(#,##0\);[$£-809]_(0_);@_)"/>
    <numFmt numFmtId="200" formatCode="&quot;$&quot;_(#,##0.00_);&quot;$&quot;\(#,##0.00\)"/>
    <numFmt numFmtId="201" formatCode="&quot;$&quot;_(#,##0_);&quot;$&quot;\(#,##0\);&quot;$&quot;_(0_);@_)"/>
    <numFmt numFmtId="202" formatCode="_(&quot;$&quot;* #,##0_);_(&quot;$&quot;* \(#,##0\);_(&quot;$&quot;* &quot;-&quot;_);_(@_)"/>
    <numFmt numFmtId="203" formatCode="&quot;£&quot;_(#,##0.00_);&quot;£&quot;\(#,##0.00\);&quot;£&quot;_(0.00_);@_)"/>
    <numFmt numFmtId="204" formatCode="&quot;$&quot;_(#,##0.00_);&quot;$&quot;\(#,##0.00\);_(* &quot;-&quot;\ \ \ "/>
    <numFmt numFmtId="205" formatCode="&quot;$&quot;_(#,##0.0_);&quot;$&quot;\(#,##0.0\)"/>
    <numFmt numFmtId="206" formatCode="&quot;£&quot;_(#,##0.00_);&quot;£&quot;\(#,##0.00\)"/>
    <numFmt numFmtId="207" formatCode="&quot;DM&quot;_(#,##0.00_);&quot;DM&quot;\(#,##0.00\);&quot;DM&quot;_(0.00_);@_)"/>
    <numFmt numFmtId="208" formatCode="#,##0.00_);\(#,##0.00\);0.00_);@_)"/>
    <numFmt numFmtId="209" formatCode="#,##0_);\(#,##0\);0_);@_)"/>
    <numFmt numFmtId="210" formatCode="\€_(#,##0.00_);\€\(#,##0.00\);\€_(0.00_);@_)"/>
    <numFmt numFmtId="211" formatCode="&quot;€&quot;_(#,##0.00_);&quot;€&quot;\(#,##0.00\);&quot;€&quot;_(0.00_);@_)"/>
    <numFmt numFmtId="212" formatCode="\£_(#,##0_);\£\(#,##0\)"/>
    <numFmt numFmtId="213" formatCode="0_)"/>
    <numFmt numFmtId="214" formatCode="#,##0_)&quot;months&quot;;\(#,##0\)&quot;months&quot;"/>
    <numFmt numFmtId="215" formatCode="#,##0_)\x;\(#,##0\)\x;0_)\x;@_)_x"/>
    <numFmt numFmtId="216" formatCode="#,##0.0_)\x;\(#,##0.0\)\x"/>
    <numFmt numFmtId="217" formatCode="0.0\x"/>
    <numFmt numFmtId="218" formatCode="#,##0.0_)\x;\(#,##0.0\)\x;0.0_)\x;@_)_x"/>
    <numFmt numFmtId="219" formatCode="#,##0.0\ \x;\(#,##0.0\)\x;@\ \ \x"/>
    <numFmt numFmtId="220" formatCode="#,##0.0_)\x;\(#,##0.0\)\x;@_)_x"/>
    <numFmt numFmtId="221" formatCode="#,##0_)_x;\(#,##0\)_x;0_)_x;@_)_x"/>
    <numFmt numFmtId="222" formatCode="#,##0.0_)_x;\(#,##0.0\)_x"/>
    <numFmt numFmtId="223" formatCode="#,##0.0_)_x;\(#,##0.0\)_x;0.0_)_x;@_)_x"/>
    <numFmt numFmtId="224" formatCode="#,##0.0_)_x;\(#,##0.0\)_x;@_)_x"/>
    <numFmt numFmtId="225" formatCode="#,##0.0_)_x;\(#,##0.0\)_x;* @_)_x"/>
    <numFmt numFmtId="226" formatCode="0.0_)\%;\(0.0\)\%"/>
    <numFmt numFmtId="227" formatCode="0.0%;\(0.0\)%;@\ \ "/>
    <numFmt numFmtId="228" formatCode="0.0\ %;\(0.0\)%"/>
    <numFmt numFmtId="229" formatCode="#,##0.0_)_%;\(#,##0.0\)_%"/>
    <numFmt numFmtId="230" formatCode="General_)"/>
    <numFmt numFmtId="231" formatCode="#,##0_)&quot;years&quot;;\(#,##0\)&quot;years&quot;"/>
    <numFmt numFmtId="232" formatCode="&quot;$&quot;#,##0_);[Red]\(&quot;$&quot;#,##0\)"/>
    <numFmt numFmtId="233" formatCode="0.00\x"/>
    <numFmt numFmtId="234" formatCode="#,##0.0_);\(#,##0.0\);&quot;-   &quot;"/>
    <numFmt numFmtId="235" formatCode="\+\ #,##0.0_);\-\ #,##0.0_);\—_);@_)"/>
    <numFmt numFmtId="236" formatCode="_(* #,##0.0_);_(* \(#,##0.0\);_(* &quot;--- &quot;_)"/>
    <numFmt numFmtId="237" formatCode="_(&quot;$&quot;* #,##0.0_);_(&quot;$&quot;* \(#,##0.0\);_(&quot;$&quot;* &quot;--- &quot;_)"/>
    <numFmt numFmtId="238" formatCode="0&quot;A&quot;"/>
    <numFmt numFmtId="239" formatCode="dd\-mmm\-yy_)"/>
    <numFmt numFmtId="240" formatCode="0.0_)_x;\(0.0\)_x"/>
    <numFmt numFmtId="241" formatCode="#,##0_);\(#,##0\);\-_);"/>
    <numFmt numFmtId="242" formatCode="0.0%;\(0.0%\)"/>
    <numFmt numFmtId="243" formatCode=";;;"/>
    <numFmt numFmtId="244" formatCode="#,##0_);\(#,##0\);\-_)"/>
    <numFmt numFmtId="245" formatCode="\£#,##0_);\(\£#,##0\)"/>
    <numFmt numFmtId="246" formatCode="_(* #,##0_);_(* \(#,##0\);_(* &quot;-      &quot;_);_(@_)"/>
    <numFmt numFmtId="247" formatCode="_(* #,##0.0000_);_(* \(#,##0.0000\);_(* &quot;-&quot;??_);_(@_)"/>
    <numFmt numFmtId="248" formatCode="#,##0.00&quot;£&quot;_);[Red]\(#,##0.00&quot;£&quot;\)"/>
    <numFmt numFmtId="249" formatCode="_ * #,##0_)&quot;£&quot;_ ;_ * \(#,##0\)&quot;£&quot;_ ;_ * &quot;-&quot;_)&quot;£&quot;_ ;_ @_ "/>
    <numFmt numFmtId="250" formatCode="_(&quot;$&quot;* #,##0.00_);_(&quot;$&quot;* \(#,##0.00\);_(&quot;$&quot;* &quot;-&quot;??_);_(@_)"/>
    <numFmt numFmtId="251" formatCode="0.000_)"/>
    <numFmt numFmtId="252" formatCode="#,##0_%_);\(#,##0\)_%;#,##0_%_);@_%_)"/>
    <numFmt numFmtId="253" formatCode="#,##0_%_);\(#,##0\)_%;**;@_%_)"/>
    <numFmt numFmtId="254" formatCode="_(* #,##0.00_);_(* \(#,##0.00\);_(* &quot;-&quot;??_);_(@_)"/>
    <numFmt numFmtId="255" formatCode="#,##0;&quot;\&quot;&quot;\&quot;&quot;\&quot;&quot;\&quot;\(#,##0&quot;\&quot;&quot;\&quot;&quot;\&quot;&quot;\&quot;\)"/>
    <numFmt numFmtId="256" formatCode="\ \$* #,##0.0_);\ \$* \(#,##0.0\);\ \$* \—_);@_)"/>
    <numFmt numFmtId="257" formatCode="\ \€* #,##0.0_);\ \€* \(#,##0.0\);\ \€* \—_);@_)"/>
    <numFmt numFmtId="258" formatCode="&quot;$&quot;#,##0.000_);[Red]\(&quot;$&quot;#,##0.000\)"/>
    <numFmt numFmtId="259" formatCode="&quot;$&quot;#,##0_%_);\(&quot;$&quot;#,##0\)_%;&quot;$&quot;#,##0_%_);@_%_)"/>
    <numFmt numFmtId="260" formatCode="&quot;\&quot;&quot;\&quot;&quot;\&quot;&quot;\&quot;\$#,##0.00;&quot;\&quot;&quot;\&quot;&quot;\&quot;&quot;\&quot;\(&quot;\&quot;&quot;\&quot;&quot;\&quot;&quot;\&quot;\$#,##0.00&quot;\&quot;&quot;\&quot;&quot;\&quot;&quot;\&quot;\)"/>
    <numFmt numFmtId="261" formatCode="&quot;$&quot;#,##0;[Red]\-&quot;$&quot;#,##0"/>
    <numFmt numFmtId="262" formatCode="d/mm/yy"/>
    <numFmt numFmtId="263" formatCode="d\ mmmm\ yyyy"/>
    <numFmt numFmtId="264" formatCode="m/d/yy_%_)"/>
    <numFmt numFmtId="265" formatCode="mmm\ d\,\ yyyy\ "/>
    <numFmt numFmtId="266" formatCode="&quot;$&quot;#,##0.0\ \ \ ;\(&quot;$&quot;#,##0.0\)\ \ "/>
    <numFmt numFmtId="267" formatCode="&quot;\&quot;&quot;\&quot;&quot;\&quot;&quot;\&quot;\$#,##0;&quot;\&quot;&quot;\&quot;&quot;\&quot;&quot;\&quot;\(&quot;\&quot;&quot;\&quot;&quot;\&quot;&quot;\&quot;\$#,##0&quot;\&quot;&quot;\&quot;&quot;\&quot;&quot;\&quot;\)"/>
    <numFmt numFmtId="268" formatCode="0_%_);\(0\)_%;0_%_);@_%_)"/>
    <numFmt numFmtId="269" formatCode="_-[$€-2]* #,##0.00_-;\-[$€-2]* #,##0.00_-;_-[$€-2]* &quot;-&quot;??_-"/>
    <numFmt numFmtId="270" formatCode="0&quot;E&quot;"/>
    <numFmt numFmtId="271" formatCode="_-* #,##0.0_-;\-* #,##0.0_-;_-* &quot;-&quot;??_-;_-@_-"/>
    <numFmt numFmtId="272" formatCode="#,##0.000_);\(#,##0.000\)"/>
    <numFmt numFmtId="273" formatCode="#,##0.0_);[Red]\(#,##0.0\)"/>
    <numFmt numFmtId="274" formatCode="\+\ 0.0%_);\-\ 0.0%_);&quot;nil&quot;_);@_)"/>
    <numFmt numFmtId="275" formatCode="0.00%;\(0.00%\)"/>
    <numFmt numFmtId="276" formatCode="0.0\%_);\(0.0\%\);0.0\%_);@_%_)"/>
    <numFmt numFmtId="277" formatCode="#,##0.00&quot; $&quot;;\-#,##0.00&quot; $&quot;"/>
    <numFmt numFmtId="278" formatCode="&quot;$&quot;#,##0"/>
    <numFmt numFmtId="279" formatCode="_-* #,##0.00_-;_-* #,##0.00\-;_-* &quot;-&quot;??_-;_-@_-"/>
    <numFmt numFmtId="280" formatCode="0.00_)"/>
    <numFmt numFmtId="281" formatCode="#,##0.00000000_);\(#,##0.00000000\)"/>
    <numFmt numFmtId="282" formatCode="#,##0;\(#,##0\)"/>
    <numFmt numFmtId="283" formatCode="#,##0_)&quot;m&quot;;\(#,##0\)&quot;m&quot;;\-_)&quot;m&quot;"/>
    <numFmt numFmtId="284" formatCode="&quot;$&quot;#,##0.0,_);\(&quot;$&quot;#,##0.0,\)"/>
    <numFmt numFmtId="285" formatCode="#,##0.0,_);\(#,##0.0,\)"/>
    <numFmt numFmtId="286" formatCode="#,##0.0_);\(#,##0.0\);\-_)"/>
    <numFmt numFmtId="287" formatCode="#,##0\x_);\(#,##0\x\)"/>
    <numFmt numFmtId="288" formatCode="0.0\x_)_);&quot;NM&quot;_x_)_);0.0\x_)_);@_%_)"/>
    <numFmt numFmtId="289" formatCode="0.0_ &quot;  &quot;"/>
    <numFmt numFmtId="290" formatCode="#,##0.00\x_);\(#,##0.00\x\);\-_)"/>
    <numFmt numFmtId="291" formatCode="0.0_)_%_x;&quot;NM&quot;_1_1_1"/>
    <numFmt numFmtId="292" formatCode="0.0%_);\(0.0%\)"/>
    <numFmt numFmtId="293" formatCode="_(\ #,##0.0_);_(\ \(#,##0.0\);_(\ &quot;-&quot;?_);_(@_)"/>
    <numFmt numFmtId="294" formatCode="_(&quot;$&quot;\ #,##0.0_);_$\(\ \(#,##0.0\);_(\ &quot;-&quot;?_);_(@_)"/>
    <numFmt numFmtId="295" formatCode="#,##0_)&quot;p&quot;;\(#,##0\)&quot;p&quot;;\-_)&quot;p&quot;"/>
    <numFmt numFmtId="296" formatCode="_(* #,##0.0%_);_(* \(#,##0.0%\);_(* &quot;--- %&quot;_);_(* @_%_)"/>
    <numFmt numFmtId="297" formatCode="0%_);\(0%\)"/>
    <numFmt numFmtId="298" formatCode="#,##0.00&quot;¾&quot;_);[Red]\(#,##0.00&quot;¾&quot;\)"/>
    <numFmt numFmtId="299" formatCode="#,##0.0\%_);\(#,##0.0\%\);#,##0.0\%_);@_%_)"/>
    <numFmt numFmtId="300" formatCode="#,##0.00%_);\(#,##0.00%\);\-_)"/>
    <numFmt numFmtId="301" formatCode="0.0&quot;x&quot;;@_)"/>
    <numFmt numFmtId="302" formatCode="#,##0.000%;\-#,##0.000%;\-\%"/>
    <numFmt numFmtId="303" formatCode="#,##0.000;\-#,##0.000;\-\ "/>
    <numFmt numFmtId="304" formatCode="mm/dd/yy"/>
    <numFmt numFmtId="305" formatCode="#,##0.0;\(#,##0.0\)"/>
    <numFmt numFmtId="306" formatCode="_ * #,##0_)_£_ ;_ * \(#,##0\)_£_ ;_ * &quot;-&quot;_)_£_ ;_ @_ "/>
    <numFmt numFmtId="307" formatCode="_ * #,##0.00_)&quot;£&quot;_ ;_ * \(#,##0.00\)&quot;£&quot;_ ;_ * &quot;-&quot;??_)&quot;£&quot;_ ;_ @_ "/>
    <numFmt numFmtId="308" formatCode="0.0000000%"/>
    <numFmt numFmtId="309" formatCode="0.0_ _x_);\(0.0\)_ _x;@_ _x_)"/>
    <numFmt numFmtId="310" formatCode="0.0\ \x_);\(0.0\ \x\);@_ _x_)"/>
    <numFmt numFmtId="311" formatCode="0.00\x_)"/>
    <numFmt numFmtId="312" formatCode="0\ \ ;\(0\)\ \ \ "/>
    <numFmt numFmtId="313" formatCode="\¥#,##0_);\(\¥#,##0\)"/>
    <numFmt numFmtId="314" formatCode="&quot;Yes&quot;_%_);&quot;Error&quot;_%_);&quot;No&quot;_%_);&quot;--&quot;_%_)"/>
    <numFmt numFmtId="315" formatCode="#,##0_р_.;[Red]\(#,##0\)_р_."/>
    <numFmt numFmtId="316" formatCode="_ * #,##0_ ;_ * \-#,##0_ ;_ * &quot;-&quot;_ ;_ @_ "/>
    <numFmt numFmtId="317" formatCode="0.000"/>
  </numFmts>
  <fonts count="199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name val="Arial"/>
      <family val="2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sz val="11"/>
      <color indexed="8"/>
      <name val="Calibri"/>
      <family val="2"/>
      <charset val="162"/>
    </font>
    <font>
      <u/>
      <sz val="7.5"/>
      <color indexed="12"/>
      <name val="Geneva"/>
      <charset val="162"/>
    </font>
    <font>
      <b/>
      <sz val="10"/>
      <name val="Arial Tur"/>
      <charset val="162"/>
    </font>
    <font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b/>
      <sz val="12"/>
      <name val="Verdana"/>
      <family val="2"/>
      <charset val="162"/>
    </font>
    <font>
      <b/>
      <sz val="12"/>
      <name val="Arial Tur"/>
      <charset val="162"/>
    </font>
    <font>
      <b/>
      <vertAlign val="subscript"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Times New Roman"/>
      <family val="1"/>
    </font>
    <font>
      <sz val="10"/>
      <name val="Arial"/>
      <family val="2"/>
    </font>
    <font>
      <u/>
      <sz val="6"/>
      <color indexed="8"/>
      <name val="MS Sans Serif"/>
      <family val="2"/>
    </font>
    <font>
      <sz val="10"/>
      <name val="Geneva"/>
    </font>
    <font>
      <sz val="9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  <charset val="162"/>
    </font>
    <font>
      <b/>
      <u/>
      <sz val="8"/>
      <color indexed="18"/>
      <name val="Arial"/>
      <family val="2"/>
    </font>
    <font>
      <sz val="11"/>
      <name val="Arial"/>
      <family val="2"/>
    </font>
    <font>
      <sz val="10"/>
      <name val="SWISS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162"/>
    </font>
    <font>
      <sz val="8"/>
      <name val="Palatino"/>
      <family val="1"/>
    </font>
    <font>
      <sz val="10"/>
      <name val="MS Sans Serif"/>
      <family val="2"/>
    </font>
    <font>
      <sz val="9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8"/>
      <name val="Trebuchet MS"/>
      <family val="2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162"/>
    </font>
    <font>
      <sz val="9"/>
      <color indexed="8"/>
      <name val="Arial"/>
      <family val="2"/>
      <charset val="162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162"/>
    </font>
    <font>
      <b/>
      <sz val="9"/>
      <color indexed="18"/>
      <name val="Arial"/>
      <family val="2"/>
    </font>
    <font>
      <b/>
      <sz val="10"/>
      <color indexed="62"/>
      <name val="Arial"/>
      <family val="2"/>
    </font>
    <font>
      <b/>
      <u val="singleAccounting"/>
      <sz val="10"/>
      <color indexed="18"/>
      <name val="Arial"/>
      <family val="2"/>
      <charset val="162"/>
    </font>
    <font>
      <b/>
      <u val="singleAccounting"/>
      <sz val="10"/>
      <color indexed="18"/>
      <name val="Arial"/>
      <family val="2"/>
    </font>
    <font>
      <b/>
      <u val="singleAccounting"/>
      <sz val="9"/>
      <color indexed="18"/>
      <name val="Arial"/>
      <family val="2"/>
    </font>
    <font>
      <b/>
      <u val="singleAccounting"/>
      <sz val="10"/>
      <color indexed="62"/>
      <name val="Arial"/>
      <family val="2"/>
    </font>
    <font>
      <sz val="14"/>
      <name val="AngsanaUPC"/>
      <family val="1"/>
    </font>
    <font>
      <sz val="8"/>
      <name val="Helvetica"/>
      <family val="2"/>
    </font>
    <font>
      <sz val="6"/>
      <name val="MS Sans Serif"/>
      <family val="2"/>
    </font>
    <font>
      <u/>
      <sz val="6"/>
      <name val="MS Sans Serif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2"/>
      <name val="Arial MT"/>
    </font>
    <font>
      <sz val="11"/>
      <color indexed="22"/>
      <name val="Calibri"/>
      <family val="2"/>
    </font>
    <font>
      <sz val="9"/>
      <color indexed="12"/>
      <name val="Times New Roman"/>
      <family val="1"/>
    </font>
    <font>
      <sz val="11"/>
      <color indexed="16"/>
      <name val="Calibri"/>
      <family val="2"/>
    </font>
    <font>
      <b/>
      <sz val="9"/>
      <name val="Trebuchet MS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0"/>
      <color indexed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10"/>
      <color indexed="9"/>
      <name val="MS Sans Serif"/>
      <family val="2"/>
    </font>
    <font>
      <sz val="6"/>
      <color indexed="9"/>
      <name val="MS Serif"/>
      <family val="1"/>
    </font>
    <font>
      <sz val="8"/>
      <color indexed="12"/>
      <name val="Trebuchet MS"/>
      <family val="2"/>
    </font>
    <font>
      <sz val="10"/>
      <color indexed="12"/>
      <name val="MS Sans Serif"/>
      <family val="2"/>
    </font>
    <font>
      <sz val="6"/>
      <color indexed="12"/>
      <name val="MS Sans Serif"/>
      <family val="2"/>
    </font>
    <font>
      <u/>
      <sz val="6"/>
      <color indexed="12"/>
      <name val="MS Sans Serif"/>
      <family val="2"/>
    </font>
    <font>
      <sz val="10"/>
      <color indexed="12"/>
      <name val="Times New Roman"/>
      <family val="1"/>
    </font>
    <font>
      <b/>
      <sz val="9"/>
      <color indexed="9"/>
      <name val="Arial"/>
      <family val="2"/>
    </font>
    <font>
      <sz val="12"/>
      <name val="Tms Rmn"/>
      <charset val="162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u val="singleAccounting"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name val="Book Antiqua"/>
      <family val="1"/>
    </font>
    <font>
      <b/>
      <sz val="11"/>
      <color indexed="53"/>
      <name val="Calibri"/>
      <family val="2"/>
    </font>
    <font>
      <sz val="9"/>
      <color indexed="10"/>
      <name val="Geneva"/>
    </font>
    <font>
      <b/>
      <sz val="11"/>
      <name val="Arial"/>
      <family val="2"/>
    </font>
    <font>
      <sz val="8"/>
      <color indexed="8"/>
      <name val="Times New Roman"/>
      <family val="1"/>
    </font>
    <font>
      <b/>
      <sz val="10"/>
      <name val="Helv"/>
      <family val="2"/>
    </font>
    <font>
      <sz val="10"/>
      <color indexed="18"/>
      <name val="Times New Roman"/>
      <family val="1"/>
    </font>
    <font>
      <sz val="7"/>
      <color indexed="10"/>
      <name val="Helvetica"/>
      <family val="2"/>
    </font>
    <font>
      <b/>
      <sz val="11"/>
      <color indexed="22"/>
      <name val="Calibri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indexed="8"/>
      <name val="Times New Roman"/>
      <family val="1"/>
    </font>
    <font>
      <sz val="11"/>
      <name val="Tms Rmn"/>
    </font>
    <font>
      <sz val="8"/>
      <color indexed="12"/>
      <name val="Helv"/>
    </font>
    <font>
      <b/>
      <sz val="8"/>
      <name val="Times New Roman"/>
      <family val="1"/>
    </font>
    <font>
      <b/>
      <sz val="14"/>
      <name val="Arial"/>
      <family val="2"/>
    </font>
    <font>
      <sz val="10"/>
      <name val="MS Serif"/>
      <family val="1"/>
    </font>
    <font>
      <sz val="8"/>
      <name val="Helv"/>
    </font>
    <font>
      <sz val="9"/>
      <name val="Helv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sz val="10"/>
      <name val="Tms Rmn"/>
    </font>
    <font>
      <sz val="12"/>
      <name val="Times New Roman"/>
      <family val="1"/>
    </font>
    <font>
      <sz val="8"/>
      <name val="Helv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sz val="10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b/>
      <sz val="10"/>
      <name val="Trebuchet MS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22"/>
      <name val="Times New Roman"/>
      <family val="1"/>
    </font>
    <font>
      <sz val="8"/>
      <color indexed="9"/>
      <name val="Times New Roman"/>
      <family val="1"/>
    </font>
    <font>
      <sz val="11"/>
      <color indexed="62"/>
      <name val="Calibri"/>
      <family val="2"/>
    </font>
    <font>
      <sz val="12"/>
      <color indexed="37"/>
      <name val="swiss"/>
    </font>
    <font>
      <sz val="8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9"/>
      <name val="Helv"/>
    </font>
    <font>
      <b/>
      <sz val="22"/>
      <color indexed="16"/>
      <name val="Arial"/>
      <family val="2"/>
    </font>
    <font>
      <sz val="10"/>
      <color indexed="25"/>
      <name val="Helvetica"/>
      <family val="2"/>
    </font>
    <font>
      <sz val="11"/>
      <color indexed="53"/>
      <name val="Calibri"/>
      <family val="2"/>
    </font>
    <font>
      <b/>
      <sz val="14"/>
      <color indexed="24"/>
      <name val="Book Antiqua"/>
      <family val="1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Book Antiqua"/>
      <family val="1"/>
    </font>
    <font>
      <sz val="10"/>
      <name val="Palatino"/>
      <family val="1"/>
    </font>
    <font>
      <b/>
      <sz val="13.5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i/>
      <sz val="14"/>
      <name val="Times New Roman"/>
      <family val="1"/>
    </font>
    <font>
      <b/>
      <sz val="22"/>
      <name val="Book Antiqua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sz val="10"/>
      <name val="Arial MT"/>
    </font>
    <font>
      <b/>
      <sz val="10"/>
      <name val="MS Sans Serif"/>
      <family val="2"/>
    </font>
    <font>
      <sz val="10"/>
      <color indexed="14"/>
      <name val="Arial"/>
      <family val="2"/>
    </font>
    <font>
      <sz val="8"/>
      <color indexed="10"/>
      <name val="Trebuchet MS"/>
      <family val="2"/>
    </font>
    <font>
      <sz val="8"/>
      <color indexed="14"/>
      <name val="Helvetica"/>
      <family val="2"/>
    </font>
    <font>
      <sz val="9.5"/>
      <color indexed="23"/>
      <name val="Helvetica-Black"/>
    </font>
    <font>
      <b/>
      <u/>
      <sz val="10"/>
      <name val="Trebuchet MS"/>
      <family val="2"/>
    </font>
    <font>
      <b/>
      <sz val="18"/>
      <color indexed="62"/>
      <name val="Cambria"/>
      <family val="2"/>
    </font>
    <font>
      <b/>
      <sz val="16"/>
      <color indexed="16"/>
      <name val="Arial"/>
      <family val="2"/>
    </font>
    <font>
      <sz val="10"/>
      <name val="KPN Arial"/>
    </font>
    <font>
      <sz val="18"/>
      <name val="Times New Roman"/>
      <family val="1"/>
      <charset val="162"/>
    </font>
    <font>
      <b/>
      <u/>
      <sz val="10"/>
      <name val="Arial Narrow"/>
      <family val="2"/>
    </font>
    <font>
      <b/>
      <sz val="8"/>
      <color indexed="8"/>
      <name val="Helv"/>
    </font>
    <font>
      <b/>
      <sz val="8"/>
      <color indexed="8"/>
      <name val="Helv"/>
      <charset val="16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10"/>
      <color indexed="16"/>
      <name val="Arial"/>
      <family val="2"/>
    </font>
    <font>
      <sz val="9"/>
      <name val="Helvetica-Black"/>
    </font>
    <font>
      <sz val="7"/>
      <color indexed="16"/>
      <name val="Arial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sz val="9"/>
      <color indexed="13"/>
      <name val="Helv"/>
    </font>
    <font>
      <b/>
      <sz val="8"/>
      <name val="Helv"/>
    </font>
    <font>
      <b/>
      <sz val="7"/>
      <color indexed="12"/>
      <name val="Arial"/>
      <family val="2"/>
    </font>
    <font>
      <sz val="12"/>
      <name val="SWISS"/>
    </font>
    <font>
      <u/>
      <sz val="10"/>
      <color indexed="8"/>
      <name val="MS Sans Serif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8"/>
      <name val="Helv"/>
    </font>
    <font>
      <sz val="10"/>
      <name val="Arial Cyr"/>
      <charset val="204"/>
    </font>
    <font>
      <sz val="12"/>
      <name val="바탕체"/>
      <family val="1"/>
      <charset val="129"/>
    </font>
    <font>
      <u/>
      <sz val="10"/>
      <color theme="10"/>
      <name val="Arial"/>
      <family val="2"/>
      <charset val="162"/>
    </font>
    <font>
      <sz val="10"/>
      <name val="Genev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2"/>
      <name val="Verdana"/>
      <family val="2"/>
      <charset val="162"/>
    </font>
    <font>
      <u/>
      <sz val="7.5"/>
      <color rgb="FF0000FF"/>
      <name val="Geneva"/>
      <charset val="162"/>
    </font>
    <font>
      <sz val="10"/>
      <color rgb="FFFF000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9"/>
      <color indexed="81"/>
      <name val="Tahoma"/>
      <family val="2"/>
      <charset val="162"/>
    </font>
    <font>
      <b/>
      <sz val="10"/>
      <color indexed="81"/>
      <name val="Tahoma"/>
      <family val="2"/>
      <charset val="162"/>
    </font>
  </fonts>
  <fills count="6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9"/>
      </patternFill>
    </fill>
    <fill>
      <patternFill patternType="lightGray">
        <fgColor indexed="15"/>
      </patternFill>
    </fill>
    <fill>
      <patternFill patternType="lightUp">
        <fgColor indexed="22"/>
        <bgColor indexed="55"/>
      </patternFill>
    </fill>
    <fill>
      <patternFill patternType="lightUp">
        <fgColor indexed="22"/>
        <bgColor indexed="29"/>
      </patternFill>
    </fill>
    <fill>
      <patternFill patternType="lightUp">
        <fgColor indexed="22"/>
        <bgColor indexed="22"/>
      </patternFill>
    </fill>
    <fill>
      <patternFill patternType="gray0625">
        <bgColor indexed="23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13"/>
      </patternFill>
    </fill>
    <fill>
      <patternFill patternType="solid">
        <fgColor indexed="43"/>
        <bgColor indexed="43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rgb="FFFFFF00"/>
        <bgColor rgb="FF000000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ck">
        <color indexed="22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20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12" fillId="0" borderId="0"/>
    <xf numFmtId="0" fontId="12" fillId="0" borderId="0"/>
    <xf numFmtId="0" fontId="17" fillId="0" borderId="0" applyNumberFormat="0" applyFill="0" applyBorder="0" applyAlignment="0" applyProtection="0"/>
    <xf numFmtId="0" fontId="18" fillId="6" borderId="14"/>
    <xf numFmtId="171" fontId="19" fillId="0" borderId="0" applyFont="0" applyFill="0" applyBorder="0" applyAlignment="0" applyProtection="0"/>
    <xf numFmtId="172" fontId="20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1" fillId="0" borderId="0"/>
    <xf numFmtId="177" fontId="21" fillId="0" borderId="0"/>
    <xf numFmtId="15" fontId="18" fillId="0" borderId="15" applyBorder="0"/>
    <xf numFmtId="0" fontId="12" fillId="0" borderId="0"/>
    <xf numFmtId="10" fontId="20" fillId="0" borderId="0" applyFont="0" applyFill="0" applyBorder="0" applyAlignment="0" applyProtection="0"/>
    <xf numFmtId="0" fontId="18" fillId="6" borderId="14"/>
    <xf numFmtId="0" fontId="18" fillId="6" borderId="14"/>
    <xf numFmtId="0" fontId="22" fillId="0" borderId="0" applyNumberFormat="0" applyFont="0" applyFill="0" applyBorder="0" applyAlignment="0" applyProtection="0"/>
    <xf numFmtId="178" fontId="18" fillId="0" borderId="16" applyBorder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38" fontId="23" fillId="0" borderId="0" applyFont="0" applyFill="0" applyBorder="0" applyAlignment="0" applyProtection="0"/>
    <xf numFmtId="38" fontId="24" fillId="0" borderId="0"/>
    <xf numFmtId="38" fontId="18" fillId="6" borderId="14"/>
    <xf numFmtId="38" fontId="18" fillId="6" borderId="14"/>
    <xf numFmtId="38" fontId="21" fillId="0" borderId="0"/>
    <xf numFmtId="38" fontId="21" fillId="0" borderId="0"/>
    <xf numFmtId="38" fontId="21" fillId="0" borderId="0"/>
    <xf numFmtId="38" fontId="21" fillId="0" borderId="0"/>
    <xf numFmtId="181" fontId="12" fillId="0" borderId="0" applyFont="0" applyFill="0" applyBorder="0" applyAlignment="0" applyProtection="0"/>
    <xf numFmtId="181" fontId="24" fillId="0" borderId="0"/>
    <xf numFmtId="181" fontId="18" fillId="6" borderId="14"/>
    <xf numFmtId="181" fontId="18" fillId="6" borderId="14"/>
    <xf numFmtId="181" fontId="21" fillId="0" borderId="0"/>
    <xf numFmtId="181" fontId="21" fillId="0" borderId="0"/>
    <xf numFmtId="181" fontId="21" fillId="0" borderId="0"/>
    <xf numFmtId="181" fontId="21" fillId="0" borderId="0"/>
    <xf numFmtId="182" fontId="21" fillId="0" borderId="0" applyFont="0" applyFill="0" applyBorder="0" applyProtection="0">
      <alignment horizontal="right"/>
    </xf>
    <xf numFmtId="183" fontId="21" fillId="0" borderId="0" applyFont="0" applyFill="0" applyBorder="0" applyProtection="0">
      <alignment horizontal="right"/>
    </xf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18" fillId="0" borderId="0" applyFont="0" applyFill="0" applyBorder="0" applyProtection="0">
      <alignment horizontal="right"/>
    </xf>
    <xf numFmtId="186" fontId="18" fillId="0" borderId="0" applyFont="0" applyFill="0" applyBorder="0" applyProtection="0">
      <alignment horizontal="right"/>
    </xf>
    <xf numFmtId="184" fontId="18" fillId="0" borderId="0" applyFont="0" applyFill="0" applyBorder="0" applyAlignment="0" applyProtection="0"/>
    <xf numFmtId="187" fontId="18" fillId="0" borderId="0" applyFont="0" applyFill="0" applyBorder="0" applyProtection="0">
      <alignment horizontal="right"/>
    </xf>
    <xf numFmtId="184" fontId="21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Protection="0">
      <alignment horizontal="right"/>
    </xf>
    <xf numFmtId="190" fontId="18" fillId="0" borderId="0" applyFont="0" applyFill="0" applyBorder="0" applyProtection="0">
      <alignment horizontal="right"/>
    </xf>
    <xf numFmtId="188" fontId="18" fillId="0" borderId="0" applyFont="0" applyFill="0" applyBorder="0" applyAlignment="0" applyProtection="0"/>
    <xf numFmtId="191" fontId="18" fillId="0" borderId="0" applyFont="0" applyFill="0" applyBorder="0" applyProtection="0">
      <alignment horizontal="right"/>
    </xf>
    <xf numFmtId="188" fontId="21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6" fillId="21" borderId="0"/>
    <xf numFmtId="0" fontId="18" fillId="0" borderId="0" applyFont="0" applyFill="0" applyBorder="0" applyAlignment="0" applyProtection="0"/>
    <xf numFmtId="192" fontId="18" fillId="0" borderId="0">
      <alignment horizontal="left" wrapText="1"/>
    </xf>
    <xf numFmtId="192" fontId="18" fillId="0" borderId="0">
      <alignment horizontal="left" wrapText="1"/>
    </xf>
    <xf numFmtId="166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0" fontId="18" fillId="6" borderId="14"/>
    <xf numFmtId="193" fontId="21" fillId="0" borderId="0" applyFont="0" applyFill="0" applyBorder="0" applyProtection="0">
      <alignment horizontal="right"/>
    </xf>
    <xf numFmtId="194" fontId="27" fillId="0" borderId="0" applyFont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95" fontId="18" fillId="0" borderId="0" applyFont="0" applyFill="0" applyBorder="0" applyAlignment="0" applyProtection="0"/>
    <xf numFmtId="196" fontId="18" fillId="0" borderId="0"/>
    <xf numFmtId="196" fontId="18" fillId="0" borderId="0"/>
    <xf numFmtId="196" fontId="18" fillId="0" borderId="0"/>
    <xf numFmtId="196" fontId="18" fillId="0" borderId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6" borderId="14"/>
    <xf numFmtId="19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38" fontId="23" fillId="0" borderId="0" applyFont="0" applyFill="0" applyBorder="0" applyAlignment="0" applyProtection="0"/>
    <xf numFmtId="0" fontId="17" fillId="0" borderId="0"/>
    <xf numFmtId="0" fontId="12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8" fontId="18" fillId="0" borderId="0" applyFont="0" applyFill="0" applyBorder="0" applyAlignment="0" applyProtection="0"/>
    <xf numFmtId="199" fontId="18" fillId="0" borderId="0"/>
    <xf numFmtId="199" fontId="18" fillId="0" borderId="0"/>
    <xf numFmtId="199" fontId="18" fillId="0" borderId="0"/>
    <xf numFmtId="199" fontId="18" fillId="0" borderId="0"/>
    <xf numFmtId="198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198" fontId="25" fillId="0" borderId="0" applyFont="0" applyFill="0" applyBorder="0" applyAlignment="0" applyProtection="0"/>
    <xf numFmtId="202" fontId="17" fillId="0" borderId="0" applyFont="0" applyFill="0" applyBorder="0" applyAlignment="0" applyProtection="0"/>
    <xf numFmtId="201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3" fontId="21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4" fontId="21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3" fontId="21" fillId="0" borderId="0" applyFont="0" applyFill="0" applyBorder="0" applyAlignment="0" applyProtection="0"/>
    <xf numFmtId="200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5" fontId="28" fillId="0" borderId="0">
      <alignment horizontal="right" vertical="center"/>
      <protection locked="0"/>
    </xf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5" fontId="28" fillId="0" borderId="0">
      <alignment horizontal="right" vertical="center"/>
      <protection locked="0"/>
    </xf>
    <xf numFmtId="205" fontId="28" fillId="0" borderId="0">
      <alignment horizontal="right" vertical="center"/>
      <protection locked="0"/>
    </xf>
    <xf numFmtId="198" fontId="18" fillId="0" borderId="0" applyFont="0" applyFill="0" applyBorder="0" applyAlignment="0" applyProtection="0"/>
    <xf numFmtId="198" fontId="18" fillId="6" borderId="14"/>
    <xf numFmtId="198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7" fontId="21" fillId="0" borderId="0" applyFont="0" applyFill="0" applyBorder="0" applyAlignment="0" applyProtection="0"/>
    <xf numFmtId="198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21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9" fontId="18" fillId="0" borderId="0" applyFont="0" applyFill="0" applyBorder="0" applyAlignment="0" applyProtection="0"/>
    <xf numFmtId="208" fontId="25" fillId="0" borderId="0" applyFont="0" applyFill="0" applyBorder="0" applyAlignment="0" applyProtection="0"/>
    <xf numFmtId="209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197" fontId="28" fillId="0" borderId="0">
      <alignment horizontal="right" vertical="center"/>
      <protection locked="0"/>
    </xf>
    <xf numFmtId="197" fontId="28" fillId="0" borderId="0">
      <alignment horizontal="right" vertical="center"/>
      <protection locked="0"/>
    </xf>
    <xf numFmtId="208" fontId="18" fillId="0" borderId="0" applyFont="0" applyFill="0" applyBorder="0" applyAlignment="0" applyProtection="0"/>
    <xf numFmtId="208" fontId="18" fillId="6" borderId="14"/>
    <xf numFmtId="208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8" fontId="21" fillId="0" borderId="0" applyFont="0" applyFill="0" applyBorder="0" applyAlignment="0" applyProtection="0"/>
    <xf numFmtId="208" fontId="21" fillId="0" borderId="0" applyFont="0" applyFill="0" applyBorder="0" applyAlignment="0" applyProtection="0"/>
    <xf numFmtId="208" fontId="21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21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14" fontId="21" fillId="0" borderId="0" applyFont="0" applyFill="0" applyBorder="0" applyProtection="0">
      <alignment horizontal="right"/>
    </xf>
    <xf numFmtId="200" fontId="18" fillId="0" borderId="0" applyFont="0" applyFill="0" applyBorder="0" applyAlignment="0" applyProtection="0"/>
    <xf numFmtId="37" fontId="18" fillId="0" borderId="0"/>
    <xf numFmtId="37" fontId="18" fillId="0" borderId="0"/>
    <xf numFmtId="37" fontId="18" fillId="0" borderId="0"/>
    <xf numFmtId="3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210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12" fontId="29" fillId="0" borderId="17" applyFont="0" applyFill="0" applyBorder="0" applyAlignment="0" applyProtection="0"/>
    <xf numFmtId="0" fontId="18" fillId="6" borderId="14"/>
    <xf numFmtId="0" fontId="30" fillId="0" borderId="0"/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8" fillId="22" borderId="0" applyNumberFormat="0" applyFont="0" applyAlignment="0" applyProtection="0"/>
    <xf numFmtId="0" fontId="18" fillId="22" borderId="0" applyNumberFormat="0" applyFont="0" applyAlignment="0" applyProtection="0"/>
    <xf numFmtId="0" fontId="18" fillId="22" borderId="0" applyNumberFormat="0" applyFont="0" applyAlignment="0" applyProtection="0"/>
    <xf numFmtId="213" fontId="21" fillId="23" borderId="0" applyNumberFormat="0" applyFont="0" applyAlignment="0" applyProtection="0"/>
    <xf numFmtId="0" fontId="33" fillId="23" borderId="0" applyNumberFormat="0" applyFont="0" applyAlignment="0" applyProtection="0"/>
    <xf numFmtId="0" fontId="21" fillId="22" borderId="0" applyNumberFormat="0" applyFont="0" applyAlignment="0" applyProtection="0"/>
    <xf numFmtId="0" fontId="18" fillId="22" borderId="0" applyNumberFormat="0" applyFont="0" applyAlignment="0" applyProtection="0"/>
    <xf numFmtId="213" fontId="21" fillId="23" borderId="0" applyNumberFormat="0" applyFont="0" applyAlignment="0" applyProtection="0"/>
    <xf numFmtId="0" fontId="21" fillId="22" borderId="0" applyNumberFormat="0" applyFont="0" applyAlignment="0" applyProtection="0"/>
    <xf numFmtId="0" fontId="21" fillId="23" borderId="0" applyNumberFormat="0" applyFont="0" applyAlignment="0" applyProtection="0"/>
    <xf numFmtId="0" fontId="18" fillId="22" borderId="0" applyNumberFormat="0" applyFont="0" applyAlignment="0" applyProtection="0"/>
    <xf numFmtId="0" fontId="18" fillId="22" borderId="0" applyNumberFormat="0" applyFont="0" applyAlignment="0" applyProtection="0"/>
    <xf numFmtId="0" fontId="17" fillId="22" borderId="0" applyNumberFormat="0" applyFont="0" applyAlignment="0" applyProtection="0"/>
    <xf numFmtId="0" fontId="18" fillId="22" borderId="0" applyNumberFormat="0" applyFont="0" applyAlignment="0" applyProtection="0"/>
    <xf numFmtId="0" fontId="18" fillId="22" borderId="0" applyNumberFormat="0" applyFont="0" applyAlignment="0" applyProtection="0"/>
    <xf numFmtId="0" fontId="21" fillId="23" borderId="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2" borderId="0" applyNumberFormat="0" applyFont="0" applyAlignment="0" applyProtection="0"/>
    <xf numFmtId="0" fontId="18" fillId="22" borderId="0" applyNumberFormat="0" applyFont="0" applyAlignment="0" applyProtection="0"/>
    <xf numFmtId="0" fontId="18" fillId="22" borderId="0" applyNumberFormat="0" applyFont="0" applyAlignment="0" applyProtection="0"/>
    <xf numFmtId="0" fontId="18" fillId="22" borderId="0" applyNumberFormat="0" applyFont="0" applyAlignment="0" applyProtection="0"/>
    <xf numFmtId="0" fontId="18" fillId="22" borderId="0" applyNumberFormat="0" applyFont="0" applyAlignment="0" applyProtection="0"/>
    <xf numFmtId="0" fontId="18" fillId="22" borderId="0" applyNumberFormat="0" applyFont="0" applyAlignment="0" applyProtection="0"/>
    <xf numFmtId="0" fontId="22" fillId="0" borderId="0" applyNumberFormat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38" fontId="23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 applyFont="0" applyFill="0" applyBorder="0" applyAlignment="0" applyProtection="0"/>
    <xf numFmtId="214" fontId="18" fillId="0" borderId="0"/>
    <xf numFmtId="214" fontId="18" fillId="0" borderId="0"/>
    <xf numFmtId="214" fontId="18" fillId="0" borderId="0"/>
    <xf numFmtId="214" fontId="18" fillId="0" borderId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25" fillId="0" borderId="0" applyFont="0" applyFill="0" applyBorder="0" applyAlignment="0" applyProtection="0"/>
    <xf numFmtId="217" fontId="17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9" fontId="18" fillId="0" borderId="0" applyFont="0" applyFill="0" applyBorder="0" applyProtection="0">
      <alignment horizontal="right"/>
    </xf>
    <xf numFmtId="218" fontId="18" fillId="0" borderId="0" applyFont="0" applyFill="0" applyBorder="0" applyAlignment="0" applyProtection="0"/>
    <xf numFmtId="219" fontId="18" fillId="0" borderId="0" applyFont="0" applyFill="0" applyBorder="0" applyProtection="0">
      <alignment horizontal="right"/>
    </xf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20" fontId="18" fillId="0" borderId="0" applyFont="0" applyFill="0" applyBorder="0" applyProtection="0">
      <alignment horizontal="right"/>
    </xf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35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5" fontId="36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28" fillId="0" borderId="0">
      <alignment horizontal="left" vertical="center" indent="4"/>
      <protection locked="0"/>
    </xf>
    <xf numFmtId="216" fontId="28" fillId="0" borderId="0">
      <alignment horizontal="left" vertical="center" indent="4"/>
      <protection locked="0"/>
    </xf>
    <xf numFmtId="215" fontId="18" fillId="0" borderId="0" applyFont="0" applyFill="0" applyBorder="0" applyAlignment="0" applyProtection="0"/>
    <xf numFmtId="215" fontId="18" fillId="6" borderId="14"/>
    <xf numFmtId="21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37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36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25" fillId="0" borderId="0" applyFill="0" applyProtection="0">
      <alignment horizontal="center"/>
    </xf>
    <xf numFmtId="216" fontId="25" fillId="0" borderId="0" applyFill="0" applyProtection="0">
      <alignment horizontal="center"/>
    </xf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20" fontId="18" fillId="0" borderId="0" applyFont="0" applyFill="0" applyBorder="0" applyProtection="0">
      <alignment horizontal="right"/>
    </xf>
    <xf numFmtId="216" fontId="21" fillId="0" borderId="0" applyFont="0" applyFill="0" applyBorder="0" applyAlignment="0" applyProtection="0"/>
    <xf numFmtId="218" fontId="21" fillId="0" borderId="0" applyFont="0" applyFill="0" applyBorder="0" applyAlignment="0" applyProtection="0"/>
    <xf numFmtId="218" fontId="21" fillId="0" borderId="0" applyFont="0" applyFill="0" applyBorder="0" applyAlignment="0" applyProtection="0"/>
    <xf numFmtId="218" fontId="21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21" fillId="0" borderId="0" applyFont="0" applyFill="0" applyBorder="0" applyAlignment="0" applyProtection="0"/>
    <xf numFmtId="218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35" fillId="0" borderId="0" applyFont="0" applyFill="0" applyBorder="0" applyAlignment="0" applyProtection="0"/>
    <xf numFmtId="215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1" fontId="25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4" fontId="18" fillId="0" borderId="0" applyFont="0" applyFill="0" applyBorder="0" applyProtection="0">
      <alignment horizontal="right"/>
    </xf>
    <xf numFmtId="225" fontId="18" fillId="0" borderId="0" applyFont="0" applyFill="0" applyBorder="0" applyAlignment="0" applyProtection="0"/>
    <xf numFmtId="221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3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Protection="0">
      <alignment horizontal="left" indent="4"/>
    </xf>
    <xf numFmtId="222" fontId="18" fillId="0" borderId="0" applyFont="0" applyFill="0" applyBorder="0" applyProtection="0">
      <alignment horizontal="left" indent="4"/>
    </xf>
    <xf numFmtId="221" fontId="18" fillId="0" borderId="0" applyFont="0" applyFill="0" applyBorder="0" applyProtection="0">
      <alignment horizontal="right"/>
    </xf>
    <xf numFmtId="221" fontId="18" fillId="6" borderId="14"/>
    <xf numFmtId="221" fontId="18" fillId="0" borderId="0" applyFont="0" applyFill="0" applyBorder="0" applyProtection="0">
      <alignment horizontal="right"/>
    </xf>
    <xf numFmtId="3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4" fontId="18" fillId="0" borderId="0" applyFont="0" applyFill="0" applyBorder="0" applyProtection="0">
      <alignment horizontal="right"/>
    </xf>
    <xf numFmtId="222" fontId="21" fillId="0" borderId="0" applyFont="0" applyFill="0" applyBorder="0" applyAlignment="0" applyProtection="0"/>
    <xf numFmtId="223" fontId="21" fillId="0" borderId="0" applyFont="0" applyFill="0" applyBorder="0" applyAlignment="0" applyProtection="0"/>
    <xf numFmtId="223" fontId="21" fillId="0" borderId="0" applyFont="0" applyFill="0" applyBorder="0" applyAlignment="0" applyProtection="0"/>
    <xf numFmtId="223" fontId="21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21" fillId="0" borderId="0" applyFont="0" applyFill="0" applyBorder="0" applyAlignment="0" applyProtection="0"/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2" fontId="18" fillId="0" borderId="0" applyFont="0" applyFill="0" applyBorder="0" applyAlignment="0" applyProtection="0"/>
    <xf numFmtId="221" fontId="18" fillId="0" borderId="0" applyFont="0" applyFill="0" applyBorder="0" applyProtection="0">
      <alignment horizontal="right"/>
    </xf>
    <xf numFmtId="223" fontId="18" fillId="0" borderId="0" applyFont="0" applyFill="0" applyBorder="0" applyAlignment="0" applyProtection="0"/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1" fontId="18" fillId="0" borderId="0" applyFont="0" applyFill="0" applyBorder="0" applyProtection="0">
      <alignment horizontal="right"/>
    </xf>
    <xf numFmtId="223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1" fontId="18" fillId="0" borderId="0" applyFont="0" applyFill="0" applyBorder="0" applyProtection="0">
      <alignment horizontal="right"/>
    </xf>
    <xf numFmtId="197" fontId="38" fillId="0" borderId="0" applyFill="0" applyBorder="0" applyAlignment="0" applyProtection="0"/>
    <xf numFmtId="226" fontId="18" fillId="0" borderId="0" applyFont="0" applyFill="0" applyBorder="0" applyAlignment="0" applyProtection="0"/>
    <xf numFmtId="184" fontId="18" fillId="0" borderId="0" applyFont="0" applyFill="0" applyBorder="0" applyProtection="0">
      <alignment horizontal="right"/>
    </xf>
    <xf numFmtId="184" fontId="18" fillId="0" borderId="0" applyFont="0" applyFill="0" applyBorder="0" applyAlignment="0" applyProtection="0"/>
    <xf numFmtId="226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226" fontId="18" fillId="0" borderId="0" applyFont="0" applyFill="0" applyBorder="0" applyAlignment="0" applyProtection="0"/>
    <xf numFmtId="226" fontId="18" fillId="0" borderId="0" applyFont="0" applyFill="0" applyBorder="0" applyAlignment="0" applyProtection="0"/>
    <xf numFmtId="226" fontId="18" fillId="0" borderId="0" applyFont="0" applyFill="0" applyBorder="0" applyAlignment="0" applyProtection="0"/>
    <xf numFmtId="226" fontId="18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226" fontId="18" fillId="0" borderId="0" applyFont="0" applyFill="0" applyBorder="0" applyAlignment="0" applyProtection="0"/>
    <xf numFmtId="226" fontId="18" fillId="0" borderId="0" applyFont="0" applyFill="0" applyBorder="0" applyAlignment="0" applyProtection="0"/>
    <xf numFmtId="226" fontId="18" fillId="0" borderId="0" applyFont="0" applyFill="0" applyBorder="0" applyAlignment="0" applyProtection="0"/>
    <xf numFmtId="226" fontId="21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226" fontId="18" fillId="0" borderId="0" applyFont="0" applyFill="0" applyBorder="0" applyAlignment="0" applyProtection="0"/>
    <xf numFmtId="227" fontId="28" fillId="0" borderId="18" applyFont="0" applyFill="0" applyBorder="0" applyProtection="0">
      <alignment horizontal="right"/>
    </xf>
    <xf numFmtId="228" fontId="21" fillId="0" borderId="0" applyFont="0" applyFill="0" applyBorder="0" applyAlignment="0" applyProtection="0"/>
    <xf numFmtId="228" fontId="21" fillId="0" borderId="0" applyFont="0" applyFill="0" applyBorder="0" applyProtection="0">
      <alignment horizontal="right"/>
    </xf>
    <xf numFmtId="229" fontId="18" fillId="0" borderId="0" applyFont="0" applyFill="0" applyBorder="0" applyAlignment="0" applyProtection="0"/>
    <xf numFmtId="188" fontId="18" fillId="0" borderId="0" applyFont="0" applyFill="0" applyBorder="0" applyProtection="0">
      <alignment horizontal="right"/>
    </xf>
    <xf numFmtId="188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229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229" fontId="21" fillId="0" borderId="0" applyFont="0" applyFill="0" applyBorder="0" applyAlignment="0" applyProtection="0"/>
    <xf numFmtId="188" fontId="18" fillId="0" borderId="0" applyFont="0" applyFill="0" applyBorder="0" applyProtection="0">
      <alignment horizontal="right"/>
    </xf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69" fontId="12" fillId="0" borderId="0">
      <alignment horizontal="left" wrapText="1"/>
    </xf>
    <xf numFmtId="0" fontId="18" fillId="0" borderId="0" applyFont="0" applyFill="0" applyBorder="0" applyAlignment="0" applyProtection="0"/>
    <xf numFmtId="0" fontId="17" fillId="0" borderId="0"/>
    <xf numFmtId="197" fontId="38" fillId="0" borderId="0" applyFill="0" applyBorder="0" applyAlignment="0" applyProtection="0"/>
    <xf numFmtId="0" fontId="18" fillId="0" borderId="0" applyFont="0" applyFill="0" applyBorder="0" applyAlignment="0" applyProtection="0"/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40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40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18" fillId="6" borderId="14"/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230" fontId="39" fillId="0" borderId="0" applyNumberFormat="0" applyFill="0" applyBorder="0" applyProtection="0">
      <alignment vertical="top"/>
    </xf>
    <xf numFmtId="230" fontId="39" fillId="0" borderId="0" applyNumberFormat="0" applyFill="0" applyBorder="0" applyProtection="0">
      <alignment vertical="top"/>
    </xf>
    <xf numFmtId="230" fontId="39" fillId="0" borderId="0" applyNumberFormat="0" applyFill="0" applyBorder="0" applyProtection="0">
      <alignment vertical="top"/>
    </xf>
    <xf numFmtId="230" fontId="39" fillId="0" borderId="0" applyNumberFormat="0" applyFill="0" applyBorder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Alignment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39" fillId="0" borderId="0" applyNumberFormat="0" applyFill="0" applyBorder="0" applyProtection="0">
      <alignment vertical="top"/>
    </xf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41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213" fontId="28" fillId="0" borderId="18" applyNumberFormat="0" applyFill="0" applyAlignment="0" applyProtection="0"/>
    <xf numFmtId="23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213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3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3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4" fillId="0" borderId="20" applyNumberFormat="0" applyFill="0" applyProtection="0">
      <alignment horizontal="center"/>
    </xf>
    <xf numFmtId="0" fontId="44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5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4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42" fillId="0" borderId="20" applyNumberFormat="0" applyFill="0" applyProtection="0">
      <alignment horizontal="center"/>
    </xf>
    <xf numFmtId="0" fontId="18" fillId="0" borderId="21" applyNumberFormat="0" applyFont="0" applyFill="0" applyAlignment="0" applyProtection="0"/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3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3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5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6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8" fillId="0" borderId="0" applyNumberFormat="0" applyFill="0" applyBorder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8" fillId="0" borderId="0" applyNumberFormat="0" applyFill="0" applyBorder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9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ont="0" applyFill="0" applyBorder="0" applyAlignment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230" fontId="47" fillId="0" borderId="0" applyNumberFormat="0" applyFill="0" applyBorder="0" applyProtection="0">
      <alignment horizontal="centerContinuous"/>
    </xf>
    <xf numFmtId="230" fontId="47" fillId="0" borderId="0" applyNumberFormat="0" applyFill="0" applyBorder="0" applyProtection="0">
      <alignment horizontal="centerContinuous"/>
    </xf>
    <xf numFmtId="230" fontId="47" fillId="0" borderId="0" applyNumberFormat="0" applyFill="0" applyBorder="0" applyProtection="0">
      <alignment horizontal="centerContinuous"/>
    </xf>
    <xf numFmtId="230" fontId="47" fillId="0" borderId="0" applyNumberFormat="0" applyFill="0" applyBorder="0" applyProtection="0">
      <alignment horizontal="centerContinuous"/>
    </xf>
    <xf numFmtId="0" fontId="48" fillId="0" borderId="0" applyNumberFormat="0" applyFill="0" applyBorder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0" fontId="47" fillId="0" borderId="0" applyNumberFormat="0" applyFill="0" applyBorder="0" applyProtection="0">
      <alignment horizontal="centerContinuous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169" fontId="18" fillId="0" borderId="0">
      <alignment horizontal="left" wrapText="1"/>
    </xf>
    <xf numFmtId="231" fontId="18" fillId="0" borderId="0"/>
    <xf numFmtId="231" fontId="18" fillId="0" borderId="0"/>
    <xf numFmtId="231" fontId="18" fillId="0" borderId="0"/>
    <xf numFmtId="231" fontId="18" fillId="0" borderId="0"/>
    <xf numFmtId="172" fontId="34" fillId="0" borderId="0" applyFont="0" applyFill="0" applyBorder="0" applyAlignment="0" applyProtection="0"/>
    <xf numFmtId="232" fontId="34" fillId="0" borderId="0" applyFont="0" applyFill="0" applyBorder="0" applyAlignment="0" applyProtection="0"/>
    <xf numFmtId="9" fontId="18" fillId="24" borderId="0"/>
    <xf numFmtId="0" fontId="12" fillId="0" borderId="0"/>
    <xf numFmtId="189" fontId="17" fillId="0" borderId="0" applyFont="0" applyFill="0" applyBorder="0" applyAlignment="0" applyProtection="0"/>
    <xf numFmtId="0" fontId="50" fillId="0" borderId="0"/>
    <xf numFmtId="212" fontId="17" fillId="0" borderId="0" applyFont="0" applyFill="0" applyBorder="0" applyAlignment="0" applyProtection="0"/>
    <xf numFmtId="0" fontId="34" fillId="0" borderId="0"/>
    <xf numFmtId="0" fontId="51" fillId="0" borderId="0"/>
    <xf numFmtId="1" fontId="34" fillId="0" borderId="0"/>
    <xf numFmtId="9" fontId="18" fillId="0" borderId="0"/>
    <xf numFmtId="166" fontId="34" fillId="0" borderId="0"/>
    <xf numFmtId="167" fontId="34" fillId="0" borderId="0"/>
    <xf numFmtId="166" fontId="34" fillId="0" borderId="0"/>
    <xf numFmtId="2" fontId="34" fillId="0" borderId="0"/>
    <xf numFmtId="10" fontId="34" fillId="0" borderId="0"/>
    <xf numFmtId="2" fontId="34" fillId="0" borderId="0"/>
    <xf numFmtId="233" fontId="52" fillId="0" borderId="0" applyFill="0" applyBorder="0" applyAlignment="0" applyProtection="0"/>
    <xf numFmtId="217" fontId="52" fillId="0" borderId="0" applyFill="0" applyBorder="0" applyAlignment="0" applyProtection="0"/>
    <xf numFmtId="234" fontId="27" fillId="0" borderId="0" applyFont="0" applyFill="0" applyBorder="0" applyAlignment="0" applyProtection="0">
      <alignment horizontal="right"/>
    </xf>
    <xf numFmtId="1" fontId="34" fillId="0" borderId="0"/>
    <xf numFmtId="1" fontId="34" fillId="0" borderId="0"/>
    <xf numFmtId="1" fontId="34" fillId="0" borderId="0"/>
    <xf numFmtId="213" fontId="34" fillId="0" borderId="0"/>
    <xf numFmtId="213" fontId="34" fillId="0" borderId="0"/>
    <xf numFmtId="213" fontId="34" fillId="0" borderId="0"/>
    <xf numFmtId="213" fontId="34" fillId="0" borderId="0"/>
    <xf numFmtId="38" fontId="17" fillId="0" borderId="22"/>
    <xf numFmtId="14" fontId="53" fillId="0" borderId="0" applyFill="0" applyBorder="0" applyProtection="0">
      <alignment horizontal="right"/>
    </xf>
    <xf numFmtId="1" fontId="53" fillId="0" borderId="0" applyFill="0" applyBorder="0" applyProtection="0">
      <alignment horizontal="right"/>
    </xf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5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0" borderId="0" applyNumberFormat="0" applyBorder="0" applyAlignment="0" applyProtection="0"/>
    <xf numFmtId="0" fontId="54" fillId="13" borderId="0" applyNumberFormat="0" applyBorder="0" applyAlignment="0" applyProtection="0"/>
    <xf numFmtId="0" fontId="54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37" fontId="57" fillId="0" borderId="0">
      <alignment horizontal="center"/>
    </xf>
    <xf numFmtId="235" fontId="21" fillId="0" borderId="0" applyFont="0" applyFill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4" fillId="28" borderId="0" applyNumberFormat="0" applyBorder="0" applyAlignment="0" applyProtection="0"/>
    <xf numFmtId="0" fontId="54" fillId="32" borderId="0" applyNumberFormat="0" applyBorder="0" applyAlignment="0" applyProtection="0"/>
    <xf numFmtId="0" fontId="58" fillId="29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4" fillId="25" borderId="0" applyNumberFormat="0" applyBorder="0" applyAlignment="0" applyProtection="0"/>
    <xf numFmtId="0" fontId="54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4" fillId="33" borderId="0" applyNumberFormat="0" applyBorder="0" applyAlignment="0" applyProtection="0"/>
    <xf numFmtId="0" fontId="54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4" fillId="28" borderId="0" applyNumberFormat="0" applyBorder="0" applyAlignment="0" applyProtection="0"/>
    <xf numFmtId="0" fontId="54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236" fontId="59" fillId="0" borderId="0" applyFont="0" applyFill="0" applyBorder="0" applyAlignment="0" applyProtection="0"/>
    <xf numFmtId="237" fontId="35" fillId="0" borderId="0" applyFont="0" applyFill="0" applyBorder="0" applyAlignment="0" applyProtection="0"/>
    <xf numFmtId="238" fontId="21" fillId="0" borderId="0" applyFont="0" applyFill="0" applyBorder="0" applyAlignment="0">
      <alignment vertical="center"/>
    </xf>
    <xf numFmtId="239" fontId="18" fillId="37" borderId="23">
      <alignment horizontal="center" vertical="center"/>
    </xf>
    <xf numFmtId="240" fontId="17" fillId="0" borderId="0"/>
    <xf numFmtId="0" fontId="18" fillId="0" borderId="0"/>
    <xf numFmtId="0" fontId="37" fillId="0" borderId="0">
      <alignment horizontal="center" wrapText="1"/>
      <protection locked="0"/>
    </xf>
    <xf numFmtId="0" fontId="1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24" applyNumberFormat="0" applyFill="0" applyAlignment="0" applyProtection="0"/>
    <xf numFmtId="0" fontId="60" fillId="38" borderId="0" applyNumberFormat="0" applyBorder="0" applyAlignment="0" applyProtection="0"/>
    <xf numFmtId="197" fontId="61" fillId="6" borderId="5">
      <alignment horizontal="left"/>
    </xf>
    <xf numFmtId="3" fontId="36" fillId="0" borderId="0" applyFont="0" applyBorder="0" applyAlignment="0" applyProtection="0"/>
    <xf numFmtId="0" fontId="62" fillId="39" borderId="26" applyNumberFormat="0" applyAlignment="0" applyProtection="0"/>
    <xf numFmtId="241" fontId="63" fillId="39" borderId="0" applyNumberFormat="0" applyBorder="0">
      <alignment horizontal="center"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4" borderId="0" applyNumberFormat="0" applyFill="0" applyBorder="0" applyAlignment="0" applyProtection="0">
      <protection locked="0"/>
    </xf>
    <xf numFmtId="0" fontId="67" fillId="40" borderId="0" applyNumberFormat="0" applyBorder="0" applyAlignment="0" applyProtection="0"/>
    <xf numFmtId="0" fontId="68" fillId="40" borderId="0" applyNumberFormat="0" applyBorder="0" applyAlignment="0" applyProtection="0"/>
    <xf numFmtId="242" fontId="3" fillId="0" borderId="0" applyNumberFormat="0" applyFont="0" applyAlignment="0"/>
    <xf numFmtId="243" fontId="17" fillId="0" borderId="0" applyFont="0" applyFill="0" applyBorder="0" applyAlignment="0" applyProtection="0"/>
    <xf numFmtId="197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39" borderId="28">
      <alignment horizontal="center" vertical="center"/>
    </xf>
    <xf numFmtId="0" fontId="62" fillId="39" borderId="29">
      <alignment horizontal="center"/>
    </xf>
    <xf numFmtId="174" fontId="73" fillId="0" borderId="0">
      <alignment horizontal="right"/>
      <protection locked="0"/>
    </xf>
    <xf numFmtId="0" fontId="74" fillId="41" borderId="26">
      <alignment horizontal="center" vertical="center"/>
    </xf>
    <xf numFmtId="0" fontId="75" fillId="0" borderId="0" applyNumberFormat="0" applyFill="0" applyBorder="0" applyAlignment="0" applyProtection="0"/>
    <xf numFmtId="0" fontId="76" fillId="0" borderId="16" applyNumberFormat="0" applyFill="0" applyAlignment="0" applyProtection="0"/>
    <xf numFmtId="0" fontId="77" fillId="4" borderId="30" applyNumberFormat="0" applyFill="0" applyBorder="0" applyAlignment="0" applyProtection="0">
      <protection locked="0"/>
    </xf>
    <xf numFmtId="244" fontId="21" fillId="0" borderId="26" applyNumberFormat="0" applyFont="0" applyFill="0" applyAlignment="0">
      <alignment vertical="center"/>
    </xf>
    <xf numFmtId="168" fontId="18" fillId="0" borderId="31" applyAlignment="0" applyProtection="0"/>
    <xf numFmtId="0" fontId="37" fillId="0" borderId="17" applyNumberFormat="0" applyFont="0" applyFill="0" applyAlignment="0" applyProtection="0"/>
    <xf numFmtId="0" fontId="37" fillId="0" borderId="32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3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31" applyNumberFormat="0" applyFont="0" applyFill="0" applyAlignment="0" applyProtection="0"/>
    <xf numFmtId="168" fontId="18" fillId="0" borderId="31" applyAlignment="0" applyProtection="0"/>
    <xf numFmtId="245" fontId="78" fillId="0" borderId="0" applyFont="0" applyFill="0" applyBorder="0" applyAlignment="0" applyProtection="0"/>
    <xf numFmtId="219" fontId="17" fillId="0" borderId="0" applyFont="0" applyFill="0" applyBorder="0" applyAlignment="0" applyProtection="0"/>
    <xf numFmtId="246" fontId="79" fillId="0" borderId="0"/>
    <xf numFmtId="0" fontId="80" fillId="0" borderId="0" applyFill="0" applyBorder="0" applyAlignment="0"/>
    <xf numFmtId="197" fontId="81" fillId="0" borderId="0" applyFill="0" applyBorder="0" applyAlignment="0"/>
    <xf numFmtId="247" fontId="81" fillId="0" borderId="0" applyFill="0" applyBorder="0" applyAlignment="0"/>
    <xf numFmtId="248" fontId="18" fillId="0" borderId="0" applyFill="0" applyBorder="0" applyAlignment="0"/>
    <xf numFmtId="249" fontId="18" fillId="0" borderId="0" applyFill="0" applyBorder="0" applyAlignment="0"/>
    <xf numFmtId="250" fontId="81" fillId="0" borderId="0" applyFill="0" applyBorder="0" applyAlignment="0"/>
    <xf numFmtId="242" fontId="81" fillId="0" borderId="0" applyFill="0" applyBorder="0" applyAlignment="0"/>
    <xf numFmtId="197" fontId="81" fillId="0" borderId="0" applyFill="0" applyBorder="0" applyAlignment="0"/>
    <xf numFmtId="197" fontId="82" fillId="0" borderId="0"/>
    <xf numFmtId="0" fontId="83" fillId="42" borderId="34" applyNumberFormat="0" applyAlignment="0" applyProtection="0"/>
    <xf numFmtId="0" fontId="84" fillId="0" borderId="0"/>
    <xf numFmtId="246" fontId="85" fillId="0" borderId="0">
      <alignment horizontal="left"/>
    </xf>
    <xf numFmtId="38" fontId="86" fillId="43" borderId="0" applyNumberFormat="0" applyFont="0" applyBorder="0" applyAlignment="0">
      <alignment horizontal="centerContinuous"/>
    </xf>
    <xf numFmtId="0" fontId="87" fillId="0" borderId="0"/>
    <xf numFmtId="0" fontId="18" fillId="0" borderId="0" applyNumberFormat="0" applyFont="0" applyFill="0" applyBorder="0" applyProtection="0">
      <alignment horizontal="centerContinuous"/>
    </xf>
    <xf numFmtId="0" fontId="85" fillId="0" borderId="0" applyFill="0" applyBorder="0" applyProtection="0">
      <alignment horizontal="center"/>
      <protection locked="0"/>
    </xf>
    <xf numFmtId="1" fontId="88" fillId="0" borderId="0"/>
    <xf numFmtId="166" fontId="89" fillId="0" borderId="0"/>
    <xf numFmtId="0" fontId="90" fillId="30" borderId="35" applyNumberFormat="0" applyAlignment="0" applyProtection="0"/>
    <xf numFmtId="0" fontId="91" fillId="0" borderId="0" applyNumberFormat="0" applyFill="0" applyBorder="0" applyProtection="0">
      <alignment horizontal="right"/>
    </xf>
    <xf numFmtId="0" fontId="92" fillId="0" borderId="7">
      <alignment horizontal="center"/>
    </xf>
    <xf numFmtId="195" fontId="93" fillId="0" borderId="0"/>
    <xf numFmtId="251" fontId="94" fillId="0" borderId="0"/>
    <xf numFmtId="251" fontId="94" fillId="0" borderId="0"/>
    <xf numFmtId="251" fontId="94" fillId="0" borderId="0"/>
    <xf numFmtId="251" fontId="94" fillId="0" borderId="0"/>
    <xf numFmtId="251" fontId="94" fillId="0" borderId="0"/>
    <xf numFmtId="251" fontId="94" fillId="0" borderId="0"/>
    <xf numFmtId="251" fontId="94" fillId="0" borderId="0"/>
    <xf numFmtId="251" fontId="94" fillId="0" borderId="0"/>
    <xf numFmtId="250" fontId="81" fillId="0" borderId="0" applyFont="0" applyFill="0" applyBorder="0" applyAlignment="0" applyProtection="0"/>
    <xf numFmtId="38" fontId="95" fillId="0" borderId="0">
      <alignment horizontal="center"/>
      <protection locked="0"/>
    </xf>
    <xf numFmtId="40" fontId="96" fillId="0" borderId="0" applyFont="0" applyFill="0" applyBorder="0" applyAlignment="0" applyProtection="0">
      <alignment horizontal="center"/>
    </xf>
    <xf numFmtId="179" fontId="96" fillId="0" borderId="0" applyFont="0" applyFill="0" applyBorder="0" applyAlignment="0" applyProtection="0">
      <alignment horizontal="center"/>
    </xf>
    <xf numFmtId="252" fontId="33" fillId="0" borderId="0" applyFont="0" applyFill="0" applyBorder="0" applyAlignment="0" applyProtection="0">
      <alignment horizontal="right"/>
    </xf>
    <xf numFmtId="253" fontId="33" fillId="0" borderId="0" applyFont="0" applyFill="0" applyBorder="0" applyAlignment="0" applyProtection="0"/>
    <xf numFmtId="252" fontId="33" fillId="0" borderId="0" applyFont="0" applyFill="0" applyBorder="0" applyAlignment="0" applyProtection="0">
      <alignment horizontal="right"/>
    </xf>
    <xf numFmtId="254" fontId="18" fillId="0" borderId="0" applyFont="0" applyFill="0" applyBorder="0" applyAlignment="0" applyProtection="0"/>
    <xf numFmtId="254" fontId="12" fillId="0" borderId="0" applyFont="0" applyFill="0" applyBorder="0" applyAlignment="0" applyProtection="0"/>
    <xf numFmtId="254" fontId="18" fillId="0" borderId="0" applyFont="0" applyFill="0" applyBorder="0" applyAlignment="0" applyProtection="0"/>
    <xf numFmtId="0" fontId="33" fillId="0" borderId="0" applyFont="0" applyFill="0" applyBorder="0" applyAlignment="0" applyProtection="0"/>
    <xf numFmtId="255" fontId="17" fillId="0" borderId="0"/>
    <xf numFmtId="197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181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97" fillId="0" borderId="0" applyFill="0" applyBorder="0" applyAlignment="0" applyProtection="0">
      <protection locked="0"/>
    </xf>
    <xf numFmtId="0" fontId="98" fillId="0" borderId="0" applyNumberFormat="0" applyAlignment="0">
      <alignment horizontal="left"/>
    </xf>
    <xf numFmtId="256" fontId="18" fillId="0" borderId="0" applyFont="0" applyFill="0" applyBorder="0" applyAlignment="0" applyProtection="0"/>
    <xf numFmtId="257" fontId="18" fillId="0" borderId="0" applyFont="0" applyFill="0" applyBorder="0" applyAlignment="0" applyProtection="0"/>
    <xf numFmtId="197" fontId="81" fillId="0" borderId="0" applyFont="0" applyFill="0" applyBorder="0" applyAlignment="0" applyProtection="0"/>
    <xf numFmtId="173" fontId="17" fillId="0" borderId="0"/>
    <xf numFmtId="174" fontId="12" fillId="0" borderId="0" applyFont="0" applyFill="0" applyBorder="0" applyAlignment="0" applyProtection="0"/>
    <xf numFmtId="258" fontId="37" fillId="0" borderId="0" applyFont="0" applyFill="0" applyBorder="0" applyAlignment="0" applyProtection="0"/>
    <xf numFmtId="259" fontId="33" fillId="0" borderId="0" applyFont="0" applyFill="0" applyBorder="0" applyAlignment="0" applyProtection="0">
      <alignment horizontal="right"/>
    </xf>
    <xf numFmtId="250" fontId="18" fillId="0" borderId="0" applyFont="0" applyFill="0" applyBorder="0" applyAlignment="0" applyProtection="0"/>
    <xf numFmtId="250" fontId="12" fillId="0" borderId="0" applyFont="0" applyFill="0" applyBorder="0" applyAlignment="0" applyProtection="0"/>
    <xf numFmtId="250" fontId="18" fillId="0" borderId="0" applyFont="0" applyFill="0" applyBorder="0" applyAlignment="0" applyProtection="0"/>
    <xf numFmtId="176" fontId="18" fillId="0" borderId="0" applyFill="0" applyBorder="0" applyAlignment="0" applyProtection="0"/>
    <xf numFmtId="260" fontId="17" fillId="0" borderId="0"/>
    <xf numFmtId="174" fontId="99" fillId="0" borderId="0" applyFill="0" applyBorder="0">
      <alignment horizontal="right"/>
    </xf>
    <xf numFmtId="0" fontId="100" fillId="0" borderId="0"/>
    <xf numFmtId="224" fontId="17" fillId="0" borderId="0" applyFont="0" applyFill="0" applyBorder="0" applyAlignment="0" applyProtection="0"/>
    <xf numFmtId="0" fontId="100" fillId="0" borderId="37"/>
    <xf numFmtId="172" fontId="101" fillId="0" borderId="0" applyNumberFormat="0" applyFill="0" applyBorder="0" applyAlignment="0"/>
    <xf numFmtId="261" fontId="102" fillId="0" borderId="0">
      <protection locked="0"/>
    </xf>
    <xf numFmtId="262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263" fontId="18" fillId="0" borderId="0" applyFont="0" applyFill="0" applyBorder="0" applyAlignment="0" applyProtection="0"/>
    <xf numFmtId="264" fontId="33" fillId="0" borderId="0" applyFont="0" applyFill="0" applyBorder="0" applyAlignment="0" applyProtection="0"/>
    <xf numFmtId="14" fontId="80" fillId="0" borderId="0" applyFill="0" applyBorder="0" applyAlignment="0"/>
    <xf numFmtId="14" fontId="103" fillId="0" borderId="0"/>
    <xf numFmtId="14" fontId="18" fillId="0" borderId="0">
      <alignment horizontal="right"/>
      <protection locked="0"/>
    </xf>
    <xf numFmtId="265" fontId="17" fillId="0" borderId="0"/>
    <xf numFmtId="14" fontId="104" fillId="0" borderId="16" applyBorder="0" applyAlignment="0">
      <alignment horizontal="center"/>
    </xf>
    <xf numFmtId="0" fontId="2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66" fontId="105" fillId="0" borderId="0"/>
    <xf numFmtId="267" fontId="17" fillId="0" borderId="0"/>
    <xf numFmtId="0" fontId="21" fillId="0" borderId="0"/>
    <xf numFmtId="173" fontId="37" fillId="0" borderId="0"/>
    <xf numFmtId="173" fontId="18" fillId="0" borderId="0">
      <protection locked="0"/>
    </xf>
    <xf numFmtId="174" fontId="37" fillId="0" borderId="0"/>
    <xf numFmtId="176" fontId="80" fillId="0" borderId="0" applyFont="0" applyFill="0" applyBorder="0" applyAlignment="0" applyProtection="0">
      <protection locked="0"/>
    </xf>
    <xf numFmtId="173" fontId="18" fillId="0" borderId="0" applyFont="0" applyFill="0" applyBorder="0" applyAlignment="0" applyProtection="0"/>
    <xf numFmtId="268" fontId="33" fillId="0" borderId="38" applyNumberFormat="0" applyFont="0" applyFill="0" applyAlignment="0" applyProtection="0"/>
    <xf numFmtId="202" fontId="106" fillId="0" borderId="0" applyFill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250" fontId="81" fillId="0" borderId="0" applyFill="0" applyBorder="0" applyAlignment="0"/>
    <xf numFmtId="197" fontId="81" fillId="0" borderId="0" applyFill="0" applyBorder="0" applyAlignment="0"/>
    <xf numFmtId="250" fontId="81" fillId="0" borderId="0" applyFill="0" applyBorder="0" applyAlignment="0"/>
    <xf numFmtId="242" fontId="81" fillId="0" borderId="0" applyFill="0" applyBorder="0" applyAlignment="0"/>
    <xf numFmtId="197" fontId="81" fillId="0" borderId="0" applyFill="0" applyBorder="0" applyAlignment="0"/>
    <xf numFmtId="0" fontId="108" fillId="0" borderId="0" applyNumberFormat="0" applyAlignment="0">
      <alignment horizontal="left"/>
    </xf>
    <xf numFmtId="269" fontId="4" fillId="0" borderId="0" applyFont="0" applyFill="0" applyBorder="0" applyAlignment="0" applyProtection="0"/>
    <xf numFmtId="270" fontId="21" fillId="0" borderId="0" applyFont="0" applyFill="0" applyBorder="0" applyAlignment="0">
      <alignment vertical="center"/>
    </xf>
    <xf numFmtId="0" fontId="109" fillId="0" borderId="0" applyNumberFormat="0" applyFill="0" applyBorder="0" applyAlignment="0" applyProtection="0"/>
    <xf numFmtId="38" fontId="34" fillId="0" borderId="0"/>
    <xf numFmtId="271" fontId="18" fillId="0" borderId="0">
      <protection locked="0"/>
    </xf>
    <xf numFmtId="272" fontId="99" fillId="0" borderId="0" applyFill="0" applyBorder="0">
      <alignment horizontal="right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Fill="0" applyBorder="0" applyProtection="0">
      <alignment horizontal="left"/>
    </xf>
    <xf numFmtId="273" fontId="3" fillId="4" borderId="1" applyFont="0" applyBorder="0" applyAlignment="0" applyProtection="0">
      <alignment vertical="top"/>
    </xf>
    <xf numFmtId="241" fontId="92" fillId="2" borderId="0" applyNumberFormat="0" applyBorder="0">
      <alignment horizontal="center" vertical="center"/>
    </xf>
    <xf numFmtId="37" fontId="3" fillId="0" borderId="0"/>
    <xf numFmtId="0" fontId="112" fillId="32" borderId="0" applyNumberFormat="0" applyBorder="0" applyAlignment="0" applyProtection="0"/>
    <xf numFmtId="38" fontId="3" fillId="2" borderId="0" applyNumberFormat="0" applyBorder="0" applyAlignment="0" applyProtection="0"/>
    <xf numFmtId="38" fontId="52" fillId="47" borderId="0" applyNumberFormat="0" applyFont="0" applyBorder="0" applyAlignment="0" applyProtection="0"/>
    <xf numFmtId="39" fontId="52" fillId="48" borderId="0" applyNumberFormat="0" applyBorder="0" applyAlignment="0" applyProtection="0"/>
    <xf numFmtId="274" fontId="62" fillId="39" borderId="26" applyNumberFormat="0" applyAlignment="0" applyProtection="0"/>
    <xf numFmtId="0" fontId="113" fillId="0" borderId="0" applyBorder="0">
      <alignment horizontal="left"/>
    </xf>
    <xf numFmtId="275" fontId="92" fillId="49" borderId="1" applyNumberFormat="0" applyFont="0" applyAlignment="0"/>
    <xf numFmtId="276" fontId="33" fillId="0" borderId="0" applyFont="0" applyFill="0" applyBorder="0" applyAlignment="0" applyProtection="0">
      <alignment horizontal="right"/>
    </xf>
    <xf numFmtId="0" fontId="114" fillId="0" borderId="0" applyNumberFormat="0" applyFill="0" applyBorder="0" applyAlignment="0" applyProtection="0"/>
    <xf numFmtId="0" fontId="115" fillId="0" borderId="39" applyNumberFormat="0" applyAlignment="0" applyProtection="0">
      <alignment horizontal="left" vertical="center"/>
    </xf>
    <xf numFmtId="0" fontId="115" fillId="0" borderId="9">
      <alignment horizontal="left" vertical="center"/>
    </xf>
    <xf numFmtId="0" fontId="116" fillId="0" borderId="0">
      <alignment horizontal="center"/>
    </xf>
    <xf numFmtId="0" fontId="117" fillId="0" borderId="0" applyFill="0" applyBorder="0" applyProtection="0">
      <alignment horizontal="left"/>
    </xf>
    <xf numFmtId="0" fontId="118" fillId="0" borderId="40" applyNumberFormat="0" applyFill="0" applyAlignment="0" applyProtection="0"/>
    <xf numFmtId="0" fontId="119" fillId="0" borderId="27" applyNumberFormat="0" applyFill="0" applyAlignment="0" applyProtection="0"/>
    <xf numFmtId="0" fontId="120" fillId="0" borderId="41" applyNumberFormat="0" applyFill="0" applyAlignment="0" applyProtection="0"/>
    <xf numFmtId="0" fontId="120" fillId="0" borderId="0" applyNumberFormat="0" applyFill="0" applyBorder="0" applyAlignment="0" applyProtection="0"/>
    <xf numFmtId="197" fontId="81" fillId="0" borderId="0">
      <alignment horizontal="right"/>
    </xf>
    <xf numFmtId="0" fontId="85" fillId="0" borderId="0" applyFill="0" applyAlignment="0" applyProtection="0">
      <protection locked="0"/>
    </xf>
    <xf numFmtId="197" fontId="81" fillId="0" borderId="0">
      <alignment horizontal="left"/>
    </xf>
    <xf numFmtId="0" fontId="85" fillId="0" borderId="16" applyFill="0" applyAlignment="0" applyProtection="0">
      <protection locked="0"/>
    </xf>
    <xf numFmtId="277" fontId="18" fillId="0" borderId="0">
      <protection locked="0"/>
    </xf>
    <xf numFmtId="277" fontId="18" fillId="0" borderId="0">
      <protection locked="0"/>
    </xf>
    <xf numFmtId="0" fontId="121" fillId="0" borderId="42" applyNumberFormat="0" applyFill="0" applyBorder="0" applyAlignment="0" applyProtection="0">
      <alignment horizontal="left"/>
    </xf>
    <xf numFmtId="0" fontId="79" fillId="0" borderId="43" applyNumberFormat="0" applyFill="0" applyAlignment="0" applyProtection="0"/>
    <xf numFmtId="0" fontId="122" fillId="0" borderId="0" applyNumberFormat="0" applyFill="0" applyBorder="0" applyAlignment="0" applyProtection="0"/>
    <xf numFmtId="197" fontId="52" fillId="50" borderId="0" applyNumberFormat="0" applyBorder="0" applyAlignment="0" applyProtection="0"/>
    <xf numFmtId="10" fontId="3" fillId="49" borderId="1" applyNumberFormat="0" applyBorder="0" applyAlignment="0" applyProtection="0"/>
    <xf numFmtId="0" fontId="123" fillId="35" borderId="34" applyNumberFormat="0" applyAlignment="0" applyProtection="0"/>
    <xf numFmtId="0" fontId="123" fillId="35" borderId="34" applyNumberFormat="0" applyAlignment="0" applyProtection="0"/>
    <xf numFmtId="0" fontId="123" fillId="35" borderId="34" applyNumberFormat="0" applyAlignment="0" applyProtection="0"/>
    <xf numFmtId="0" fontId="123" fillId="35" borderId="34" applyNumberFormat="0" applyAlignment="0" applyProtection="0"/>
    <xf numFmtId="278" fontId="3" fillId="49" borderId="0" applyNumberFormat="0" applyFont="0" applyBorder="0" applyAlignment="0" applyProtection="0">
      <alignment horizontal="center"/>
      <protection locked="0"/>
    </xf>
    <xf numFmtId="167" fontId="3" fillId="49" borderId="16" applyNumberFormat="0" applyFont="0" applyAlignment="0" applyProtection="0">
      <alignment horizontal="center"/>
      <protection locked="0"/>
    </xf>
    <xf numFmtId="239" fontId="124" fillId="51" borderId="44" applyNumberFormat="0" applyBorder="0" applyAlignment="0" applyProtection="0"/>
    <xf numFmtId="197" fontId="18" fillId="0" borderId="0" applyFont="0" applyFill="0" applyBorder="0" applyAlignment="0" applyProtection="0"/>
    <xf numFmtId="37" fontId="125" fillId="0" borderId="0"/>
    <xf numFmtId="279" fontId="18" fillId="0" borderId="0" applyFont="0" applyFill="0" applyBorder="0" applyAlignment="0" applyProtection="0"/>
    <xf numFmtId="0" fontId="190" fillId="0" borderId="0" applyNumberFormat="0" applyFill="0" applyBorder="0" applyAlignment="0" applyProtection="0">
      <alignment vertical="top"/>
      <protection locked="0"/>
    </xf>
    <xf numFmtId="38" fontId="126" fillId="0" borderId="0"/>
    <xf numFmtId="38" fontId="127" fillId="0" borderId="0"/>
    <xf numFmtId="38" fontId="128" fillId="0" borderId="0"/>
    <xf numFmtId="38" fontId="129" fillId="0" borderId="0"/>
    <xf numFmtId="0" fontId="130" fillId="0" borderId="0"/>
    <xf numFmtId="0" fontId="130" fillId="0" borderId="0"/>
    <xf numFmtId="0" fontId="131" fillId="52" borderId="37"/>
    <xf numFmtId="280" fontId="37" fillId="0" borderId="0">
      <alignment horizontal="left"/>
    </xf>
    <xf numFmtId="0" fontId="132" fillId="0" borderId="0" applyNumberFormat="0">
      <alignment horizontal="left"/>
    </xf>
    <xf numFmtId="281" fontId="21" fillId="0" borderId="0" applyFont="0" applyFill="0" applyBorder="0" applyAlignment="0" applyProtection="0"/>
    <xf numFmtId="250" fontId="81" fillId="0" borderId="0" applyFill="0" applyBorder="0" applyAlignment="0"/>
    <xf numFmtId="197" fontId="81" fillId="0" borderId="0" applyFill="0" applyBorder="0" applyAlignment="0"/>
    <xf numFmtId="250" fontId="81" fillId="0" borderId="0" applyFill="0" applyBorder="0" applyAlignment="0"/>
    <xf numFmtId="242" fontId="81" fillId="0" borderId="0" applyFill="0" applyBorder="0" applyAlignment="0"/>
    <xf numFmtId="197" fontId="81" fillId="0" borderId="0" applyFill="0" applyBorder="0" applyAlignment="0"/>
    <xf numFmtId="3" fontId="133" fillId="0" borderId="0"/>
    <xf numFmtId="0" fontId="134" fillId="0" borderId="25" applyNumberFormat="0" applyFill="0" applyAlignment="0" applyProtection="0"/>
    <xf numFmtId="282" fontId="18" fillId="0" borderId="0" applyFont="0" applyFill="0" applyBorder="0" applyAlignment="0" applyProtection="0"/>
    <xf numFmtId="283" fontId="21" fillId="0" borderId="0" applyFont="0" applyFill="0" applyBorder="0" applyAlignment="0">
      <alignment vertical="center"/>
    </xf>
    <xf numFmtId="284" fontId="104" fillId="0" borderId="0" applyBorder="0"/>
    <xf numFmtId="285" fontId="104" fillId="0" borderId="0" applyBorder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86" fontId="17" fillId="0" borderId="0" applyFont="0" applyFill="0" applyBorder="0" applyAlignment="0" applyProtection="0"/>
    <xf numFmtId="0" fontId="135" fillId="4" borderId="45">
      <alignment horizontal="left" vertical="top" indent="2"/>
    </xf>
    <xf numFmtId="287" fontId="17" fillId="0" borderId="0" applyFont="0" applyFill="0" applyBorder="0" applyAlignment="0" applyProtection="0"/>
    <xf numFmtId="14" fontId="20" fillId="0" borderId="0" applyFont="0" applyFill="0" applyBorder="0" applyAlignment="0" applyProtection="0"/>
    <xf numFmtId="0" fontId="136" fillId="0" borderId="17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88" fontId="33" fillId="0" borderId="0" applyFont="0" applyFill="0" applyBorder="0" applyAlignment="0" applyProtection="0">
      <alignment horizontal="right"/>
    </xf>
    <xf numFmtId="289" fontId="37" fillId="0" borderId="0" applyFill="0" applyBorder="0" applyProtection="0">
      <alignment horizontal="right"/>
    </xf>
    <xf numFmtId="0" fontId="99" fillId="0" borderId="0" applyFill="0" applyBorder="0">
      <alignment horizontal="right"/>
    </xf>
    <xf numFmtId="290" fontId="17" fillId="0" borderId="0" applyFont="0" applyFill="0" applyBorder="0" applyAlignment="0" applyProtection="0"/>
    <xf numFmtId="291" fontId="3" fillId="0" borderId="0" applyFont="0" applyFill="0" applyBorder="0" applyAlignment="0" applyProtection="0">
      <alignment horizontal="right"/>
    </xf>
    <xf numFmtId="0" fontId="137" fillId="53" borderId="0" applyNumberFormat="0" applyBorder="0" applyAlignment="0" applyProtection="0"/>
    <xf numFmtId="37" fontId="138" fillId="0" borderId="0"/>
    <xf numFmtId="49" fontId="3" fillId="0" borderId="0" applyNumberFormat="0" applyFont="0" applyFill="0" applyBorder="0" applyAlignment="0" applyProtection="0">
      <alignment horizontal="center"/>
      <protection locked="0"/>
    </xf>
    <xf numFmtId="240" fontId="18" fillId="0" borderId="0"/>
    <xf numFmtId="239" fontId="18" fillId="0" borderId="0"/>
    <xf numFmtId="37" fontId="17" fillId="0" borderId="0" applyAlignment="0"/>
    <xf numFmtId="0" fontId="2" fillId="0" borderId="0"/>
    <xf numFmtId="0" fontId="2" fillId="0" borderId="0"/>
    <xf numFmtId="0" fontId="139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37" fillId="0" borderId="0" applyNumberFormat="0" applyFill="0" applyAlignment="0"/>
    <xf numFmtId="292" fontId="18" fillId="0" borderId="0" applyFont="0" applyFill="0" applyBorder="0" applyAlignment="0" applyProtection="0"/>
    <xf numFmtId="293" fontId="18" fillId="0" borderId="0" applyFont="0" applyFill="0" applyBorder="0" applyAlignment="0" applyProtection="0">
      <alignment horizontal="center"/>
    </xf>
    <xf numFmtId="254" fontId="55" fillId="0" borderId="0"/>
    <xf numFmtId="0" fontId="140" fillId="0" borderId="0"/>
    <xf numFmtId="0" fontId="51" fillId="0" borderId="0" applyFill="0" applyBorder="0" applyAlignment="0" applyProtection="0"/>
    <xf numFmtId="0" fontId="4" fillId="28" borderId="46" applyNumberFormat="0" applyFont="0" applyAlignment="0" applyProtection="0"/>
    <xf numFmtId="1" fontId="18" fillId="0" borderId="0">
      <alignment horizontal="right"/>
      <protection locked="0"/>
    </xf>
    <xf numFmtId="166" fontId="18" fillId="0" borderId="0">
      <alignment horizontal="right"/>
      <protection locked="0"/>
    </xf>
    <xf numFmtId="197" fontId="18" fillId="0" borderId="0">
      <protection locked="0"/>
    </xf>
    <xf numFmtId="2" fontId="18" fillId="0" borderId="0">
      <alignment horizontal="right"/>
      <protection locked="0"/>
    </xf>
    <xf numFmtId="2" fontId="18" fillId="0" borderId="0">
      <alignment horizontal="right"/>
      <protection locked="0"/>
    </xf>
    <xf numFmtId="197" fontId="18" fillId="0" borderId="0" applyFont="0" applyFill="0" applyBorder="0" applyAlignment="0" applyProtection="0"/>
    <xf numFmtId="294" fontId="21" fillId="0" borderId="0" applyFont="0" applyFill="0" applyBorder="0" applyAlignment="0" applyProtection="0">
      <alignment horizontal="right"/>
    </xf>
    <xf numFmtId="254" fontId="51" fillId="0" borderId="0" applyFont="0" applyFill="0" applyBorder="0" applyAlignment="0" applyProtection="0"/>
    <xf numFmtId="181" fontId="51" fillId="0" borderId="0" applyFont="0" applyFill="0" applyBorder="0" applyAlignment="0" applyProtection="0"/>
    <xf numFmtId="0" fontId="141" fillId="0" borderId="0">
      <alignment horizontal="left"/>
    </xf>
    <xf numFmtId="0" fontId="142" fillId="42" borderId="36" applyNumberFormat="0" applyAlignment="0" applyProtection="0"/>
    <xf numFmtId="40" fontId="80" fillId="4" borderId="0">
      <alignment horizontal="right"/>
    </xf>
    <xf numFmtId="0" fontId="143" fillId="4" borderId="0">
      <alignment horizontal="center" vertical="center"/>
    </xf>
    <xf numFmtId="0" fontId="144" fillId="4" borderId="30"/>
    <xf numFmtId="0" fontId="143" fillId="4" borderId="0" applyBorder="0">
      <alignment horizontal="centerContinuous"/>
    </xf>
    <xf numFmtId="0" fontId="145" fillId="4" borderId="0" applyBorder="0">
      <alignment horizontal="centerContinuous"/>
    </xf>
    <xf numFmtId="295" fontId="21" fillId="0" borderId="0" applyFont="0" applyFill="0" applyBorder="0" applyAlignment="0">
      <alignment vertical="center"/>
    </xf>
    <xf numFmtId="37" fontId="3" fillId="0" borderId="0" applyBorder="0">
      <protection locked="0"/>
    </xf>
    <xf numFmtId="0" fontId="146" fillId="0" borderId="0" applyProtection="0">
      <alignment horizontal="left"/>
    </xf>
    <xf numFmtId="0" fontId="146" fillId="0" borderId="0" applyFill="0" applyBorder="0" applyProtection="0">
      <alignment horizontal="left"/>
    </xf>
    <xf numFmtId="0" fontId="147" fillId="0" borderId="0" applyFill="0" applyBorder="0" applyProtection="0">
      <alignment horizontal="left"/>
    </xf>
    <xf numFmtId="1" fontId="148" fillId="0" borderId="0" applyProtection="0">
      <alignment horizontal="right" vertical="center"/>
    </xf>
    <xf numFmtId="0" fontId="149" fillId="0" borderId="0">
      <alignment vertical="center"/>
    </xf>
    <xf numFmtId="0" fontId="150" fillId="4" borderId="17"/>
    <xf numFmtId="0" fontId="151" fillId="0" borderId="47" applyNumberFormat="0" applyAlignment="0" applyProtection="0"/>
    <xf numFmtId="0" fontId="17" fillId="24" borderId="0" applyNumberFormat="0" applyFont="0" applyBorder="0" applyAlignment="0" applyProtection="0"/>
    <xf numFmtId="0" fontId="3" fillId="54" borderId="3" applyNumberFormat="0" applyFont="0" applyBorder="0" applyAlignment="0" applyProtection="0">
      <alignment horizontal="center"/>
    </xf>
    <xf numFmtId="0" fontId="3" fillId="37" borderId="3" applyNumberFormat="0" applyFont="0" applyBorder="0" applyAlignment="0" applyProtection="0">
      <alignment horizontal="center"/>
    </xf>
    <xf numFmtId="0" fontId="17" fillId="0" borderId="48" applyNumberFormat="0" applyAlignment="0" applyProtection="0"/>
    <xf numFmtId="0" fontId="17" fillId="0" borderId="49" applyNumberFormat="0" applyAlignment="0" applyProtection="0"/>
    <xf numFmtId="0" fontId="151" fillId="0" borderId="50" applyNumberFormat="0" applyAlignment="0" applyProtection="0"/>
    <xf numFmtId="296" fontId="35" fillId="0" borderId="0" applyFont="0" applyFill="0" applyBorder="0" applyAlignment="0" applyProtection="0">
      <alignment horizontal="right"/>
    </xf>
    <xf numFmtId="167" fontId="37" fillId="0" borderId="0">
      <alignment horizontal="right"/>
    </xf>
    <xf numFmtId="297" fontId="18" fillId="0" borderId="0" applyFont="0" applyFill="0" applyBorder="0" applyAlignment="0" applyProtection="0"/>
    <xf numFmtId="167" fontId="35" fillId="0" borderId="0"/>
    <xf numFmtId="249" fontId="18" fillId="0" borderId="0" applyFont="0" applyFill="0" applyBorder="0" applyAlignment="0" applyProtection="0"/>
    <xf numFmtId="298" fontId="34" fillId="0" borderId="0" applyFont="0" applyFill="0" applyBorder="0" applyAlignment="0" applyProtection="0"/>
    <xf numFmtId="167" fontId="152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274" fontId="18" fillId="0" borderId="0" applyFont="0" applyFill="0" applyBorder="0" applyAlignment="0" applyProtection="0"/>
    <xf numFmtId="299" fontId="37" fillId="0" borderId="0" applyFont="0" applyFill="0" applyBorder="0" applyProtection="0">
      <alignment horizontal="right"/>
    </xf>
    <xf numFmtId="300" fontId="21" fillId="0" borderId="0" applyFont="0" applyFill="0" applyBorder="0" applyAlignment="0" applyProtection="0"/>
    <xf numFmtId="10" fontId="34" fillId="0" borderId="0" applyFont="0" applyFill="0" applyBorder="0" applyAlignment="0" applyProtection="0"/>
    <xf numFmtId="167" fontId="37" fillId="0" borderId="0"/>
    <xf numFmtId="167" fontId="18" fillId="0" borderId="0"/>
    <xf numFmtId="10" fontId="37" fillId="0" borderId="0"/>
    <xf numFmtId="10" fontId="18" fillId="0" borderId="0">
      <protection locked="0"/>
    </xf>
    <xf numFmtId="10" fontId="153" fillId="4" borderId="0"/>
    <xf numFmtId="170" fontId="99" fillId="0" borderId="0" applyFill="0" applyBorder="0">
      <alignment horizontal="right"/>
    </xf>
    <xf numFmtId="250" fontId="81" fillId="0" borderId="0" applyFill="0" applyBorder="0" applyAlignment="0"/>
    <xf numFmtId="197" fontId="81" fillId="0" borderId="0" applyFill="0" applyBorder="0" applyAlignment="0"/>
    <xf numFmtId="250" fontId="81" fillId="0" borderId="0" applyFill="0" applyBorder="0" applyAlignment="0"/>
    <xf numFmtId="242" fontId="81" fillId="0" borderId="0" applyFill="0" applyBorder="0" applyAlignment="0"/>
    <xf numFmtId="197" fontId="81" fillId="0" borderId="0" applyFill="0" applyBorder="0" applyAlignment="0"/>
    <xf numFmtId="273" fontId="37" fillId="0" borderId="0" applyFill="0" applyBorder="0" applyAlignment="0" applyProtection="0"/>
    <xf numFmtId="175" fontId="81" fillId="0" borderId="0" applyProtection="0">
      <alignment horizontal="right"/>
    </xf>
    <xf numFmtId="175" fontId="81" fillId="0" borderId="0">
      <alignment horizontal="right"/>
      <protection locked="0"/>
    </xf>
    <xf numFmtId="0" fontId="92" fillId="2" borderId="1" applyNumberFormat="0" applyFont="0" applyAlignment="0" applyProtection="0"/>
    <xf numFmtId="278" fontId="3" fillId="2" borderId="0" applyNumberFormat="0" applyFont="0" applyBorder="0" applyAlignment="0" applyProtection="0">
      <alignment horizontal="center"/>
      <protection locked="0"/>
    </xf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154" fillId="0" borderId="17">
      <alignment horizontal="center"/>
    </xf>
    <xf numFmtId="3" fontId="34" fillId="0" borderId="0" applyFont="0" applyFill="0" applyBorder="0" applyAlignment="0" applyProtection="0"/>
    <xf numFmtId="0" fontId="34" fillId="55" borderId="0" applyNumberFormat="0" applyFont="0" applyBorder="0" applyAlignment="0" applyProtection="0"/>
    <xf numFmtId="197" fontId="17" fillId="5" borderId="0">
      <alignment horizontal="right"/>
    </xf>
    <xf numFmtId="301" fontId="36" fillId="0" borderId="0" applyFont="0" applyFill="0" applyBorder="0" applyAlignment="0" applyProtection="0">
      <alignment horizontal="right"/>
    </xf>
    <xf numFmtId="246" fontId="155" fillId="0" borderId="0"/>
    <xf numFmtId="197" fontId="156" fillId="0" borderId="0" applyNumberFormat="0" applyFill="0" applyBorder="0" applyAlignment="0" applyProtection="0"/>
    <xf numFmtId="0" fontId="100" fillId="0" borderId="0"/>
    <xf numFmtId="302" fontId="18" fillId="0" borderId="0" applyProtection="0">
      <alignment horizontal="right"/>
    </xf>
    <xf numFmtId="303" fontId="18" fillId="0" borderId="0" applyProtection="0">
      <alignment horizontal="right"/>
    </xf>
    <xf numFmtId="304" fontId="99" fillId="0" borderId="0" applyNumberFormat="0" applyFill="0" applyBorder="0" applyAlignment="0" applyProtection="0">
      <alignment horizontal="left"/>
    </xf>
    <xf numFmtId="37" fontId="157" fillId="0" borderId="0" applyNumberFormat="0" applyFill="0" applyBorder="0" applyAlignment="0" applyProtection="0"/>
    <xf numFmtId="0" fontId="92" fillId="0" borderId="0" applyNumberFormat="0" applyFill="0" applyBorder="0"/>
    <xf numFmtId="0" fontId="158" fillId="0" borderId="51">
      <alignment vertical="center"/>
    </xf>
    <xf numFmtId="0" fontId="103" fillId="0" borderId="52"/>
    <xf numFmtId="0" fontId="117" fillId="0" borderId="0">
      <alignment horizontal="left"/>
    </xf>
    <xf numFmtId="0" fontId="159" fillId="0" borderId="0" applyFill="0" applyBorder="0" applyProtection="0">
      <alignment horizontal="left"/>
    </xf>
    <xf numFmtId="0" fontId="17" fillId="56" borderId="0" applyNumberFormat="0" applyFont="0" applyBorder="0" applyAlignment="0" applyProtection="0"/>
    <xf numFmtId="0" fontId="160" fillId="0" borderId="0" applyNumberFormat="0" applyFill="0" applyBorder="0" applyAlignment="0" applyProtection="0"/>
    <xf numFmtId="1" fontId="18" fillId="0" borderId="0"/>
    <xf numFmtId="197" fontId="18" fillId="0" borderId="33" applyNumberFormat="0" applyFont="0" applyFill="0" applyAlignment="0" applyProtection="0"/>
    <xf numFmtId="202" fontId="78" fillId="0" borderId="0" applyFill="0" applyBorder="0" applyAlignment="0" applyProtection="0"/>
    <xf numFmtId="38" fontId="52" fillId="0" borderId="0" applyFill="0" applyBorder="0" applyAlignment="0" applyProtection="0"/>
    <xf numFmtId="230" fontId="161" fillId="0" borderId="0" applyNumberFormat="0">
      <alignment horizontal="left"/>
    </xf>
    <xf numFmtId="305" fontId="18" fillId="0" borderId="0" applyFont="0" applyFill="0" applyBorder="0" applyAlignment="0" applyProtection="0"/>
    <xf numFmtId="0" fontId="162" fillId="0" borderId="0"/>
    <xf numFmtId="0" fontId="18" fillId="57" borderId="0"/>
    <xf numFmtId="197" fontId="17" fillId="21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169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1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1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64" fillId="0" borderId="0"/>
    <xf numFmtId="0" fontId="136" fillId="0" borderId="0"/>
    <xf numFmtId="0" fontId="147" fillId="0" borderId="0"/>
    <xf numFmtId="40" fontId="165" fillId="0" borderId="0" applyBorder="0">
      <alignment horizontal="right"/>
    </xf>
    <xf numFmtId="0" fontId="18" fillId="0" borderId="31" applyNumberFormat="0" applyFont="0" applyFill="0" applyAlignment="0" applyProtection="0"/>
    <xf numFmtId="40" fontId="166" fillId="0" borderId="0" applyBorder="0">
      <alignment horizontal="right"/>
    </xf>
    <xf numFmtId="0" fontId="92" fillId="2" borderId="0" applyNumberFormat="0" applyFont="0" applyBorder="0" applyAlignment="0" applyProtection="0"/>
    <xf numFmtId="39" fontId="113" fillId="0" borderId="9" applyNumberFormat="0" applyBorder="0">
      <alignment horizontal="right"/>
    </xf>
    <xf numFmtId="9" fontId="18" fillId="0" borderId="0"/>
    <xf numFmtId="9" fontId="18" fillId="0" borderId="0"/>
    <xf numFmtId="9" fontId="18" fillId="0" borderId="0"/>
    <xf numFmtId="9" fontId="18" fillId="0" borderId="0"/>
    <xf numFmtId="9" fontId="18" fillId="0" borderId="0"/>
    <xf numFmtId="9" fontId="18" fillId="0" borderId="0"/>
    <xf numFmtId="9" fontId="18" fillId="0" borderId="0"/>
    <xf numFmtId="9" fontId="18" fillId="0" borderId="0"/>
    <xf numFmtId="39" fontId="113" fillId="0" borderId="9" applyNumberFormat="0" applyBorder="0">
      <alignment horizontal="right"/>
    </xf>
    <xf numFmtId="0" fontId="55" fillId="0" borderId="0"/>
    <xf numFmtId="0" fontId="100" fillId="0" borderId="37"/>
    <xf numFmtId="0" fontId="29" fillId="0" borderId="0" applyFill="0" applyBorder="0" applyProtection="0">
      <alignment horizontal="center" vertical="center"/>
    </xf>
    <xf numFmtId="0" fontId="167" fillId="0" borderId="0" applyBorder="0" applyProtection="0">
      <alignment vertical="center"/>
    </xf>
    <xf numFmtId="268" fontId="167" fillId="0" borderId="16" applyBorder="0" applyProtection="0">
      <alignment horizontal="right" vertical="center"/>
    </xf>
    <xf numFmtId="0" fontId="168" fillId="58" borderId="0" applyBorder="0" applyProtection="0">
      <alignment horizontal="centerContinuous" vertical="center"/>
    </xf>
    <xf numFmtId="0" fontId="168" fillId="59" borderId="16" applyBorder="0" applyProtection="0">
      <alignment horizontal="centerContinuous" vertical="center"/>
    </xf>
    <xf numFmtId="0" fontId="169" fillId="0" borderId="0"/>
    <xf numFmtId="0" fontId="92" fillId="0" borderId="0" applyBorder="0" applyProtection="0">
      <alignment horizontal="left"/>
    </xf>
    <xf numFmtId="0" fontId="29" fillId="0" borderId="0" applyFill="0" applyBorder="0" applyProtection="0"/>
    <xf numFmtId="0" fontId="170" fillId="0" borderId="0" applyNumberFormat="0">
      <alignment horizontal="left"/>
    </xf>
    <xf numFmtId="0" fontId="140" fillId="0" borderId="0"/>
    <xf numFmtId="0" fontId="171" fillId="0" borderId="0" applyFill="0" applyBorder="0" applyProtection="0">
      <alignment horizontal="left"/>
    </xf>
    <xf numFmtId="0" fontId="172" fillId="0" borderId="0" applyNumberFormat="0">
      <alignment horizontal="left"/>
    </xf>
    <xf numFmtId="0" fontId="151" fillId="0" borderId="0">
      <alignment horizontal="centerContinuous"/>
    </xf>
    <xf numFmtId="0" fontId="66" fillId="4" borderId="31" applyNumberFormat="0" applyFont="0" applyFill="0" applyAlignment="0" applyProtection="0">
      <protection locked="0"/>
    </xf>
    <xf numFmtId="0" fontId="173" fillId="0" borderId="0" applyFill="0" applyBorder="0" applyProtection="0">
      <alignment horizontal="center" vertical="center"/>
    </xf>
    <xf numFmtId="0" fontId="66" fillId="4" borderId="53" applyNumberFormat="0" applyFont="0" applyFill="0" applyAlignment="0" applyProtection="0">
      <protection locked="0"/>
    </xf>
    <xf numFmtId="0" fontId="149" fillId="0" borderId="0" applyFill="0" applyBorder="0" applyProtection="0">
      <alignment vertical="top"/>
    </xf>
    <xf numFmtId="0" fontId="174" fillId="0" borderId="0" applyFill="0" applyBorder="0" applyProtection="0">
      <alignment vertical="center"/>
    </xf>
    <xf numFmtId="0" fontId="76" fillId="0" borderId="0" applyFill="0" applyBorder="0" applyProtection="0"/>
    <xf numFmtId="202" fontId="3" fillId="60" borderId="0" applyNumberFormat="0" applyFont="0" applyBorder="0" applyAlignment="0" applyProtection="0"/>
    <xf numFmtId="0" fontId="92" fillId="0" borderId="0" applyNumberFormat="0" applyFill="0" applyBorder="0" applyAlignment="0" applyProtection="0"/>
    <xf numFmtId="0" fontId="175" fillId="0" borderId="0"/>
    <xf numFmtId="197" fontId="81" fillId="0" borderId="0">
      <alignment horizontal="left"/>
      <protection locked="0"/>
    </xf>
    <xf numFmtId="0" fontId="176" fillId="0" borderId="0"/>
    <xf numFmtId="49" fontId="80" fillId="0" borderId="0" applyFill="0" applyBorder="0" applyAlignment="0"/>
    <xf numFmtId="306" fontId="18" fillId="0" borderId="0" applyFill="0" applyBorder="0" applyAlignment="0"/>
    <xf numFmtId="307" fontId="18" fillId="0" borderId="0" applyFill="0" applyBorder="0" applyAlignment="0"/>
    <xf numFmtId="0" fontId="20" fillId="0" borderId="0" applyNumberFormat="0" applyFont="0" applyFill="0" applyBorder="0" applyProtection="0">
      <alignment horizontal="left" vertical="top" wrapText="1"/>
    </xf>
    <xf numFmtId="0" fontId="92" fillId="0" borderId="0" applyNumberFormat="0" applyFill="0" applyBorder="0" applyAlignment="0" applyProtection="0"/>
    <xf numFmtId="0" fontId="177" fillId="0" borderId="0" applyFill="0" applyBorder="0" applyProtection="0">
      <alignment horizontal="left" vertical="top"/>
    </xf>
    <xf numFmtId="18" fontId="66" fillId="4" borderId="0" applyFont="0" applyFill="0" applyBorder="0" applyAlignment="0" applyProtection="0">
      <protection locked="0"/>
    </xf>
    <xf numFmtId="0" fontId="17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79" fillId="61" borderId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280" fontId="151" fillId="0" borderId="0">
      <alignment horizontal="centerContinuous"/>
    </xf>
    <xf numFmtId="280" fontId="18" fillId="0" borderId="54">
      <alignment horizontal="centerContinuous"/>
    </xf>
    <xf numFmtId="280" fontId="96" fillId="0" borderId="0">
      <alignment horizontal="centerContinuous"/>
      <protection locked="0"/>
    </xf>
    <xf numFmtId="280" fontId="96" fillId="0" borderId="0">
      <alignment horizontal="left"/>
    </xf>
    <xf numFmtId="230" fontId="180" fillId="0" borderId="0">
      <alignment horizontal="center"/>
    </xf>
    <xf numFmtId="197" fontId="81" fillId="0" borderId="0">
      <alignment horizontal="left"/>
    </xf>
    <xf numFmtId="3" fontId="18" fillId="0" borderId="31" applyNumberFormat="0" applyFont="0" applyFill="0" applyAlignment="0" applyProtection="0"/>
    <xf numFmtId="0" fontId="107" fillId="0" borderId="55" applyNumberFormat="0" applyFill="0" applyAlignment="0" applyProtection="0"/>
    <xf numFmtId="0" fontId="131" fillId="0" borderId="56"/>
    <xf numFmtId="0" fontId="131" fillId="0" borderId="37"/>
    <xf numFmtId="308" fontId="81" fillId="0" borderId="0">
      <alignment horizontal="right"/>
    </xf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230" fontId="181" fillId="0" borderId="0">
      <alignment horizontal="left"/>
      <protection locked="0"/>
    </xf>
    <xf numFmtId="273" fontId="182" fillId="0" borderId="0"/>
    <xf numFmtId="38" fontId="3" fillId="6" borderId="0" applyNumberFormat="0" applyBorder="0" applyAlignment="0" applyProtection="0"/>
    <xf numFmtId="3" fontId="125" fillId="0" borderId="16" applyNumberFormat="0" applyFont="0" applyFill="0" applyAlignment="0" applyProtection="0">
      <alignment horizontal="right"/>
      <protection locked="0"/>
    </xf>
    <xf numFmtId="0" fontId="19" fillId="0" borderId="0" applyNumberFormat="0" applyFill="0" applyBorder="0" applyAlignment="0" applyProtection="0"/>
    <xf numFmtId="197" fontId="183" fillId="0" borderId="0" applyNumberFormat="0" applyFill="0" applyBorder="0" applyAlignment="0" applyProtection="0"/>
    <xf numFmtId="0" fontId="184" fillId="0" borderId="0">
      <alignment horizontal="fill"/>
    </xf>
    <xf numFmtId="0" fontId="37" fillId="0" borderId="0" applyNumberFormat="0" applyFill="0" applyBorder="0" applyAlignment="0" applyProtection="0"/>
    <xf numFmtId="38" fontId="80" fillId="0" borderId="3" applyFill="0" applyBorder="0" applyAlignment="0" applyProtection="0">
      <protection locked="0"/>
    </xf>
    <xf numFmtId="37" fontId="3" fillId="6" borderId="0" applyNumberFormat="0" applyBorder="0" applyAlignment="0" applyProtection="0"/>
    <xf numFmtId="37" fontId="3" fillId="0" borderId="0"/>
    <xf numFmtId="37" fontId="3" fillId="6" borderId="0" applyNumberFormat="0" applyBorder="0" applyAlignment="0" applyProtection="0"/>
    <xf numFmtId="3" fontId="125" fillId="0" borderId="43" applyProtection="0"/>
    <xf numFmtId="0" fontId="104" fillId="0" borderId="16">
      <alignment horizontal="center"/>
    </xf>
    <xf numFmtId="177" fontId="17" fillId="0" borderId="0" applyNumberFormat="0"/>
    <xf numFmtId="0" fontId="18" fillId="0" borderId="31" applyNumberFormat="0" applyFont="0" applyFill="0" applyAlignment="0" applyProtection="0"/>
    <xf numFmtId="0" fontId="55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5" fillId="0" borderId="0" applyNumberFormat="0" applyFill="0" applyBorder="0" applyAlignment="0" applyProtection="0"/>
    <xf numFmtId="0" fontId="92" fillId="4" borderId="0" applyNumberFormat="0" applyFont="0" applyAlignment="0" applyProtection="0"/>
    <xf numFmtId="0" fontId="92" fillId="4" borderId="31" applyNumberFormat="0" applyFont="0" applyAlignment="0" applyProtection="0">
      <protection locked="0"/>
    </xf>
    <xf numFmtId="0" fontId="186" fillId="0" borderId="0" applyNumberFormat="0" applyFill="0" applyBorder="0" applyAlignment="0" applyProtection="0"/>
    <xf numFmtId="17" fontId="104" fillId="0" borderId="16">
      <alignment horizontal="center" wrapText="1"/>
    </xf>
    <xf numFmtId="280" fontId="21" fillId="0" borderId="0"/>
    <xf numFmtId="309" fontId="73" fillId="0" borderId="0" applyFont="0" applyFill="0" applyBorder="0" applyAlignment="0" applyProtection="0"/>
    <xf numFmtId="310" fontId="73" fillId="0" borderId="0" applyFont="0" applyFill="0" applyBorder="0" applyAlignment="0" applyProtection="0"/>
    <xf numFmtId="311" fontId="21" fillId="0" borderId="0" applyFont="0" applyFill="0" applyBorder="0" applyAlignment="0" applyProtection="0"/>
    <xf numFmtId="312" fontId="187" fillId="0" borderId="16" applyBorder="0" applyProtection="0">
      <alignment horizontal="right"/>
    </xf>
    <xf numFmtId="313" fontId="78" fillId="0" borderId="0" applyFont="0" applyFill="0" applyBorder="0" applyAlignment="0" applyProtection="0"/>
    <xf numFmtId="314" fontId="93" fillId="0" borderId="0" applyFont="0" applyFill="0" applyBorder="0" applyProtection="0">
      <alignment horizontal="right"/>
    </xf>
    <xf numFmtId="9" fontId="12" fillId="0" borderId="0" applyFont="0" applyFill="0" applyBorder="0" applyAlignment="0" applyProtection="0"/>
    <xf numFmtId="173" fontId="82" fillId="0" borderId="0"/>
    <xf numFmtId="315" fontId="188" fillId="0" borderId="0"/>
    <xf numFmtId="0" fontId="188" fillId="0" borderId="0"/>
    <xf numFmtId="316" fontId="189" fillId="0" borderId="0" applyFont="0" applyFill="0" applyBorder="0" applyAlignment="0" applyProtection="0"/>
    <xf numFmtId="0" fontId="189" fillId="0" borderId="0" applyNumberFormat="0" applyFont="0" applyFill="0" applyAlignment="0" applyProtection="0"/>
    <xf numFmtId="0" fontId="18" fillId="0" borderId="0"/>
    <xf numFmtId="166" fontId="191" fillId="0" borderId="0"/>
    <xf numFmtId="166" fontId="191" fillId="0" borderId="0"/>
    <xf numFmtId="166" fontId="191" fillId="0" borderId="0"/>
    <xf numFmtId="166" fontId="191" fillId="0" borderId="0"/>
    <xf numFmtId="166" fontId="191" fillId="0" borderId="0"/>
    <xf numFmtId="166" fontId="191" fillId="0" borderId="0"/>
    <xf numFmtId="166" fontId="191" fillId="0" borderId="0"/>
    <xf numFmtId="166" fontId="191" fillId="0" borderId="0"/>
    <xf numFmtId="166" fontId="191" fillId="0" borderId="0"/>
    <xf numFmtId="166" fontId="191" fillId="0" borderId="0"/>
    <xf numFmtId="166" fontId="191" fillId="0" borderId="0"/>
    <xf numFmtId="0" fontId="1" fillId="0" borderId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8" fillId="0" borderId="0" xfId="1" applyAlignment="1" applyProtection="1"/>
    <xf numFmtId="0" fontId="9" fillId="0" borderId="0" xfId="0" applyFont="1"/>
    <xf numFmtId="0" fontId="14" fillId="0" borderId="0" xfId="0" applyFont="1"/>
    <xf numFmtId="0" fontId="16" fillId="0" borderId="13" xfId="0" applyFont="1" applyBorder="1" applyAlignment="1">
      <alignment horizontal="center" vertical="top" wrapText="1"/>
    </xf>
    <xf numFmtId="3" fontId="10" fillId="0" borderId="13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14" fontId="0" fillId="0" borderId="0" xfId="0" applyNumberFormat="1"/>
    <xf numFmtId="0" fontId="9" fillId="0" borderId="1" xfId="0" applyFont="1" applyBorder="1"/>
    <xf numFmtId="0" fontId="5" fillId="0" borderId="0" xfId="0" applyFont="1"/>
    <xf numFmtId="0" fontId="9" fillId="0" borderId="5" xfId="0" applyFont="1" applyBorder="1"/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" fillId="0" borderId="0" xfId="2202"/>
    <xf numFmtId="0" fontId="1" fillId="0" borderId="1" xfId="2202" applyBorder="1"/>
    <xf numFmtId="0" fontId="192" fillId="0" borderId="1" xfId="2202" applyFont="1" applyFill="1" applyBorder="1"/>
    <xf numFmtId="0" fontId="192" fillId="0" borderId="1" xfId="2202" applyFont="1" applyBorder="1"/>
    <xf numFmtId="0" fontId="192" fillId="0" borderId="0" xfId="2202" applyFont="1"/>
    <xf numFmtId="0" fontId="193" fillId="0" borderId="0" xfId="0" applyFont="1"/>
    <xf numFmtId="0" fontId="13" fillId="0" borderId="0" xfId="0" applyFont="1"/>
    <xf numFmtId="4" fontId="6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1" fontId="16" fillId="0" borderId="57" xfId="0" applyNumberFormat="1" applyFont="1" applyBorder="1" applyAlignment="1">
      <alignment horizontal="center" vertical="top" wrapText="1"/>
    </xf>
    <xf numFmtId="3" fontId="5" fillId="0" borderId="0" xfId="0" applyNumberFormat="1" applyFont="1"/>
    <xf numFmtId="4" fontId="9" fillId="0" borderId="2" xfId="0" applyNumberFormat="1" applyFont="1" applyBorder="1" applyAlignment="1"/>
    <xf numFmtId="14" fontId="16" fillId="0" borderId="11" xfId="0" applyNumberFormat="1" applyFont="1" applyBorder="1" applyAlignment="1">
      <alignment horizontal="center" vertical="top" wrapText="1"/>
    </xf>
    <xf numFmtId="14" fontId="16" fillId="0" borderId="57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5" fillId="0" borderId="0" xfId="0" applyFont="1" applyFill="1" applyBorder="1"/>
    <xf numFmtId="0" fontId="193" fillId="0" borderId="0" xfId="0" applyFont="1" applyFill="1" applyBorder="1"/>
    <xf numFmtId="0" fontId="13" fillId="0" borderId="0" xfId="0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3" fontId="5" fillId="62" borderId="1" xfId="0" applyNumberFormat="1" applyFont="1" applyFill="1" applyBorder="1"/>
    <xf numFmtId="317" fontId="5" fillId="0" borderId="1" xfId="0" applyNumberFormat="1" applyFont="1" applyFill="1" applyBorder="1"/>
    <xf numFmtId="4" fontId="5" fillId="0" borderId="1" xfId="0" applyNumberFormat="1" applyFont="1" applyFill="1" applyBorder="1"/>
    <xf numFmtId="3" fontId="5" fillId="62" borderId="1" xfId="2203" applyNumberFormat="1" applyFont="1" applyFill="1" applyBorder="1"/>
    <xf numFmtId="0" fontId="194" fillId="0" borderId="0" xfId="1" applyFont="1" applyFill="1" applyBorder="1" applyAlignment="1" applyProtection="1"/>
    <xf numFmtId="3" fontId="0" fillId="0" borderId="0" xfId="0" applyNumberFormat="1"/>
    <xf numFmtId="4" fontId="9" fillId="0" borderId="0" xfId="0" applyNumberFormat="1" applyFont="1" applyBorder="1" applyAlignment="1"/>
    <xf numFmtId="3" fontId="9" fillId="0" borderId="1" xfId="0" applyNumberFormat="1" applyFont="1" applyBorder="1" applyAlignment="1"/>
    <xf numFmtId="3" fontId="5" fillId="0" borderId="0" xfId="0" applyNumberFormat="1" applyFont="1" applyFill="1" applyBorder="1"/>
    <xf numFmtId="14" fontId="16" fillId="0" borderId="12" xfId="0" applyNumberFormat="1" applyFont="1" applyBorder="1" applyAlignment="1">
      <alignment horizontal="center" vertical="top" wrapText="1"/>
    </xf>
    <xf numFmtId="14" fontId="16" fillId="0" borderId="13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3" fontId="16" fillId="0" borderId="13" xfId="0" applyNumberFormat="1" applyFont="1" applyBorder="1" applyAlignment="1">
      <alignment horizontal="center" wrapText="1"/>
    </xf>
    <xf numFmtId="4" fontId="16" fillId="0" borderId="13" xfId="0" applyNumberFormat="1" applyFont="1" applyBorder="1" applyAlignment="1">
      <alignment horizontal="center" wrapText="1"/>
    </xf>
    <xf numFmtId="168" fontId="5" fillId="3" borderId="1" xfId="0" applyNumberFormat="1" applyFont="1" applyFill="1" applyBorder="1" applyAlignment="1">
      <alignment horizontal="center" vertical="center"/>
    </xf>
    <xf numFmtId="168" fontId="16" fillId="0" borderId="13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 vertical="top" wrapText="1"/>
    </xf>
    <xf numFmtId="14" fontId="195" fillId="0" borderId="12" xfId="0" applyNumberFormat="1" applyFont="1" applyBorder="1" applyAlignment="1">
      <alignment horizontal="center" vertical="top" wrapText="1"/>
    </xf>
    <xf numFmtId="14" fontId="195" fillId="0" borderId="13" xfId="0" applyNumberFormat="1" applyFont="1" applyBorder="1" applyAlignment="1">
      <alignment horizontal="center" vertical="top" wrapText="1"/>
    </xf>
    <xf numFmtId="1" fontId="195" fillId="0" borderId="13" xfId="0" applyNumberFormat="1" applyFont="1" applyBorder="1" applyAlignment="1">
      <alignment horizontal="center" vertical="top" wrapText="1"/>
    </xf>
    <xf numFmtId="0" fontId="195" fillId="0" borderId="13" xfId="0" applyFont="1" applyBorder="1" applyAlignment="1">
      <alignment horizontal="center" vertical="top" wrapText="1"/>
    </xf>
    <xf numFmtId="3" fontId="196" fillId="0" borderId="13" xfId="0" applyNumberFormat="1" applyFont="1" applyBorder="1" applyAlignment="1">
      <alignment horizontal="center" wrapText="1"/>
    </xf>
    <xf numFmtId="0" fontId="195" fillId="0" borderId="13" xfId="0" applyFont="1" applyBorder="1" applyAlignment="1">
      <alignment horizontal="center" wrapText="1"/>
    </xf>
    <xf numFmtId="3" fontId="195" fillId="0" borderId="13" xfId="0" applyNumberFormat="1" applyFont="1" applyBorder="1" applyAlignment="1">
      <alignment horizontal="center" wrapText="1"/>
    </xf>
    <xf numFmtId="4" fontId="195" fillId="0" borderId="13" xfId="0" applyNumberFormat="1" applyFont="1" applyBorder="1" applyAlignment="1">
      <alignment horizontal="center" wrapText="1"/>
    </xf>
    <xf numFmtId="168" fontId="195" fillId="0" borderId="13" xfId="0" applyNumberFormat="1" applyFont="1" applyBorder="1" applyAlignment="1">
      <alignment horizont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95" fillId="0" borderId="58" xfId="0" applyFont="1" applyBorder="1" applyAlignment="1">
      <alignment horizontal="center" vertical="top" wrapText="1"/>
    </xf>
    <xf numFmtId="0" fontId="195" fillId="0" borderId="8" xfId="0" applyFont="1" applyBorder="1" applyAlignment="1">
      <alignment horizontal="center" vertical="top" wrapText="1"/>
    </xf>
    <xf numFmtId="1" fontId="195" fillId="0" borderId="58" xfId="0" applyNumberFormat="1" applyFont="1" applyBorder="1" applyAlignment="1">
      <alignment horizontal="center" vertical="top" wrapText="1"/>
    </xf>
    <xf numFmtId="1" fontId="195" fillId="0" borderId="8" xfId="0" applyNumberFormat="1" applyFont="1" applyBorder="1" applyAlignment="1">
      <alignment horizontal="center" vertical="top" wrapText="1"/>
    </xf>
    <xf numFmtId="0" fontId="195" fillId="0" borderId="13" xfId="0" applyFont="1" applyBorder="1" applyAlignment="1">
      <alignment horizontal="center" vertical="top" wrapText="1"/>
    </xf>
    <xf numFmtId="0" fontId="16" fillId="0" borderId="58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168" fontId="11" fillId="0" borderId="10" xfId="0" applyNumberFormat="1" applyFont="1" applyBorder="1" applyAlignment="1">
      <alignment horizontal="center" vertical="center" wrapText="1"/>
    </xf>
    <xf numFmtId="168" fontId="11" fillId="0" borderId="12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" fontId="9" fillId="0" borderId="31" xfId="0" applyNumberFormat="1" applyFont="1" applyBorder="1" applyAlignment="1">
      <alignment horizontal="center"/>
    </xf>
  </cellXfs>
  <cellStyles count="2204">
    <cellStyle name="_x0013_" xfId="4"/>
    <cellStyle name="          _x000d__x000a_386grabber=VGA.3GR_x000d__x000a_" xfId="5"/>
    <cellStyle name="_x000d__x000a_386grabber=VGA.3GR_x000d__x000a_" xfId="6"/>
    <cellStyle name="$" xfId="7"/>
    <cellStyle name="$ &amp; ¢" xfId="8"/>
    <cellStyle name="$.0" xfId="9"/>
    <cellStyle name="$.00" xfId="10"/>
    <cellStyle name="$.000" xfId="11"/>
    <cellStyle name="$_08 Altar Model" xfId="12"/>
    <cellStyle name="$_NeptunePIA LBO Model 9-2-03 Final Deepak Final" xfId="13"/>
    <cellStyle name="$_Wienerberger AVP 2003-08-15" xfId="14"/>
    <cellStyle name="$MILLS" xfId="15"/>
    <cellStyle name="%" xfId="16"/>
    <cellStyle name="%.00" xfId="17"/>
    <cellStyle name="%_23 KLEEN Bid Pro Forma Ct RFP 6-4-07 Lenders Model GS Time Adjust" xfId="18"/>
    <cellStyle name="%_37 Roark Model_With GS Financing" xfId="19"/>
    <cellStyle name="******************************************" xfId="20"/>
    <cellStyle name="*MILLS" xfId="21"/>
    <cellStyle name="??" xfId="22"/>
    <cellStyle name="?? [0]_??" xfId="23"/>
    <cellStyle name="???[0]_~ME0858" xfId="24"/>
    <cellStyle name="???_~ME0858" xfId="25"/>
    <cellStyle name="??_?.????" xfId="26"/>
    <cellStyle name="]_x000d__x000a_Zoomed=1_x000d__x000a_Row=0_x000d__x000a_Column=0_x000d__x000a_Height=0_x000d__x000a_Width=0_x000d__x000a_FontName=FoxFont_x000d__x000a_FontStyle=0_x000d__x000a_FontSize=9_x000d__x000a_PrtFontName=FoxPrin" xfId="27"/>
    <cellStyle name="]_EUARNEW5_EMF Reports - Shipments" xfId="28"/>
    <cellStyle name="]_EUARNEW5_EMF Reports - Shipments_04 Financing Tab_cleaned" xfId="29"/>
    <cellStyle name="]_EUARNEW5_EMF Reports - Shipments_23 KLEEN Bid Pro Forma Ct RFP 6-4-07 Lenders Model GS Time Adjust" xfId="30"/>
    <cellStyle name="]_EUARNEW5_EMF Reports - Shipments_37 Roark Model_With GS Financing" xfId="31"/>
    <cellStyle name="]_EUARNEW5_EMF Reports - Shipments_JA Huggins Expansion Case 2 070506" xfId="32"/>
    <cellStyle name="]_EUARNEW5_EMF Reports - Shipments_JA Huggins Expansion Case 2 070506_100 Roark Model_With GS Financing_Quarterly" xfId="33"/>
    <cellStyle name="]_EUARNEW5_EMF Reports - Shipments_JA Huggins Expansion Case 2 070506_67 Roark Model_With GS Financing" xfId="34"/>
    <cellStyle name="]_EUARNEW5_EMF Reports - Shipments_JA Huggins Expansion Case 2 070506_82 Roark Model_With GS Financing_Quarterly" xfId="35"/>
    <cellStyle name="]_Labour Efficiency" xfId="36"/>
    <cellStyle name="]_Labour Efficiency_04 Financing Tab_cleaned" xfId="37"/>
    <cellStyle name="]_Labour Efficiency_23 KLEEN Bid Pro Forma Ct RFP 6-4-07 Lenders Model GS Time Adjust" xfId="38"/>
    <cellStyle name="]_Labour Efficiency_37 Roark Model_With GS Financing" xfId="39"/>
    <cellStyle name="]_Labour Efficiency_JA Huggins Expansion Case 2 070506" xfId="40"/>
    <cellStyle name="]_Labour Efficiency_JA Huggins Expansion Case 2 070506_100 Roark Model_With GS Financing_Quarterly" xfId="41"/>
    <cellStyle name="]_Labour Efficiency_JA Huggins Expansion Case 2 070506_67 Roark Model_With GS Financing" xfId="42"/>
    <cellStyle name="]_Labour Efficiency_JA Huggins Expansion Case 2 070506_82 Roark Model_With GS Financing_Quarterly" xfId="43"/>
    <cellStyle name="_$accounting" xfId="44"/>
    <cellStyle name="_$accounting_PNC_merger_plan_divestitures_05" xfId="45"/>
    <cellStyle name="_%(SignOnly)" xfId="46"/>
    <cellStyle name="_%(SignOnly)_01 model" xfId="47"/>
    <cellStyle name="_%(SignOnly)_02 Potential Partner Ability to Pay Analysis2" xfId="48"/>
    <cellStyle name="_%(SignOnly)_12 Merger Plans" xfId="49"/>
    <cellStyle name="_%(SignOnly)_AVP - prev. 06 financials" xfId="50"/>
    <cellStyle name="_%(SignOnly)_bank_csc_Q2_2001_c1" xfId="51"/>
    <cellStyle name="_%(SignOnly)_FigTech Merger Model_02" xfId="52"/>
    <cellStyle name="_%(SignOnly)_Football Field" xfId="53"/>
    <cellStyle name="_%(SignOnly)_PNC_merger_plan_divestitures_05" xfId="54"/>
    <cellStyle name="_%(SignOnly)_Summary Valuation Analysis" xfId="55"/>
    <cellStyle name="_%(SignOnly)_Synergies" xfId="56"/>
    <cellStyle name="_%(SignSpaceOnly)" xfId="57"/>
    <cellStyle name="_%(SignSpaceOnly)_01 model" xfId="58"/>
    <cellStyle name="_%(SignSpaceOnly)_02 Potential Partner Ability to Pay Analysis2" xfId="59"/>
    <cellStyle name="_%(SignSpaceOnly)_12 Merger Plans" xfId="60"/>
    <cellStyle name="_%(SignSpaceOnly)_AVP - prev. 06 financials" xfId="61"/>
    <cellStyle name="_%(SignSpaceOnly)_bank_csc_Q2_2001_c1" xfId="62"/>
    <cellStyle name="_%(SignSpaceOnly)_FigTech Merger Model_02" xfId="63"/>
    <cellStyle name="_%(SignSpaceOnly)_Football Field" xfId="64"/>
    <cellStyle name="_%(SignSpaceOnly)_PNC_merger_plan_divestitures_05" xfId="65"/>
    <cellStyle name="_%(SignSpaceOnly)_Summary Valuation Analysis" xfId="66"/>
    <cellStyle name="_%(SignSpaceOnly)_Synergies" xfId="67"/>
    <cellStyle name="_03 Astoria" xfId="68"/>
    <cellStyle name="_04 Financing Tab_cleaned" xfId="69"/>
    <cellStyle name="_08 Altar Model" xfId="70"/>
    <cellStyle name="_08 Coffeyville Standalone Model" xfId="71"/>
    <cellStyle name="_10Yr PGR Property Tax Estimate w declining millage" xfId="72"/>
    <cellStyle name="_10YrPropertyTaxEstimate" xfId="73"/>
    <cellStyle name="_16 Coffeyville Model - Outage Sensitivity" xfId="74"/>
    <cellStyle name="_2005-11-16 Coleto Pro Forma" xfId="75"/>
    <cellStyle name="_2005-11-16 Coleto Pro Forma_100 Roark Model_With GS Financing_Quarterly" xfId="76"/>
    <cellStyle name="_2005-11-16 Coleto Pro Forma_67 Roark Model_With GS Financing" xfId="77"/>
    <cellStyle name="_2005-11-16 Coleto Pro Forma_82 Roark Model_With GS Financing_Quarterly" xfId="78"/>
    <cellStyle name="_22 Longview Quarterly Model for Syndication (Dynamic)" xfId="79"/>
    <cellStyle name="_22 Longview Quarterly Model for Syndication (Dynamic)_100 Roark Model_With GS Financing_Quarterly" xfId="80"/>
    <cellStyle name="_22 Longview Quarterly Model for Syndication (Dynamic)_67 Roark Model_With GS Financing" xfId="81"/>
    <cellStyle name="_22 Longview Quarterly Model for Syndication (Dynamic)_82 Roark Model_With GS Financing_Quarterly" xfId="82"/>
    <cellStyle name="_23 KLEEN Bid Pro Forma Ct RFP 6-4-07 Lenders Model GS Time Adjust" xfId="83"/>
    <cellStyle name="_23 KLEEN Bid Pro Forma Ct RFP 6-4-07 Lenders Model GS Time Adjust_100 Roark Model_With GS Financing_Quarterly" xfId="84"/>
    <cellStyle name="_23 KLEEN Bid Pro Forma Ct RFP 6-4-07 Lenders Model GS Time Adjust_67 Roark Model_With GS Financing" xfId="85"/>
    <cellStyle name="_23 KLEEN Bid Pro Forma Ct RFP 6-4-07 Lenders Model GS Time Adjust_82 Roark Model_With GS Financing_Quarterly" xfId="86"/>
    <cellStyle name="_x0013__37 Roark Model_With GS Financing" xfId="87"/>
    <cellStyle name="_accounting" xfId="88"/>
    <cellStyle name="_accounting_monet_final_w_output" xfId="89"/>
    <cellStyle name="_Annual Financial Projections" xfId="90"/>
    <cellStyle name="_Annual Financial Projections_100 Roark Model_With GS Financing_Quarterly" xfId="91"/>
    <cellStyle name="_Annual Financial Projections_67 Roark Model_With GS Financing" xfId="92"/>
    <cellStyle name="_Annual Financial Projections_82 Roark Model_With GS Financing_Quarterly" xfId="93"/>
    <cellStyle name="_ANP.FUNDING.I-R1-11-3-00-E" xfId="94"/>
    <cellStyle name="_ANP.FUNDING.I-R1-11-3-00-E_100 Roark Model_With GS Financing_Quarterly" xfId="95"/>
    <cellStyle name="_ANP.FUNDING.I-R1-11-3-00-E_67 Roark Model_With GS Financing" xfId="96"/>
    <cellStyle name="_ANP.FUNDING.I-R1-11-3-00-E_82 Roark Model_With GS Financing_Quarterly" xfId="97"/>
    <cellStyle name="_Balance Sheet" xfId="98"/>
    <cellStyle name="_Balance Sheet_100 Roark Model_With GS Financing_Quarterly" xfId="99"/>
    <cellStyle name="_Balance Sheet_67 Roark Model_With GS Financing" xfId="100"/>
    <cellStyle name="_Balance Sheet_82 Roark Model_With GS Financing_Quarterly" xfId="101"/>
    <cellStyle name="_Book1" xfId="102"/>
    <cellStyle name="_Book1_100 Roark Model_With GS Financing_Quarterly" xfId="103"/>
    <cellStyle name="_Book1_67 Roark Model_With GS Financing" xfId="104"/>
    <cellStyle name="_Book1_82 Roark Model_With GS Financing_Quarterly" xfId="105"/>
    <cellStyle name="_Book1_Kleen Model Debt Sizing (16)" xfId="106"/>
    <cellStyle name="_Cash Flow Statement" xfId="107"/>
    <cellStyle name="_Cash Flow Statement_100 Roark Model_With GS Financing_Quarterly" xfId="108"/>
    <cellStyle name="_Cash Flow Statement_67 Roark Model_With GS Financing" xfId="109"/>
    <cellStyle name="_Cash Flow Statement_82 Roark Model_With GS Financing_Quarterly" xfId="110"/>
    <cellStyle name="_Combined Assets-E" xfId="111"/>
    <cellStyle name="_Combined Assets-E_100 Roark Model_With GS Financing_Quarterly" xfId="112"/>
    <cellStyle name="_Combined Assets-E_67 Roark Model_With GS Financing" xfId="113"/>
    <cellStyle name="_Combined Assets-E_82 Roark Model_With GS Financing_Quarterly" xfId="114"/>
    <cellStyle name="_Comma" xfId="115"/>
    <cellStyle name="_Comma[0]" xfId="116"/>
    <cellStyle name="_Comma[0]_100 Roark Model_With GS Financing_Quarterly" xfId="117"/>
    <cellStyle name="_Comma[0]_67 Roark Model_With GS Financing" xfId="118"/>
    <cellStyle name="_Comma[0]_82 Roark Model_With GS Financing_Quarterly" xfId="119"/>
    <cellStyle name="_Comma_01 Detailed Financial Model" xfId="120"/>
    <cellStyle name="_Comma_01 Fig Tech CSC 1Q03" xfId="121"/>
    <cellStyle name="_Comma_02 Potential Partner Ability to Pay Analysis2" xfId="122"/>
    <cellStyle name="_Comma_04 Subsidiary Overview" xfId="123"/>
    <cellStyle name="_Comma_08 Altar Model" xfId="124"/>
    <cellStyle name="_Comma_12 Merger Plans" xfId="125"/>
    <cellStyle name="_Comma_16 Coffeyville Model - Outage Sensitivity" xfId="126"/>
    <cellStyle name="_Comma_accretion dilution analysis" xfId="127"/>
    <cellStyle name="_Comma_Acquisition Ops 3" xfId="128"/>
    <cellStyle name="_Comma_ADLAC Capital Structure Model-v2" xfId="129"/>
    <cellStyle name="_Comma_AVP" xfId="130"/>
    <cellStyle name="_Comma_Book1" xfId="131"/>
    <cellStyle name="_Comma_Book1_08 Altar Model" xfId="132"/>
    <cellStyle name="_Comma_Book2" xfId="133"/>
    <cellStyle name="_Comma_buyer_analysis" xfId="134"/>
    <cellStyle name="_Comma_Catherine Historical Financials ('94 - '06)" xfId="135"/>
    <cellStyle name="_Comma_CC Tracking Model 10-feb (nov results)" xfId="136"/>
    <cellStyle name="_Comma_CC Tracking Model 13-feb (dec results)" xfId="137"/>
    <cellStyle name="_Comma_Chart LBO model 07-24-03" xfId="138"/>
    <cellStyle name="_Comma_Comparative Balance Sheets" xfId="139"/>
    <cellStyle name="_Comma_CSC with WACC" xfId="140"/>
    <cellStyle name="_Comma_DCF Analysis" xfId="141"/>
    <cellStyle name="_Comma_Description" xfId="142"/>
    <cellStyle name="_Comma_Description " xfId="143"/>
    <cellStyle name="_Comma_Description _37 Roark Model_With GS Financing" xfId="144"/>
    <cellStyle name="_Comma_Eagle Ridge Cash Flow 01-10-02_GS" xfId="145"/>
    <cellStyle name="_Comma_Final Canadian Bank Comp (sent to IBD)FORM" xfId="146"/>
    <cellStyle name="_Comma_Financial Comp to Mgmt Projections 02" xfId="147"/>
    <cellStyle name="_Comma_Financials" xfId="148"/>
    <cellStyle name="_Comma_Financials from OM" xfId="149"/>
    <cellStyle name="_Comma_Financials From OM and Audited Financials" xfId="150"/>
    <cellStyle name="_Comma_Football Field" xfId="151"/>
    <cellStyle name="_Comma_IBES_EPS_Estimates" xfId="152"/>
    <cellStyle name="_Comma_Initial Build" xfId="153"/>
    <cellStyle name="_Comma_LBO (Post IM)" xfId="154"/>
    <cellStyle name="_Comma_Master_Telecom_Equipment_CSCb" xfId="155"/>
    <cellStyle name="_Comma_May, 2006 Estimate 6-21-06_na SD NEW 08.14.06" xfId="156"/>
    <cellStyle name="_Comma_Merger Model - Exec" xfId="157"/>
    <cellStyle name="_Comma_merger plans" xfId="158"/>
    <cellStyle name="_Comma_MotLion Projections may" xfId="159"/>
    <cellStyle name="_Comma_Old Life CSC" xfId="160"/>
    <cellStyle name="_Comma_pace_merger plans" xfId="161"/>
    <cellStyle name="_Comma_Palm Model 10_05" xfId="162"/>
    <cellStyle name="_Comma_PNC_PF_2Q_update" xfId="163"/>
    <cellStyle name="_Comma_Potential Strategic Partners" xfId="164"/>
    <cellStyle name="_Comma_Prepaid_Lease_Model_for_AAT_04(1)" xfId="165"/>
    <cellStyle name="_Comma_promote model" xfId="166"/>
    <cellStyle name="_Comma_QVC LBO Model 2-12-03 v3" xfId="167"/>
    <cellStyle name="_Comma_Semperit AVP 14-Nov-2002" xfId="168"/>
    <cellStyle name="_Comma_Short_Form_LBO" xfId="169"/>
    <cellStyle name="_Comma_Spectrasite model 02" xfId="170"/>
    <cellStyle name="_Comma_Summary Valuation Analysis" xfId="171"/>
    <cellStyle name="_Comma_Syndication Short Form CF Model" xfId="172"/>
    <cellStyle name="_Comma_Synergies" xfId="173"/>
    <cellStyle name="_Comma_Troon Financials 8-1-02" xfId="174"/>
    <cellStyle name="_Comma_Troon_EBITDA" xfId="175"/>
    <cellStyle name="_Comma_Valuation Overview - June 2001" xfId="176"/>
    <cellStyle name="_Comma_Valuation_Troon dpak 8-5-02 v3" xfId="177"/>
    <cellStyle name="_Comma_Wienerberger AVP 2003-08-15" xfId="178"/>
    <cellStyle name="_Comma_Wienerberger Estimates" xfId="179"/>
    <cellStyle name="_Consolidated CC and TO v4" xfId="180"/>
    <cellStyle name="_Consolidated CC and TO v4_100 Roark Model_With GS Financing_Quarterly" xfId="181"/>
    <cellStyle name="_Consolidated CC and TO v4_67 Roark Model_With GS Financing" xfId="182"/>
    <cellStyle name="_Consolidated CC and TO v4_82 Roark Model_With GS Financing_Quarterly" xfId="183"/>
    <cellStyle name="_Construction" xfId="184"/>
    <cellStyle name="_Construction_100 Roark Model_With GS Financing_Quarterly" xfId="185"/>
    <cellStyle name="_Construction_67 Roark Model_With GS Financing" xfId="186"/>
    <cellStyle name="_Construction_82 Roark Model_With GS Financing_Quarterly" xfId="187"/>
    <cellStyle name="_Copy of LC_Tax Calculation Inputs_2007 09 12" xfId="188"/>
    <cellStyle name="_Crete &amp; Lincoln 04 TENASKA" xfId="189"/>
    <cellStyle name="_Crete &amp; Lincoln 05_Quarterly" xfId="190"/>
    <cellStyle name="_Crete &amp; Lincoln 06 TENASKA" xfId="191"/>
    <cellStyle name="_Crete &amp; Lincoln 07 TENASKA" xfId="192"/>
    <cellStyle name="_Crete &amp; Lincoln 08 TENASKA" xfId="193"/>
    <cellStyle name="_Crete &amp; Lincoln 12 TENASKA" xfId="194"/>
    <cellStyle name="_Crete &amp; Lincoln 13 TENASKAv14 Moody'sv12 (With historicals)" xfId="195"/>
    <cellStyle name="_Crete &amp; Lincoln 13 TENASKAv14 Moody'sv16 (With historicals)" xfId="196"/>
    <cellStyle name="_Crete &amp; Lincoln 13 TENASKAv14 Moody'sv8 (With historicals)" xfId="197"/>
    <cellStyle name="_Crete &amp; Lincoln 13 TENASKAv14 v19 (with historicals &amp; taxes)" xfId="198"/>
    <cellStyle name="_Crete &amp; Lincoln 13 TENASKAv4" xfId="199"/>
    <cellStyle name="_Crete &amp; Lincoln 13 TENASKAv9" xfId="200"/>
    <cellStyle name="_Crete &amp; Lincoln Model - Annualv2" xfId="201"/>
    <cellStyle name="_Currency" xfId="202"/>
    <cellStyle name="_Currency(GBP)" xfId="203"/>
    <cellStyle name="_Currency(GBP)_100 Roark Model_With GS Financing_Quarterly" xfId="204"/>
    <cellStyle name="_Currency(GBP)_67 Roark Model_With GS Financing" xfId="205"/>
    <cellStyle name="_Currency(GBP)_82 Roark Model_With GS Financing_Quarterly" xfId="206"/>
    <cellStyle name="_Currency_01 Detailed Financial Model" xfId="207"/>
    <cellStyle name="_Currency_01 Fig Tech CSC 1Q03" xfId="208"/>
    <cellStyle name="_Currency_02 Financials" xfId="209"/>
    <cellStyle name="_Currency_02 Potential Partner Ability to Pay Analysis2" xfId="210"/>
    <cellStyle name="_Currency_02 Spring Model" xfId="211"/>
    <cellStyle name="_Currency_04 Financials" xfId="212"/>
    <cellStyle name="_Currency_04 Subsidiary Overview" xfId="213"/>
    <cellStyle name="_Currency_08 Altar Model" xfId="214"/>
    <cellStyle name="_Currency_12 Akzo 2nd Round Model" xfId="215"/>
    <cellStyle name="_Currency_12 Merger Plans" xfId="216"/>
    <cellStyle name="_Currency_16 Coffeyville Model - Outage Sensitivity" xfId="217"/>
    <cellStyle name="_Currency_accretion dilution analysis" xfId="218"/>
    <cellStyle name="_Currency_Acquisition Ops 3" xfId="219"/>
    <cellStyle name="_Currency_ADLAC Capital Structure Model-v2" xfId="220"/>
    <cellStyle name="_Currency_AVP" xfId="221"/>
    <cellStyle name="_Currency_AVP - prev. 06 financials" xfId="222"/>
    <cellStyle name="_Currency_avp_Palm Model 10_05" xfId="223"/>
    <cellStyle name="_Currency_bank_csc_Q2_2001_c1" xfId="224"/>
    <cellStyle name="_Currency_Book1" xfId="225"/>
    <cellStyle name="_Currency_Book1_08 Altar Model" xfId="226"/>
    <cellStyle name="_Currency_Book1_1" xfId="227"/>
    <cellStyle name="_Currency_Book2" xfId="228"/>
    <cellStyle name="_Currency_Buyer List" xfId="229"/>
    <cellStyle name="_Currency_buyer_analysis" xfId="230"/>
    <cellStyle name="_Currency_Catherine Historical Financials ('94 - '06)" xfId="231"/>
    <cellStyle name="_Currency_CC Tracking Model 10-feb (nov results)" xfId="232"/>
    <cellStyle name="_Currency_CC Tracking Model 13-feb (dec results)" xfId="233"/>
    <cellStyle name="_Currency_Chart LBO model 07-24-03" xfId="234"/>
    <cellStyle name="_Currency_com_ic_universe_6" xfId="235"/>
    <cellStyle name="_Currency_Comparative Balance Sheets" xfId="236"/>
    <cellStyle name="_Currency_CSC Update_Status of Companies_11_19" xfId="237"/>
    <cellStyle name="_Currency_CSC with WACC" xfId="238"/>
    <cellStyle name="_Currency_CSC_Palm_Sum_of_Parts_4_20_01" xfId="239"/>
    <cellStyle name="_Currency_CSC_Palm_Sum_of_Parts_5_23_01a" xfId="240"/>
    <cellStyle name="_Currency_DCF Analysis" xfId="241"/>
    <cellStyle name="_Currency_Description" xfId="242"/>
    <cellStyle name="_Currency_Description " xfId="243"/>
    <cellStyle name="_Currency_Description _37 Roark Model_With GS Financing" xfId="244"/>
    <cellStyle name="_Currency_Detailed P&amp;L by Product by Region v2" xfId="245"/>
    <cellStyle name="_Currency_Eagle Ridge Cash Flow 01-10-02_GS" xfId="246"/>
    <cellStyle name="_Currency_Euston DCF" xfId="247"/>
    <cellStyle name="_Currency_Final Canadian Bank Comp (sent to IBD)FORM" xfId="248"/>
    <cellStyle name="_Currency_Financial Comp to Mgmt Projections 02" xfId="249"/>
    <cellStyle name="_Currency_Financials" xfId="250"/>
    <cellStyle name="_Currency_Financials from OM" xfId="251"/>
    <cellStyle name="_Currency_Financials From OM and Audited Financials" xfId="252"/>
    <cellStyle name="_Currency_Florida consensus estimates" xfId="253"/>
    <cellStyle name="_Currency_Football Field" xfId="254"/>
    <cellStyle name="_Currency_IBES_EPS_Estimates" xfId="255"/>
    <cellStyle name="_Currency_Indikatives Bewertungsniveau" xfId="256"/>
    <cellStyle name="_Currency_Initial Build" xfId="257"/>
    <cellStyle name="_Currency_LBO (Post IM)" xfId="258"/>
    <cellStyle name="_Currency_lbo_short_form" xfId="259"/>
    <cellStyle name="_Currency_Master_Telecom_Equipment_CSCb" xfId="260"/>
    <cellStyle name="_Currency_May, 2006 Estimate 6-21-06_na SD NEW 08.14.06" xfId="261"/>
    <cellStyle name="_Currency_Merger Model - Exec" xfId="262"/>
    <cellStyle name="_Currency_merger plans" xfId="263"/>
    <cellStyle name="_Currency_monet2.4_temp" xfId="264"/>
    <cellStyle name="_Currency_monet2.8" xfId="265"/>
    <cellStyle name="_Currency_MotLion Projections may" xfId="266"/>
    <cellStyle name="_Currency_Old Life CSC" xfId="267"/>
    <cellStyle name="_Currency_pace_merger plans" xfId="268"/>
    <cellStyle name="_Currency_Palm Model 10_05" xfId="269"/>
    <cellStyle name="_Currency_pdf file" xfId="270"/>
    <cellStyle name="_Currency_PNC_PF_2Q_update" xfId="271"/>
    <cellStyle name="_Currency_Potential Strategic Partners" xfId="272"/>
    <cellStyle name="_Currency_Prepaid_Lease_Model_for_AAT_04(1)" xfId="273"/>
    <cellStyle name="_Currency_promote model" xfId="274"/>
    <cellStyle name="_Currency_QVC LBO Model 2-12-03 v3" xfId="275"/>
    <cellStyle name="_Currency_Relative Contribution Analysis 04" xfId="276"/>
    <cellStyle name="_Currency_Royal Kansas  DCF2" xfId="277"/>
    <cellStyle name="_Currency_Semperit AVP 14-Nov-2002" xfId="278"/>
    <cellStyle name="_Currency_Short_Form_LBO" xfId="279"/>
    <cellStyle name="_Currency_Sketch5 - Montana Impact" xfId="280"/>
    <cellStyle name="_Currency_Spectrasite model 02" xfId="281"/>
    <cellStyle name="_Currency_Summary Valuation Analysis" xfId="282"/>
    <cellStyle name="_Currency_Syndication Short Form CF Model" xfId="283"/>
    <cellStyle name="_Currency_Synergies" xfId="284"/>
    <cellStyle name="_Currency_Troon Financials 8-1-02" xfId="285"/>
    <cellStyle name="_Currency_Troon_EBITDA" xfId="286"/>
    <cellStyle name="_Currency_Valuation Overview - June 2001" xfId="287"/>
    <cellStyle name="_Currency_Valuation_Troon dpak 8-5-02 v3" xfId="288"/>
    <cellStyle name="_Currency_Wienerberger AVP 2003-08-15" xfId="289"/>
    <cellStyle name="_Currency_Wienerberger Estimates" xfId="290"/>
    <cellStyle name="_Currency_xratio - historical mkt val" xfId="291"/>
    <cellStyle name="_CurrencySpace" xfId="292"/>
    <cellStyle name="_CurrencySpace_01 Detailed Financial Model" xfId="293"/>
    <cellStyle name="_CurrencySpace_01 Fig Tech CSC 1Q03" xfId="294"/>
    <cellStyle name="_CurrencySpace_02 Financials" xfId="295"/>
    <cellStyle name="_CurrencySpace_02 Potential Partner Ability to Pay Analysis2" xfId="296"/>
    <cellStyle name="_CurrencySpace_04 Financials" xfId="297"/>
    <cellStyle name="_CurrencySpace_04 Subsidiary Overview" xfId="298"/>
    <cellStyle name="_CurrencySpace_08 Altar Model" xfId="299"/>
    <cellStyle name="_CurrencySpace_12 Merger Plans" xfId="300"/>
    <cellStyle name="_CurrencySpace_16 Coffeyville Model - Outage Sensitivity" xfId="301"/>
    <cellStyle name="_CurrencySpace_accretion dilution analysis" xfId="302"/>
    <cellStyle name="_CurrencySpace_Acquisition Ops 3" xfId="303"/>
    <cellStyle name="_CurrencySpace_ADLAC Capital Structure Model-v2" xfId="304"/>
    <cellStyle name="_CurrencySpace_AVP" xfId="305"/>
    <cellStyle name="_CurrencySpace_avp_Palm Model 10_05" xfId="306"/>
    <cellStyle name="_CurrencySpace_Book1" xfId="307"/>
    <cellStyle name="_CurrencySpace_Book1_08 Altar Model" xfId="308"/>
    <cellStyle name="_CurrencySpace_Book1_Merger Plan 2-10-04 GSIBDv3" xfId="309"/>
    <cellStyle name="_CurrencySpace_Book2" xfId="310"/>
    <cellStyle name="_CurrencySpace_buyer_analysis" xfId="311"/>
    <cellStyle name="_CurrencySpace_Catherine Historical Financials ('94 - '06)" xfId="312"/>
    <cellStyle name="_CurrencySpace_CC Tracking Model 10-feb (nov results)" xfId="313"/>
    <cellStyle name="_CurrencySpace_CC Tracking Model 13-feb (dec results)" xfId="314"/>
    <cellStyle name="_CurrencySpace_Chart LBO model 07-24-03" xfId="315"/>
    <cellStyle name="_CurrencySpace_com_ic_universe_6" xfId="316"/>
    <cellStyle name="_CurrencySpace_Comparative Balance Sheets" xfId="317"/>
    <cellStyle name="_CurrencySpace_CSC Update_Status of Companies_11_19" xfId="318"/>
    <cellStyle name="_CurrencySpace_CSC with WACC" xfId="319"/>
    <cellStyle name="_CurrencySpace_CSC_Palm_Sum_of_Parts_4_20_01" xfId="320"/>
    <cellStyle name="_CurrencySpace_CSC_Palm_Sum_of_Parts_5_23_01a" xfId="321"/>
    <cellStyle name="_CurrencySpace_DCF Analysis" xfId="322"/>
    <cellStyle name="_CurrencySpace_Description" xfId="323"/>
    <cellStyle name="_CurrencySpace_Description " xfId="324"/>
    <cellStyle name="_CurrencySpace_Description _37 Roark Model_With GS Financing" xfId="325"/>
    <cellStyle name="_CurrencySpace_Eagle Ridge Cash Flow 01-10-02_GS" xfId="326"/>
    <cellStyle name="_CurrencySpace_Final Canadian Bank Comp (sent to IBD)FORM" xfId="327"/>
    <cellStyle name="_CurrencySpace_Financial Comp to Mgmt Projections 02" xfId="328"/>
    <cellStyle name="_CurrencySpace_Financials" xfId="329"/>
    <cellStyle name="_CurrencySpace_Financials from OM" xfId="330"/>
    <cellStyle name="_CurrencySpace_Financials From OM and Audited Financials" xfId="331"/>
    <cellStyle name="_CurrencySpace_Football Field" xfId="332"/>
    <cellStyle name="_CurrencySpace_IBES_EPS_Estimates" xfId="333"/>
    <cellStyle name="_CurrencySpace_Initial Build" xfId="334"/>
    <cellStyle name="_CurrencySpace_LBO (Post IM)" xfId="335"/>
    <cellStyle name="_CurrencySpace_Master_Telecom_Equipment_CSCb" xfId="336"/>
    <cellStyle name="_CurrencySpace_May, 2006 Estimate 6-21-06_na SD NEW 08.14.06" xfId="337"/>
    <cellStyle name="_CurrencySpace_Merger Model - Exec" xfId="338"/>
    <cellStyle name="_CurrencySpace_merger plans" xfId="339"/>
    <cellStyle name="_CurrencySpace_monet2.4" xfId="340"/>
    <cellStyle name="_CurrencySpace_monet2.4_temp" xfId="341"/>
    <cellStyle name="_CurrencySpace_monet2.8" xfId="342"/>
    <cellStyle name="_CurrencySpace_MotLion Projections may" xfId="343"/>
    <cellStyle name="_CurrencySpace_Old Life CSC" xfId="344"/>
    <cellStyle name="_CurrencySpace_pace_merger plans" xfId="345"/>
    <cellStyle name="_CurrencySpace_Palm Model 10_05" xfId="346"/>
    <cellStyle name="_CurrencySpace_pdf file" xfId="347"/>
    <cellStyle name="_CurrencySpace_PNC_PF_2Q_update" xfId="348"/>
    <cellStyle name="_CurrencySpace_Potential Strategic Partners" xfId="349"/>
    <cellStyle name="_CurrencySpace_Prepaid_Lease_Model_for_AAT_04(1)" xfId="350"/>
    <cellStyle name="_CurrencySpace_promote model" xfId="351"/>
    <cellStyle name="_CurrencySpace_QVC LBO Model 2-12-03 v3" xfId="352"/>
    <cellStyle name="_CurrencySpace_Semperit AVP 14-Nov-2002" xfId="353"/>
    <cellStyle name="_CurrencySpace_Short_Form_LBO" xfId="354"/>
    <cellStyle name="_CurrencySpace_Spectrasite model 02" xfId="355"/>
    <cellStyle name="_CurrencySpace_Stallion Analysis_a" xfId="356"/>
    <cellStyle name="_CurrencySpace_Summary Valuation Analysis" xfId="357"/>
    <cellStyle name="_CurrencySpace_Syndication Short Form CF Model" xfId="358"/>
    <cellStyle name="_CurrencySpace_Synergies" xfId="359"/>
    <cellStyle name="_CurrencySpace_Troon Financials 8-1-02" xfId="360"/>
    <cellStyle name="_CurrencySpace_Troon_EBITDA" xfId="361"/>
    <cellStyle name="_CurrencySpace_Valuation Overview - June 2001" xfId="362"/>
    <cellStyle name="_CurrencySpace_Valuation_Troon dpak 8-5-02 v3" xfId="363"/>
    <cellStyle name="_CurrencySpace_Wienerberger AVP 2003-08-15" xfId="364"/>
    <cellStyle name="_CurrencySpace_Wienerberger Estimates" xfId="365"/>
    <cellStyle name="_date" xfId="366"/>
    <cellStyle name="_Dollar" xfId="367"/>
    <cellStyle name="_DYN Unit Model (State by State Dispatch) v33" xfId="368"/>
    <cellStyle name="_DYN Unit Model (State by State Dispatch) v33_100 Roark Model_With GS Financing_Quarterly" xfId="369"/>
    <cellStyle name="_DYN Unit Model (State by State Dispatch) v33_67 Roark Model_With GS Financing" xfId="370"/>
    <cellStyle name="_DYN Unit Model (State by State Dispatch) v33_82 Roark Model_With GS Financing_Quarterly" xfId="371"/>
    <cellStyle name="_e-plus debt - Machado1" xfId="372"/>
    <cellStyle name="_e-plus debt - Machado1_100 Roark Model_With GS Financing_Quarterly" xfId="373"/>
    <cellStyle name="_e-plus debt - Machado1_67 Roark Model_With GS Financing" xfId="374"/>
    <cellStyle name="_e-plus debt - Machado1_82 Roark Model_With GS Financing_Quarterly" xfId="375"/>
    <cellStyle name="_Euro" xfId="376"/>
    <cellStyle name="_Euro_16 Coffeyville Model - Outage Sensitivity" xfId="377"/>
    <cellStyle name="_Euro_accretion dilution analysis" xfId="378"/>
    <cellStyle name="_Euro_Book1" xfId="379"/>
    <cellStyle name="_Euro_CSC_Palm_Sum_of_Parts_5_23_01a" xfId="380"/>
    <cellStyle name="_Euro_Financials Layout dpak 9-26-01 v1" xfId="381"/>
    <cellStyle name="_Euro_IBES_EPS_Estimates" xfId="382"/>
    <cellStyle name="_Euro_Palm Model 10_05" xfId="383"/>
    <cellStyle name="_Euro_Palm Model 10_05_100 Roark Model_With GS Financing_Quarterly" xfId="384"/>
    <cellStyle name="_Euro_Palm Model 10_05_67 Roark Model_With GS Financing" xfId="385"/>
    <cellStyle name="_Euro_Palm Model 10_05_82 Roark Model_With GS Financing_Quarterly" xfId="386"/>
    <cellStyle name="_Euro_Potential Strategic Partners" xfId="387"/>
    <cellStyle name="_Euro_Simple Merger Plans" xfId="388"/>
    <cellStyle name="_Euro_VPP 01" xfId="389"/>
    <cellStyle name="_Frontier Refinance Model - 0817 - 1yr T + 5bps" xfId="390"/>
    <cellStyle name="_GBP" xfId="391"/>
    <cellStyle name="—_GS_Cash" xfId="392"/>
    <cellStyle name="—_GS_Cash " xfId="393"/>
    <cellStyle name="_Harris-El Paso-Edinburg-05-07-01" xfId="394"/>
    <cellStyle name="_Harris-El Paso-Edinburg-05-07-01_100 Roark Model_With GS Financing_Quarterly" xfId="395"/>
    <cellStyle name="_Harris-El Paso-Edinburg-05-07-01_67 Roark Model_With GS Financing" xfId="396"/>
    <cellStyle name="_Harris-El Paso-Edinburg-05-07-01_82 Roark Model_With GS Financing_Quarterly" xfId="397"/>
    <cellStyle name="_Harris-El Paso-Edinburg-06-18-01" xfId="398"/>
    <cellStyle name="_Harris-El Paso-Edinburg-06-18-01_100 Roark Model_With GS Financing_Quarterly" xfId="399"/>
    <cellStyle name="_Harris-El Paso-Edinburg-06-18-01_67 Roark Model_With GS Financing" xfId="400"/>
    <cellStyle name="_Harris-El Paso-Edinburg-06-18-01_82 Roark Model_With GS Financing_Quarterly" xfId="401"/>
    <cellStyle name="_Heading" xfId="402"/>
    <cellStyle name="_Heading_01 FR Assumptions" xfId="403"/>
    <cellStyle name="_Heading_02 CAPEX May 4 2 0 REVISED" xfId="404"/>
    <cellStyle name="_Heading_02 Financials Sept 27th" xfId="405"/>
    <cellStyle name="_Heading_03 ECO OUTPUT BY QTR (BASE CASE)" xfId="406"/>
    <cellStyle name="_Heading_04 Altar P&amp;L Buildup" xfId="407"/>
    <cellStyle name="_Heading_09 Cooper LBO" xfId="408"/>
    <cellStyle name="_Heading_09 Cooper LBO_100 Roark Model_With GS Financing_Quarterly" xfId="409"/>
    <cellStyle name="_Heading_09 Cooper LBO_67 Roark Model_With GS Financing" xfId="410"/>
    <cellStyle name="_Heading_09 Cooper LBO_82 Roark Model_With GS Financing_Quarterly" xfId="411"/>
    <cellStyle name="_Heading_23 Longview Model" xfId="412"/>
    <cellStyle name="_Heading_23 Longview Model_100 Roark Model_With GS Financing_Quarterly" xfId="413"/>
    <cellStyle name="_Heading_23 Longview Model_67 Roark Model_With GS Financing" xfId="414"/>
    <cellStyle name="_Heading_23 Longview Model_82 Roark Model_With GS Financing_Quarterly" xfId="415"/>
    <cellStyle name="_Heading_33 Roark Model_With GS Financing REPAIRED" xfId="416"/>
    <cellStyle name="_Heading_Book1" xfId="417"/>
    <cellStyle name="_Heading_Build-up by Segment" xfId="418"/>
    <cellStyle name="_Heading_Comps 24May02_Final" xfId="419"/>
    <cellStyle name="_Heading_Cooper Model 25v1" xfId="420"/>
    <cellStyle name="_Heading_Corporate and restructuring charges" xfId="421"/>
    <cellStyle name="_Heading_Expenses by Division" xfId="422"/>
    <cellStyle name="_Heading_fees" xfId="423"/>
    <cellStyle name="_Heading_Final Canadian Bank Comp (sent to IBD)FORM" xfId="424"/>
    <cellStyle name="_Heading_GS Longview Model_Sep 14 2006 v14 Formatted for Siemens" xfId="425"/>
    <cellStyle name="_Heading_GS Longview Model_Sep 14 2006 v14 Formatted for Siemens_100 Roark Model_With GS Financing_Quarterly" xfId="426"/>
    <cellStyle name="_Heading_GS Longview Model_Sep 14 2006 v14 Formatted for Siemens_67 Roark Model_With GS Financing" xfId="427"/>
    <cellStyle name="_Heading_GS Longview Model_Sep 14 2006 v14 Formatted for Siemens_82 Roark Model_With GS Financing_Quarterly" xfId="428"/>
    <cellStyle name="_Heading_Hedge Volumes 091604" xfId="429"/>
    <cellStyle name="_Heading_Initial Build" xfId="430"/>
    <cellStyle name="_Heading_MAXF historical financials" xfId="431"/>
    <cellStyle name="_Heading_May, 2006 Estimate 6-21-06_na SD NEW 08.14.06" xfId="432"/>
    <cellStyle name="_Heading_May, 2006 Estimate 6-21-06_na SD NEW 08.14.06_100 Roark Model_With GS Financing_Quarterly" xfId="433"/>
    <cellStyle name="_Heading_May, 2006 Estimate 6-21-06_na SD NEW 08.14.06_67 Roark Model_With GS Financing" xfId="434"/>
    <cellStyle name="_Heading_May, 2006 Estimate 6-21-06_na SD NEW 08.14.06_82 Roark Model_With GS Financing_Quarterly" xfId="435"/>
    <cellStyle name="_Heading_Output Pages" xfId="436"/>
    <cellStyle name="_Heading_Output Pagesv2" xfId="437"/>
    <cellStyle name="_Heading_PL Consolidated (2003)" xfId="438"/>
    <cellStyle name="_Heading_Prepaid Lease Model" xfId="439"/>
    <cellStyle name="_Heading_Prepaid Lease Model_100 Roark Model_With GS Financing_Quarterly" xfId="440"/>
    <cellStyle name="_Heading_Prepaid Lease Model_67 Roark Model_With GS Financing" xfId="441"/>
    <cellStyle name="_Heading_Prepaid Lease Model_82 Roark Model_With GS Financing_Quarterly" xfId="442"/>
    <cellStyle name="_Heading_Prepaid_Lease_Model_for_AAT_04(1)" xfId="443"/>
    <cellStyle name="_Heading_prestemp" xfId="444"/>
    <cellStyle name="_Heading_Revenue Build-up" xfId="445"/>
    <cellStyle name="_Heading_Semperit AVP 14-Nov-2002" xfId="446"/>
    <cellStyle name="_Heading_Short_Form_LBO" xfId="447"/>
    <cellStyle name="_Heading_Summary Financials 04" xfId="448"/>
    <cellStyle name="_Heading_Summary Financials 04_100 Roark Model_With GS Financing_Quarterly" xfId="449"/>
    <cellStyle name="_Heading_Summary Financials 04_67 Roark Model_With GS Financing" xfId="450"/>
    <cellStyle name="_Heading_Summary Financials 04_82 Roark Model_With GS Financing_Quarterly" xfId="451"/>
    <cellStyle name="_Heading_Summary P&amp;L" xfId="452"/>
    <cellStyle name="_Heading_Syndication Short Form CF Model" xfId="453"/>
    <cellStyle name="_Heading_Syndication Short Form CF Model_100 Roark Model_With GS Financing_Quarterly" xfId="454"/>
    <cellStyle name="_Heading_Syndication Short Form CF Model_67 Roark Model_With GS Financing" xfId="455"/>
    <cellStyle name="_Heading_Syndication Short Form CF Model_82 Roark Model_With GS Financing_Quarterly" xfId="456"/>
    <cellStyle name="_Heading_Wienerberger AVP 2003-08-15" xfId="457"/>
    <cellStyle name="_Heading_Wienerberger Estimates" xfId="458"/>
    <cellStyle name="_Heading_Wienerberger Estimates_100 Roark Model_With GS Financing_Quarterly" xfId="459"/>
    <cellStyle name="_Heading_Wienerberger Estimates_67 Roark Model_With GS Financing" xfId="460"/>
    <cellStyle name="_Heading_Wienerberger Estimates_82 Roark Model_With GS Financing_Quarterly" xfId="461"/>
    <cellStyle name="_Highlight" xfId="462"/>
    <cellStyle name="_Highlight_accretion dilution analysis" xfId="463"/>
    <cellStyle name="_Highlight_Assumptions" xfId="464"/>
    <cellStyle name="_Highlight_Caroline Model" xfId="465"/>
    <cellStyle name="_Highlight_Comps 24May02_Final" xfId="466"/>
    <cellStyle name="_Highlight_CSC_Palm_Sum_of_Parts_5_23_01a" xfId="467"/>
    <cellStyle name="_Highlight_Expenses_V6" xfId="468"/>
    <cellStyle name="_Highlight_Financials" xfId="469"/>
    <cellStyle name="_Highlight_Financials Layout dpak 9-26-01 v1" xfId="470"/>
    <cellStyle name="_Highlight_GS Long Form Model3 7-23-02 TROON v34" xfId="471"/>
    <cellStyle name="_Highlight_Historical Financials" xfId="472"/>
    <cellStyle name="_Highlight_IBES_EPS_Estimates" xfId="473"/>
    <cellStyle name="_Highlight_Lease Expiration Model" xfId="474"/>
    <cellStyle name="_Highlight_Management Numbers Linked" xfId="475"/>
    <cellStyle name="_Highlight_ModelDrivers1" xfId="476"/>
    <cellStyle name="_Highlight_Original Masters2002 Base Case Model 2-12-03 v1" xfId="477"/>
    <cellStyle name="_Highlight_Palm Model 10_05" xfId="478"/>
    <cellStyle name="_Highlight_Palm Model 10_05_100 Roark Model_With GS Financing_Quarterly" xfId="479"/>
    <cellStyle name="_Highlight_Palm Model 10_05_67 Roark Model_With GS Financing" xfId="480"/>
    <cellStyle name="_Highlight_Palm Model 10_05_82 Roark Model_With GS Financing_Quarterly" xfId="481"/>
    <cellStyle name="_Highlight_PFOwnership" xfId="482"/>
    <cellStyle name="_Highlight_Potential Strategic Partners" xfId="483"/>
    <cellStyle name="_Highlight_Prospective Asset Sales v42" xfId="484"/>
    <cellStyle name="_Highlight_Simple Merger Plans" xfId="485"/>
    <cellStyle name="_Highlight_Troon DCF Model 8-13-02 v1" xfId="486"/>
    <cellStyle name="_Highlight_Updated LIBOR Curve from Marius Jungerhans 8-16-02" xfId="487"/>
    <cellStyle name="_JA Huggins Expansion Case 2 070506" xfId="488"/>
    <cellStyle name="_JPM Model vHOT" xfId="489"/>
    <cellStyle name="_JPM Model vHOT_100 Roark Model_With GS Financing_Quarterly" xfId="490"/>
    <cellStyle name="_JPM Model vHOT_67 Roark Model_With GS Financing" xfId="491"/>
    <cellStyle name="_JPM Model vHOT_82 Roark Model_With GS Financing_Quarterly" xfId="492"/>
    <cellStyle name="_JPM summary output v2" xfId="493"/>
    <cellStyle name="_JPM summary output v2_100 Roark Model_With GS Financing_Quarterly" xfId="494"/>
    <cellStyle name="_JPM summary output v2_67 Roark Model_With GS Financing" xfId="495"/>
    <cellStyle name="_JPM summary output v2_82 Roark Model_With GS Financing_Quarterly" xfId="496"/>
    <cellStyle name="_Kleen Model Debt Sizing (16)" xfId="497"/>
    <cellStyle name="_KPN Fixed" xfId="498"/>
    <cellStyle name="_Merger Plan 2-10-04 GSIBDv3" xfId="499"/>
    <cellStyle name="_Month" xfId="500"/>
    <cellStyle name="_Month_100 Roark Model_With GS Financing_Quarterly" xfId="501"/>
    <cellStyle name="_Month_67 Roark Model_With GS Financing" xfId="502"/>
    <cellStyle name="_Month_82 Roark Model_With GS Financing_Quarterly" xfId="503"/>
    <cellStyle name="_Multiple" xfId="504"/>
    <cellStyle name="_Multiple_01 Detailed Financial Model" xfId="505"/>
    <cellStyle name="_Multiple_01 Fig Tech CSC 1Q03" xfId="506"/>
    <cellStyle name="_Multiple_02 Potential Partner Ability to Pay Analysis2" xfId="507"/>
    <cellStyle name="_Multiple_02 Spring Model" xfId="508"/>
    <cellStyle name="_Multiple_04 Altar P&amp;L Buildup" xfId="509"/>
    <cellStyle name="_Multiple_04 Subsidiary Overview" xfId="510"/>
    <cellStyle name="_Multiple_08 Altar Model" xfId="511"/>
    <cellStyle name="_Multiple_09 Cooper LBO" xfId="512"/>
    <cellStyle name="_Multiple_12 Merger Plans" xfId="513"/>
    <cellStyle name="_Multiple_16 Coffeyville Model - Outage Sensitivity" xfId="514"/>
    <cellStyle name="_Multiple_accretion dilution analysis" xfId="515"/>
    <cellStyle name="_Multiple_Acquisition Ops 3" xfId="516"/>
    <cellStyle name="_Multiple_ADLAC Capital Structure Model-v2" xfId="517"/>
    <cellStyle name="_Multiple_Appliances Metrics for Leverage Finance" xfId="518"/>
    <cellStyle name="_Multiple_Asset_Management_CSC_Updated_06_26_2002" xfId="519"/>
    <cellStyle name="_Multiple_AVP" xfId="520"/>
    <cellStyle name="_Multiple_AVP - prev. 06 financials" xfId="521"/>
    <cellStyle name="_Multiple_avp_Merger Plan 2-10-04 GSIBDv3" xfId="522"/>
    <cellStyle name="_Multiple_avp_Palm Model 10_05" xfId="523"/>
    <cellStyle name="_Multiple_Bank &amp; Thrift Buyer Merger Plan(AutoPrice2000)" xfId="524"/>
    <cellStyle name="_Multiple_bank_csc_Q1_2001" xfId="525"/>
    <cellStyle name="_Multiple_bank_csc_Q2_2001" xfId="526"/>
    <cellStyle name="_Multiple_bank_csc_Q2_2001_c1" xfId="527"/>
    <cellStyle name="_Multiple_Book1" xfId="528"/>
    <cellStyle name="_Multiple_Book1_08 Altar Model" xfId="529"/>
    <cellStyle name="_Multiple_Book1_1" xfId="530"/>
    <cellStyle name="_Multiple_Book1_Merger Plan 2-10-04 GSIBDv3" xfId="531"/>
    <cellStyle name="_Multiple_Book2" xfId="532"/>
    <cellStyle name="_Multiple_Borders Model 11-11-03 mezz v6" xfId="533"/>
    <cellStyle name="_Multiple_Build-up by Segment" xfId="534"/>
    <cellStyle name="_Multiple_buyer_analysis" xfId="535"/>
    <cellStyle name="_Multiple_Catherine Historical Financials ('94 - '06)" xfId="536"/>
    <cellStyle name="_Multiple_CC Tracking Model 10-feb (nov results)" xfId="537"/>
    <cellStyle name="_Multiple_CC Tracking Model 13-feb (dec results)" xfId="538"/>
    <cellStyle name="_Multiple_Chart LBO model 07-24-03" xfId="539"/>
    <cellStyle name="_Multiple_Charter LBO model 07-25-03" xfId="540"/>
    <cellStyle name="_Multiple_com_ic_universe_6" xfId="541"/>
    <cellStyle name="_Multiple_Comparative Balance Sheets" xfId="542"/>
    <cellStyle name="_Multiple_Comparison of GS vs TRP base cases" xfId="543"/>
    <cellStyle name="_Multiple_Corporate and restructuring charges" xfId="544"/>
    <cellStyle name="_Multiple_Cross Dock Projections v3" xfId="545"/>
    <cellStyle name="_Multiple_csc" xfId="546"/>
    <cellStyle name="_Multiple_CSC Update_Status of Companies_11_19" xfId="547"/>
    <cellStyle name="_Multiple_CSC with WACC" xfId="548"/>
    <cellStyle name="_Multiple_CSC_Palm_Sum_of_Parts_4_20_01" xfId="549"/>
    <cellStyle name="_Multiple_CSC_Palm_Sum_of_Parts_5_23_01a" xfId="550"/>
    <cellStyle name="_Multiple_DCF Analysis" xfId="551"/>
    <cellStyle name="_Multiple_Description" xfId="552"/>
    <cellStyle name="_Multiple_Description " xfId="553"/>
    <cellStyle name="_Multiple_Description _37 Roark Model_With GS Financing" xfId="554"/>
    <cellStyle name="_Multiple_discussion" xfId="555"/>
    <cellStyle name="_Multiple_Eagle Ridge Cash Flow 01-10-02_GS" xfId="556"/>
    <cellStyle name="_Multiple_Expenses by Division" xfId="557"/>
    <cellStyle name="_Multiple_Final Canadian Bank Comp (sent to IBD)FORM" xfId="558"/>
    <cellStyle name="_Multiple_Financial Buildup 6-18-03 v7" xfId="559"/>
    <cellStyle name="_Multiple_Financial Comp to Mgmt Projections 02" xfId="560"/>
    <cellStyle name="_Multiple_Financials" xfId="561"/>
    <cellStyle name="_Multiple_Financials from OM" xfId="562"/>
    <cellStyle name="_Multiple_Financials From OM and Audited Financials" xfId="563"/>
    <cellStyle name="_Multiple_Financials_3" xfId="564"/>
    <cellStyle name="_Multiple_Football Field" xfId="565"/>
    <cellStyle name="_Multiple_IBES_EPS_Estimates" xfId="566"/>
    <cellStyle name="_Multiple_Initial Build" xfId="567"/>
    <cellStyle name="_Multiple_LBO (Post IM)" xfId="568"/>
    <cellStyle name="_Multiple_march_21_meeting" xfId="569"/>
    <cellStyle name="_Multiple_Master_Telecom_Equipment_CSCb" xfId="570"/>
    <cellStyle name="_Multiple_May, 2006 Estimate 6-21-06_na SD NEW 08.14.06" xfId="571"/>
    <cellStyle name="_Multiple_Merger Model - Exec" xfId="572"/>
    <cellStyle name="_Multiple_Merger model_new" xfId="573"/>
    <cellStyle name="_Multiple_Merger model_new_ability to pay" xfId="574"/>
    <cellStyle name="_Multiple_Merger Plan 2-10-04 GSIBDv3" xfId="575"/>
    <cellStyle name="_Multiple_merger plans" xfId="576"/>
    <cellStyle name="_Multiple_model_bk" xfId="577"/>
    <cellStyle name="_Multiple_monet_final_w_output" xfId="578"/>
    <cellStyle name="_Multiple_monet2.4" xfId="579"/>
    <cellStyle name="_Multiple_monet2.4_temp" xfId="580"/>
    <cellStyle name="_Multiple_monet2.8" xfId="581"/>
    <cellStyle name="_Multiple_MotLion Projections may" xfId="582"/>
    <cellStyle name="_Multiple_Neptune Ammortization Analysis 8-6-03" xfId="583"/>
    <cellStyle name="_Multiple_Old Life CSC" xfId="584"/>
    <cellStyle name="_Multiple_Other Category Breaidown 7-26-03 v1" xfId="585"/>
    <cellStyle name="_Multiple_Output Pages" xfId="586"/>
    <cellStyle name="_Multiple_Output Pagesv2" xfId="587"/>
    <cellStyle name="_Multiple_pace_merger plans" xfId="588"/>
    <cellStyle name="_Multiple_Palm Model 10_05" xfId="589"/>
    <cellStyle name="_Multiple_pdf file" xfId="590"/>
    <cellStyle name="_Multiple_PIA LBO Short Form" xfId="591"/>
    <cellStyle name="_Multiple_PNC_PF_2Q_update" xfId="592"/>
    <cellStyle name="_Multiple_Potential Strategic Partners" xfId="593"/>
    <cellStyle name="_Multiple_Prepaid_Lease_Model_for_AAT_04(1)" xfId="594"/>
    <cellStyle name="_Multiple_Projections--Management (Data Room)v6" xfId="595"/>
    <cellStyle name="_Multiple_promote model" xfId="596"/>
    <cellStyle name="_Multiple_QVC LBO Model 2-12-03 v3" xfId="597"/>
    <cellStyle name="_Multiple_Semperit AVP 14-Nov-2002" xfId="598"/>
    <cellStyle name="_Multiple_Short_Form_LBO" xfId="599"/>
    <cellStyle name="_Multiple_Sources and Uses FINAL dpakedit v2" xfId="600"/>
    <cellStyle name="_Multiple_Spectrasite model 02" xfId="601"/>
    <cellStyle name="_Multiple_Summary P&amp;L" xfId="602"/>
    <cellStyle name="_Multiple_Summary Valuation Analysis" xfId="603"/>
    <cellStyle name="_Multiple_Syndication Short Form CF Model" xfId="604"/>
    <cellStyle name="_Multiple_Synergies" xfId="605"/>
    <cellStyle name="_Multiple_Troon DCF Model 8-13-02 v1" xfId="606"/>
    <cellStyle name="_Multiple_Troon Financials 8-1-02" xfId="607"/>
    <cellStyle name="_Multiple_Troon LLC FS dpakedit 8-7-02" xfId="608"/>
    <cellStyle name="_Multiple_Troon LLC FS dpakedit 8-7-02 v3" xfId="609"/>
    <cellStyle name="_Multiple_Troon LLC FS dpakedit 8-7-02 v4" xfId="610"/>
    <cellStyle name="_Multiple_Troon_EBITDA" xfId="611"/>
    <cellStyle name="_Multiple_Valuation Overview - June 2001" xfId="612"/>
    <cellStyle name="_Multiple_Valuation_Troon dpak 8-5-02 v3" xfId="613"/>
    <cellStyle name="_Multiple_Wienerberger AVP 2003-08-15" xfId="614"/>
    <cellStyle name="_Multiple_Wienerberger Estimates" xfId="615"/>
    <cellStyle name="_MultipleSpace" xfId="616"/>
    <cellStyle name="_MultipleSpace_01 Detailed Financial Model" xfId="617"/>
    <cellStyle name="_MultipleSpace_01 Fig Tech CSC 1Q03" xfId="618"/>
    <cellStyle name="_MultipleSpace_02 Potential Partner Ability to Pay Analysis2" xfId="619"/>
    <cellStyle name="_MultipleSpace_04 Subsidiary Overview" xfId="620"/>
    <cellStyle name="_MultipleSpace_08 Altar Model" xfId="621"/>
    <cellStyle name="_MultipleSpace_12 Merger Plans" xfId="622"/>
    <cellStyle name="_MultipleSpace_16 Coffeyville Model - Outage Sensitivity" xfId="623"/>
    <cellStyle name="_MultipleSpace_accretion dilution analysis" xfId="624"/>
    <cellStyle name="_MultipleSpace_Acquisition Ops 3" xfId="625"/>
    <cellStyle name="_MultipleSpace_ADLAC Capital Structure Model-v2" xfId="626"/>
    <cellStyle name="_MultipleSpace_AVP" xfId="627"/>
    <cellStyle name="_MultipleSpace_AVP - prev. 06 financials" xfId="628"/>
    <cellStyle name="_MultipleSpace_avp_Merger Plan 2-10-04 GSIBDv3" xfId="629"/>
    <cellStyle name="_MultipleSpace_avp_Palm Model 10_05" xfId="630"/>
    <cellStyle name="_MultipleSpace_bank_csc_Q1_2001" xfId="631"/>
    <cellStyle name="_MultipleSpace_bank_csc_Q2_2001_c1" xfId="632"/>
    <cellStyle name="_MultipleSpace_Book1" xfId="633"/>
    <cellStyle name="_MultipleSpace_Book1_08 Altar Model" xfId="634"/>
    <cellStyle name="_MultipleSpace_Book1_Merger Plan 2-10-04 GSIBDv3" xfId="635"/>
    <cellStyle name="_MultipleSpace_Book2" xfId="636"/>
    <cellStyle name="_MultipleSpace_buyer_analysis" xfId="637"/>
    <cellStyle name="_MultipleSpace_Catherine Historical Financials ('94 - '06)" xfId="638"/>
    <cellStyle name="_MultipleSpace_CC Tracking Model 10-feb (nov results)" xfId="639"/>
    <cellStyle name="_MultipleSpace_CC Tracking Model 13-feb (dec results)" xfId="640"/>
    <cellStyle name="_MultipleSpace_Chart LBO model 07-24-03" xfId="641"/>
    <cellStyle name="_MultipleSpace_com_ic_universe_6" xfId="642"/>
    <cellStyle name="_MultipleSpace_Comparative Balance Sheets" xfId="643"/>
    <cellStyle name="_MultipleSpace_csc" xfId="644"/>
    <cellStyle name="_MultipleSpace_CSC Update_Status of Companies_11_19" xfId="645"/>
    <cellStyle name="_MultipleSpace_CSC with WACC" xfId="646"/>
    <cellStyle name="_MultipleSpace_CSC_Palm_Sum_of_Parts_4_20_01" xfId="647"/>
    <cellStyle name="_MultipleSpace_CSC_Palm_Sum_of_Parts_5_23_01a" xfId="648"/>
    <cellStyle name="_MultipleSpace_DCF Analysis" xfId="649"/>
    <cellStyle name="_MultipleSpace_Description" xfId="650"/>
    <cellStyle name="_MultipleSpace_Description " xfId="651"/>
    <cellStyle name="_MultipleSpace_Description _37 Roark Model_With GS Financing" xfId="652"/>
    <cellStyle name="_MultipleSpace_Eagle Ridge Cash Flow 01-10-02_GS" xfId="653"/>
    <cellStyle name="_MultipleSpace_Final Canadian Bank Comp (sent to IBD)FORM" xfId="654"/>
    <cellStyle name="_MultipleSpace_Financial Comp to Mgmt Projections 02" xfId="655"/>
    <cellStyle name="_MultipleSpace_Financials" xfId="656"/>
    <cellStyle name="_MultipleSpace_Financials from OM" xfId="657"/>
    <cellStyle name="_MultipleSpace_Financials From OM and Audited Financials" xfId="658"/>
    <cellStyle name="_MultipleSpace_Football Field" xfId="659"/>
    <cellStyle name="_MultipleSpace_IBES_EPS_Estimates" xfId="660"/>
    <cellStyle name="_MultipleSpace_Initial Build" xfId="661"/>
    <cellStyle name="_MultipleSpace_LBO (Post IM)" xfId="662"/>
    <cellStyle name="_MultipleSpace_Master_Telecom_Equipment_CSCb" xfId="663"/>
    <cellStyle name="_MultipleSpace_May, 2006 Estimate 6-21-06_na SD NEW 08.14.06" xfId="664"/>
    <cellStyle name="_MultipleSpace_Merger Model - Exec" xfId="665"/>
    <cellStyle name="_MultipleSpace_merger plans" xfId="666"/>
    <cellStyle name="_MultipleSpace_model_bk" xfId="667"/>
    <cellStyle name="_MultipleSpace_monet_final_w_output" xfId="668"/>
    <cellStyle name="_MultipleSpace_monet2.4" xfId="669"/>
    <cellStyle name="_MultipleSpace_monet2.4_temp" xfId="670"/>
    <cellStyle name="_MultipleSpace_monet2.8" xfId="671"/>
    <cellStyle name="_MultipleSpace_MotLion Projections may" xfId="672"/>
    <cellStyle name="_MultipleSpace_Old Life CSC" xfId="673"/>
    <cellStyle name="_MultipleSpace_pace_merger plans" xfId="674"/>
    <cellStyle name="_MultipleSpace_Palm Model 10_05" xfId="675"/>
    <cellStyle name="_MultipleSpace_pdf file" xfId="676"/>
    <cellStyle name="_MultipleSpace_PNC_PF_2Q_update" xfId="677"/>
    <cellStyle name="_MultipleSpace_Potential Strategic Partners" xfId="678"/>
    <cellStyle name="_MultipleSpace_Prepaid_Lease_Model_for_AAT_04(1)" xfId="679"/>
    <cellStyle name="_MultipleSpace_promote model" xfId="680"/>
    <cellStyle name="_MultipleSpace_QVC LBO Model 2-12-03 v3" xfId="681"/>
    <cellStyle name="_MultipleSpace_Semperit AVP 14-Nov-2002" xfId="682"/>
    <cellStyle name="_MultipleSpace_Short_Form_LBO" xfId="683"/>
    <cellStyle name="_MultipleSpace_Spectrasite model 02" xfId="684"/>
    <cellStyle name="_MultipleSpace_Summary Valuation Analysis" xfId="685"/>
    <cellStyle name="_MultipleSpace_Syndication Short Form CF Model" xfId="686"/>
    <cellStyle name="_MultipleSpace_Synergies" xfId="687"/>
    <cellStyle name="_MultipleSpace_Troon DCF Model 8-13-02 v1" xfId="688"/>
    <cellStyle name="_MultipleSpace_Troon Financials 8-1-02" xfId="689"/>
    <cellStyle name="_MultipleSpace_Troon LLC FS dpakedit 8-7-02" xfId="690"/>
    <cellStyle name="_MultipleSpace_Troon LLC FS dpakedit 8-7-02 v3" xfId="691"/>
    <cellStyle name="_MultipleSpace_Troon LLC FS dpakedit 8-7-02 v4" xfId="692"/>
    <cellStyle name="_MultipleSpace_Troon_EBITDA" xfId="693"/>
    <cellStyle name="_MultipleSpace_Valuation Overview - June 2001" xfId="694"/>
    <cellStyle name="_MultipleSpace_Valuation_Troon dpak 8-5-02 v3" xfId="695"/>
    <cellStyle name="_MultipleSpace_Wienerberger AVP 2003-08-15" xfId="696"/>
    <cellStyle name="_MultipleSpace_Wienerberger Estimates" xfId="697"/>
    <cellStyle name="_Noble comparison structures v26" xfId="698"/>
    <cellStyle name="_Percent" xfId="699"/>
    <cellStyle name="_Percent_Acquisition Ops 3" xfId="700"/>
    <cellStyle name="_Percent_AVP" xfId="701"/>
    <cellStyle name="_Percent_Book1" xfId="702"/>
    <cellStyle name="_Percent_Comparative Balance Sheets" xfId="703"/>
    <cellStyle name="_Percent_CSC with WACC" xfId="704"/>
    <cellStyle name="_Percent_Master_Telecom_Equipment_CSCb" xfId="705"/>
    <cellStyle name="_Percent_Merger Model - Exec" xfId="706"/>
    <cellStyle name="_Percent_merger plans" xfId="707"/>
    <cellStyle name="_Percent_monet2.4" xfId="708"/>
    <cellStyle name="_Percent_monet2.4_temp" xfId="709"/>
    <cellStyle name="_Percent_monet2.8" xfId="710"/>
    <cellStyle name="_Percent_MotLion Projections may" xfId="711"/>
    <cellStyle name="_Percent_pace_merger plans" xfId="712"/>
    <cellStyle name="_Percent_Palm Model 10_05" xfId="713"/>
    <cellStyle name="_Percent_pdf file" xfId="714"/>
    <cellStyle name="_Percent_Sources and Uses FINAL dpakedit v2" xfId="715"/>
    <cellStyle name="_Percent_Valuation Overview - June 2001" xfId="716"/>
    <cellStyle name="_Percent_Valuation_Troon dpak 8-5-02 v3" xfId="717"/>
    <cellStyle name="_PercentReal" xfId="718"/>
    <cellStyle name="_PercentReal_bs_avp" xfId="719"/>
    <cellStyle name="_percentReal_monet_final_w_output" xfId="720"/>
    <cellStyle name="_PercentSpace" xfId="721"/>
    <cellStyle name="_PercentSpace_Acquisition Ops 3" xfId="722"/>
    <cellStyle name="_PercentSpace_AVP" xfId="723"/>
    <cellStyle name="_PercentSpace_Book1" xfId="724"/>
    <cellStyle name="_PercentSpace_Book1_Merger Plan 2-10-04 GSIBDv3" xfId="725"/>
    <cellStyle name="_PercentSpace_Comparative Balance Sheets" xfId="726"/>
    <cellStyle name="_PercentSpace_CSC with WACC" xfId="727"/>
    <cellStyle name="_PercentSpace_Master_Telecom_Equipment_CSCb" xfId="728"/>
    <cellStyle name="_PercentSpace_Merger Model - Exec" xfId="729"/>
    <cellStyle name="_PercentSpace_merger plans" xfId="730"/>
    <cellStyle name="_PercentSpace_monet2.4" xfId="731"/>
    <cellStyle name="_PercentSpace_monet2.4_temp" xfId="732"/>
    <cellStyle name="_PercentSpace_monet2.8" xfId="733"/>
    <cellStyle name="_PercentSpace_MotLion Projections may" xfId="734"/>
    <cellStyle name="_PercentSpace_pace_merger plans" xfId="735"/>
    <cellStyle name="_PercentSpace_Palm Model 10_05" xfId="736"/>
    <cellStyle name="_PercentSpace_pdf file" xfId="737"/>
    <cellStyle name="_PercentSpace_Projections--Management (Data Room)v6" xfId="738"/>
    <cellStyle name="_PercentSpace_Sources and Uses FINAL dpakedit v2" xfId="739"/>
    <cellStyle name="_PercentSpace_Valuation Overview - June 2001" xfId="740"/>
    <cellStyle name="_PercentSpace_Valuation_Troon dpak 8-5-02 v3" xfId="741"/>
    <cellStyle name="_Philadelphia (6-27-05)" xfId="742"/>
    <cellStyle name="_Pipeline Data_022003" xfId="743"/>
    <cellStyle name="_Prototype Canadian Wind Model_(5-17-07_11a)" xfId="744"/>
    <cellStyle name="_Sean working template - new model" xfId="745"/>
    <cellStyle name="_Sources and Uses FINAL dpakedit v2" xfId="746"/>
    <cellStyle name="_SubHeading" xfId="747"/>
    <cellStyle name="_SubHeading_01 FR Assumptions" xfId="748"/>
    <cellStyle name="_SubHeading_01 model" xfId="749"/>
    <cellStyle name="_SubHeading_01 model_100 Roark Model_With GS Financing_Quarterly" xfId="750"/>
    <cellStyle name="_SubHeading_01 model_67 Roark Model_With GS Financing" xfId="751"/>
    <cellStyle name="_SubHeading_01 model_82 Roark Model_With GS Financing_Quarterly" xfId="752"/>
    <cellStyle name="_SubHeading_02 CAPEX May 4 2 0 REVISED" xfId="753"/>
    <cellStyle name="_SubHeading_02 Financials Sept 27th" xfId="754"/>
    <cellStyle name="_SubHeading_02 Potential Partner Ability to Pay Analysis2" xfId="755"/>
    <cellStyle name="_SubHeading_02 Potential Partner Ability to Pay Analysis2_100 Roark Model_With GS Financing_Quarterly" xfId="756"/>
    <cellStyle name="_SubHeading_02 Potential Partner Ability to Pay Analysis2_67 Roark Model_With GS Financing" xfId="757"/>
    <cellStyle name="_SubHeading_02 Potential Partner Ability to Pay Analysis2_82 Roark Model_With GS Financing_Quarterly" xfId="758"/>
    <cellStyle name="_SubHeading_03 ECO OUTPUT BY QTR (BASE CASE)" xfId="759"/>
    <cellStyle name="_SubHeading_04 Altar P&amp;L Buildup" xfId="760"/>
    <cellStyle name="_SubHeading_09 Cooper LBO" xfId="761"/>
    <cellStyle name="_SubHeading_09 Cooper LBO_100 Roark Model_With GS Financing_Quarterly" xfId="762"/>
    <cellStyle name="_SubHeading_09 Cooper LBO_67 Roark Model_With GS Financing" xfId="763"/>
    <cellStyle name="_SubHeading_09 Cooper LBO_82 Roark Model_With GS Financing_Quarterly" xfId="764"/>
    <cellStyle name="_SubHeading_12 Merger Plans" xfId="765"/>
    <cellStyle name="_SubHeading_12 Merger Plans_100 Roark Model_With GS Financing_Quarterly" xfId="766"/>
    <cellStyle name="_SubHeading_12 Merger Plans_67 Roark Model_With GS Financing" xfId="767"/>
    <cellStyle name="_SubHeading_12 Merger Plans_82 Roark Model_With GS Financing_Quarterly" xfId="768"/>
    <cellStyle name="_SubHeading_23 Longview Model" xfId="769"/>
    <cellStyle name="_SubHeading_23 Longview Model_100 Roark Model_With GS Financing_Quarterly" xfId="770"/>
    <cellStyle name="_SubHeading_23 Longview Model_67 Roark Model_With GS Financing" xfId="771"/>
    <cellStyle name="_SubHeading_23 Longview Model_82 Roark Model_With GS Financing_Quarterly" xfId="772"/>
    <cellStyle name="_SubHeading_37 Roark Model_With GS Financing" xfId="773"/>
    <cellStyle name="_SubHeading_accretion dilution analysis" xfId="774"/>
    <cellStyle name="_SubHeading_accretion dilution analysis_100 Roark Model_With GS Financing_Quarterly" xfId="775"/>
    <cellStyle name="_SubHeading_accretion dilution analysis_67 Roark Model_With GS Financing" xfId="776"/>
    <cellStyle name="_SubHeading_accretion dilution analysis_82 Roark Model_With GS Financing_Quarterly" xfId="777"/>
    <cellStyle name="_SubHeading_bank_csc_and merger plan4" xfId="778"/>
    <cellStyle name="_SubHeading_bank_csc_and merger plan4_100 Roark Model_With GS Financing_Quarterly" xfId="779"/>
    <cellStyle name="_SubHeading_bank_csc_and merger plan4_67 Roark Model_With GS Financing" xfId="780"/>
    <cellStyle name="_SubHeading_bank_csc_and merger plan4_82 Roark Model_With GS Financing_Quarterly" xfId="781"/>
    <cellStyle name="_SubHeading_bank_csc_Q1_2001" xfId="782"/>
    <cellStyle name="_SubHeading_bank_csc_Q1_2001_100 Roark Model_With GS Financing_Quarterly" xfId="783"/>
    <cellStyle name="_SubHeading_bank_csc_Q1_2001_67 Roark Model_With GS Financing" xfId="784"/>
    <cellStyle name="_SubHeading_bank_csc_Q1_2001_82 Roark Model_With GS Financing_Quarterly" xfId="785"/>
    <cellStyle name="_SubHeading_bank_csc_Q2_2001" xfId="786"/>
    <cellStyle name="_SubHeading_bank_csc_Q2_2001_100 Roark Model_With GS Financing_Quarterly" xfId="787"/>
    <cellStyle name="_SubHeading_bank_csc_Q2_2001_67 Roark Model_With GS Financing" xfId="788"/>
    <cellStyle name="_SubHeading_bank_csc_Q2_2001_82 Roark Model_With GS Financing_Quarterly" xfId="789"/>
    <cellStyle name="_SubHeading_bank_csc_Q2_2001_c1" xfId="790"/>
    <cellStyle name="_SubHeading_bank_csc_Q2_2001_c1_100 Roark Model_With GS Financing_Quarterly" xfId="791"/>
    <cellStyle name="_SubHeading_bank_csc_Q2_2001_c1_67 Roark Model_With GS Financing" xfId="792"/>
    <cellStyle name="_SubHeading_bank_csc_Q2_2001_c1_82 Roark Model_With GS Financing_Quarterly" xfId="793"/>
    <cellStyle name="_SubHeading_Book1" xfId="794"/>
    <cellStyle name="_SubHeading_Book1_08 Altar Model" xfId="795"/>
    <cellStyle name="_SubHeading_Book1_08 Altar Model_100 Roark Model_With GS Financing_Quarterly" xfId="796"/>
    <cellStyle name="_SubHeading_Book1_08 Altar Model_67 Roark Model_With GS Financing" xfId="797"/>
    <cellStyle name="_SubHeading_Book1_08 Altar Model_82 Roark Model_With GS Financing_Quarterly" xfId="798"/>
    <cellStyle name="_SubHeading_Build-up by Segment" xfId="799"/>
    <cellStyle name="_SubHeading_Comps 24May02_Final" xfId="800"/>
    <cellStyle name="_SubHeading_Cooper Model 25v1" xfId="801"/>
    <cellStyle name="_SubHeading_Corporate and restructuring charges" xfId="802"/>
    <cellStyle name="_SubHeading_CSC with WACC" xfId="803"/>
    <cellStyle name="_SubHeading_CSC with WACC_100 Roark Model_With GS Financing_Quarterly" xfId="804"/>
    <cellStyle name="_SubHeading_CSC with WACC_67 Roark Model_With GS Financing" xfId="805"/>
    <cellStyle name="_SubHeading_CSC with WACC_82 Roark Model_With GS Financing_Quarterly" xfId="806"/>
    <cellStyle name="_SubHeading_CSC_Palm_Sum_of_Parts_5_23_01a" xfId="807"/>
    <cellStyle name="_SubHeading_CSC_Palm_Sum_of_Parts_5_23_01a_100 Roark Model_With GS Financing_Quarterly" xfId="808"/>
    <cellStyle name="_SubHeading_CSC_Palm_Sum_of_Parts_5_23_01a_67 Roark Model_With GS Financing" xfId="809"/>
    <cellStyle name="_SubHeading_CSC_Palm_Sum_of_Parts_5_23_01a_82 Roark Model_With GS Financing_Quarterly" xfId="810"/>
    <cellStyle name="_SubHeading_Description" xfId="811"/>
    <cellStyle name="_SubHeading_Description " xfId="812"/>
    <cellStyle name="_SubHeading_Description _100 Roark Model_With GS Financing_Quarterly" xfId="813"/>
    <cellStyle name="_SubHeading_Description _33 Roark Model_With GS Financing REPAIRED" xfId="814"/>
    <cellStyle name="_SubHeading_Description _37 Roark Model_With GS Financing" xfId="815"/>
    <cellStyle name="_SubHeading_Description _67 Roark Model_With GS Financing" xfId="816"/>
    <cellStyle name="_SubHeading_Description _82 Roark Model_With GS Financing_Quarterly" xfId="817"/>
    <cellStyle name="_SubHeading_er" xfId="818"/>
    <cellStyle name="_SubHeading_er_100 Roark Model_With GS Financing_Quarterly" xfId="819"/>
    <cellStyle name="_SubHeading_er_67 Roark Model_With GS Financing" xfId="820"/>
    <cellStyle name="_SubHeading_er_82 Roark Model_With GS Financing_Quarterly" xfId="821"/>
    <cellStyle name="_SubHeading_Expenses by Division" xfId="822"/>
    <cellStyle name="_SubHeading_fees" xfId="823"/>
    <cellStyle name="_SubHeading_FigTech Merger Model_02" xfId="824"/>
    <cellStyle name="_SubHeading_FigTech Merger Model_02_100 Roark Model_With GS Financing_Quarterly" xfId="825"/>
    <cellStyle name="_SubHeading_FigTech Merger Model_02_67 Roark Model_With GS Financing" xfId="826"/>
    <cellStyle name="_SubHeading_FigTech Merger Model_02_82 Roark Model_With GS Financing_Quarterly" xfId="827"/>
    <cellStyle name="_SubHeading_Final Canadian Bank Comp (sent to IBD)FORM" xfId="828"/>
    <cellStyle name="_SubHeading_Financials Layout dpak 9-26-01 v1" xfId="829"/>
    <cellStyle name="_SubHeading_Financials Layout dpak 9-26-01 v1_100 Roark Model_With GS Financing_Quarterly" xfId="830"/>
    <cellStyle name="_SubHeading_Financials Layout dpak 9-26-01 v1_67 Roark Model_With GS Financing" xfId="831"/>
    <cellStyle name="_SubHeading_Financials Layout dpak 9-26-01 v1_82 Roark Model_With GS Financing_Quarterly" xfId="832"/>
    <cellStyle name="_SubHeading_Football Field" xfId="833"/>
    <cellStyle name="_SubHeading_Football Field_100 Roark Model_With GS Financing_Quarterly" xfId="834"/>
    <cellStyle name="_SubHeading_Football Field_67 Roark Model_With GS Financing" xfId="835"/>
    <cellStyle name="_SubHeading_Football Field_82 Roark Model_With GS Financing_Quarterly" xfId="836"/>
    <cellStyle name="_SubHeading_GS Longview Model_Sep 14 2006 v14 Formatted for Siemens" xfId="837"/>
    <cellStyle name="_SubHeading_GS Longview Model_Sep 14 2006 v14 Formatted for Siemens_100 Roark Model_With GS Financing_Quarterly" xfId="838"/>
    <cellStyle name="_SubHeading_GS Longview Model_Sep 14 2006 v14 Formatted for Siemens_67 Roark Model_With GS Financing" xfId="839"/>
    <cellStyle name="_SubHeading_GS Longview Model_Sep 14 2006 v14 Formatted for Siemens_82 Roark Model_With GS Financing_Quarterly" xfId="840"/>
    <cellStyle name="_SubHeading_Hedge Volumes 091604" xfId="841"/>
    <cellStyle name="_SubHeading_IBES_EPS_Estimates" xfId="842"/>
    <cellStyle name="_SubHeading_IBES_EPS_Estimates_100 Roark Model_With GS Financing_Quarterly" xfId="843"/>
    <cellStyle name="_SubHeading_IBES_EPS_Estimates_67 Roark Model_With GS Financing" xfId="844"/>
    <cellStyle name="_SubHeading_IBES_EPS_Estimates_82 Roark Model_With GS Financing_Quarterly" xfId="845"/>
    <cellStyle name="_SubHeading_Initial Build" xfId="846"/>
    <cellStyle name="_SubHeading_Master_Telecom_Equipment_CSC_5_9_01_v02" xfId="847"/>
    <cellStyle name="_SubHeading_Master_Telecom_Equipment_CSC_5_9_01_v02_100 Roark Model_With GS Financing_Quarterly" xfId="848"/>
    <cellStyle name="_SubHeading_Master_Telecom_Equipment_CSC_5_9_01_v02_67 Roark Model_With GS Financing" xfId="849"/>
    <cellStyle name="_SubHeading_Master_Telecom_Equipment_CSC_5_9_01_v02_82 Roark Model_With GS Financing_Quarterly" xfId="850"/>
    <cellStyle name="_SubHeading_Master_Telecom_Equipment_CSCb" xfId="851"/>
    <cellStyle name="_SubHeading_Master_Telecom_Equipment_CSCb_100 Roark Model_With GS Financing_Quarterly" xfId="852"/>
    <cellStyle name="_SubHeading_Master_Telecom_Equipment_CSCb_67 Roark Model_With GS Financing" xfId="853"/>
    <cellStyle name="_SubHeading_Master_Telecom_Equipment_CSCb_82 Roark Model_With GS Financing_Quarterly" xfId="854"/>
    <cellStyle name="_SubHeading_MAXF historical financials" xfId="855"/>
    <cellStyle name="_SubHeading_May, 2006 Estimate 6-21-06_na SD NEW 08.14.06" xfId="856"/>
    <cellStyle name="_SubHeading_May, 2006 Estimate 6-21-06_na SD NEW 08.14.06_100 Roark Model_With GS Financing_Quarterly" xfId="857"/>
    <cellStyle name="_SubHeading_May, 2006 Estimate 6-21-06_na SD NEW 08.14.06_67 Roark Model_With GS Financing" xfId="858"/>
    <cellStyle name="_SubHeading_May, 2006 Estimate 6-21-06_na SD NEW 08.14.06_82 Roark Model_With GS Financing_Quarterly" xfId="859"/>
    <cellStyle name="_SubHeading_Merger model_new_ability to pay" xfId="860"/>
    <cellStyle name="_SubHeading_Merger model_new_ability to pay_100 Roark Model_With GS Financing_Quarterly" xfId="861"/>
    <cellStyle name="_SubHeading_Merger model_new_ability to pay_67 Roark Model_With GS Financing" xfId="862"/>
    <cellStyle name="_SubHeading_Merger model_new_ability to pay_82 Roark Model_With GS Financing_Quarterly" xfId="863"/>
    <cellStyle name="_SubHeading_Merger Plan 31-Scenario 12" xfId="864"/>
    <cellStyle name="_SubHeading_Merger Plan 31-Scenario 12_100 Roark Model_With GS Financing_Quarterly" xfId="865"/>
    <cellStyle name="_SubHeading_Merger Plan 31-Scenario 12_67 Roark Model_With GS Financing" xfId="866"/>
    <cellStyle name="_SubHeading_Merger Plan 31-Scenario 12_82 Roark Model_With GS Financing_Quarterly" xfId="867"/>
    <cellStyle name="_SubHeading_merger plans_June 1" xfId="868"/>
    <cellStyle name="_SubHeading_merger plans_June 1_100 Roark Model_With GS Financing_Quarterly" xfId="869"/>
    <cellStyle name="_SubHeading_merger plans_June 1_67 Roark Model_With GS Financing" xfId="870"/>
    <cellStyle name="_SubHeading_merger plans_June 1_82 Roark Model_With GS Financing_Quarterly" xfId="871"/>
    <cellStyle name="_SubHeading_model_bk" xfId="872"/>
    <cellStyle name="_SubHeading_model_bk_100 Roark Model_With GS Financing_Quarterly" xfId="873"/>
    <cellStyle name="_SubHeading_model_bk_67 Roark Model_With GS Financing" xfId="874"/>
    <cellStyle name="_SubHeading_model_bk_82 Roark Model_With GS Financing_Quarterly" xfId="875"/>
    <cellStyle name="_SubHeading_monet2.4" xfId="876"/>
    <cellStyle name="_SubHeading_monet2.4_100 Roark Model_With GS Financing_Quarterly" xfId="877"/>
    <cellStyle name="_SubHeading_monet2.4_67 Roark Model_With GS Financing" xfId="878"/>
    <cellStyle name="_SubHeading_monet2.4_82 Roark Model_With GS Financing_Quarterly" xfId="879"/>
    <cellStyle name="_SubHeading_MotLion Projections may" xfId="880"/>
    <cellStyle name="_SubHeading_MotLion Projections may_100 Roark Model_With GS Financing_Quarterly" xfId="881"/>
    <cellStyle name="_SubHeading_MotLion Projections may_67 Roark Model_With GS Financing" xfId="882"/>
    <cellStyle name="_SubHeading_MotLion Projections may_82 Roark Model_With GS Financing_Quarterly" xfId="883"/>
    <cellStyle name="_SubHeading_Output Pages" xfId="884"/>
    <cellStyle name="_SubHeading_Output Pagesv2" xfId="885"/>
    <cellStyle name="_SubHeading_PL Consolidated (2003)" xfId="886"/>
    <cellStyle name="_SubHeading_PNC_merger_plan_divestitures_05" xfId="887"/>
    <cellStyle name="_SubHeading_PNC_merger_plan_divestitures_05_100 Roark Model_With GS Financing_Quarterly" xfId="888"/>
    <cellStyle name="_SubHeading_PNC_merger_plan_divestitures_05_67 Roark Model_With GS Financing" xfId="889"/>
    <cellStyle name="_SubHeading_PNC_merger_plan_divestitures_05_82 Roark Model_With GS Financing_Quarterly" xfId="890"/>
    <cellStyle name="_SubHeading_Potential Strategic Partners" xfId="891"/>
    <cellStyle name="_SubHeading_Potential Strategic Partners_100 Roark Model_With GS Financing_Quarterly" xfId="892"/>
    <cellStyle name="_SubHeading_Potential Strategic Partners_67 Roark Model_With GS Financing" xfId="893"/>
    <cellStyle name="_SubHeading_Potential Strategic Partners_82 Roark Model_With GS Financing_Quarterly" xfId="894"/>
    <cellStyle name="_SubHeading_Prepaid Lease Model" xfId="895"/>
    <cellStyle name="_SubHeading_Prepaid Lease Model_100 Roark Model_With GS Financing_Quarterly" xfId="896"/>
    <cellStyle name="_SubHeading_Prepaid Lease Model_67 Roark Model_With GS Financing" xfId="897"/>
    <cellStyle name="_SubHeading_Prepaid Lease Model_82 Roark Model_With GS Financing_Quarterly" xfId="898"/>
    <cellStyle name="_SubHeading_Prepaid_Lease_Model_for_AAT_04(1)" xfId="899"/>
    <cellStyle name="_SubHeading_prestemp" xfId="900"/>
    <cellStyle name="_SubHeading_prestemp_1" xfId="901"/>
    <cellStyle name="_SubHeading_prestemp_AVP - prev. 06 financials" xfId="902"/>
    <cellStyle name="_SubHeading_prestemp_AVP - prev. 06 financials_100 Roark Model_With GS Financing_Quarterly" xfId="903"/>
    <cellStyle name="_SubHeading_prestemp_AVP - prev. 06 financials_67 Roark Model_With GS Financing" xfId="904"/>
    <cellStyle name="_SubHeading_prestemp_AVP - prev. 06 financials_82 Roark Model_With GS Financing_Quarterly" xfId="905"/>
    <cellStyle name="_SubHeading_prestemp_Palm Model 10_05" xfId="906"/>
    <cellStyle name="_SubHeading_prestemp_Palm Model 10_05_100 Roark Model_With GS Financing_Quarterly" xfId="907"/>
    <cellStyle name="_SubHeading_prestemp_Palm Model 10_05_67 Roark Model_With GS Financing" xfId="908"/>
    <cellStyle name="_SubHeading_prestemp_Palm Model 10_05_82 Roark Model_With GS Financing_Quarterly" xfId="909"/>
    <cellStyle name="_SubHeading_prestemp_PNC_merger_plan_divestitures_05" xfId="910"/>
    <cellStyle name="_SubHeading_prestemp_PNC_merger_plan_divestitures_05_100 Roark Model_With GS Financing_Quarterly" xfId="911"/>
    <cellStyle name="_SubHeading_prestemp_PNC_merger_plan_divestitures_05_67 Roark Model_With GS Financing" xfId="912"/>
    <cellStyle name="_SubHeading_prestemp_PNC_merger_plan_divestitures_05_82 Roark Model_With GS Financing_Quarterly" xfId="913"/>
    <cellStyle name="_SubHeading_prestemp_PNC_PF_2Q_update" xfId="914"/>
    <cellStyle name="_SubHeading_prestemp_Simple Merger Plans" xfId="915"/>
    <cellStyle name="_SubHeading_prestemp_Simple Merger Plans_100 Roark Model_With GS Financing_Quarterly" xfId="916"/>
    <cellStyle name="_SubHeading_prestemp_Simple Merger Plans_67 Roark Model_With GS Financing" xfId="917"/>
    <cellStyle name="_SubHeading_prestemp_Simple Merger Plans_82 Roark Model_With GS Financing_Quarterly" xfId="918"/>
    <cellStyle name="_SubHeading_prestemp_Troon DCF Model 8-13-02 v1" xfId="919"/>
    <cellStyle name="_SubHeading_prestemp_Troon DCF Model 8-13-02 v1_100 Roark Model_With GS Financing_Quarterly" xfId="920"/>
    <cellStyle name="_SubHeading_prestemp_Troon DCF Model 8-13-02 v1_67 Roark Model_With GS Financing" xfId="921"/>
    <cellStyle name="_SubHeading_prestemp_Troon DCF Model 8-13-02 v1_82 Roark Model_With GS Financing_Quarterly" xfId="922"/>
    <cellStyle name="_SubHeading_prestemp_Valuation_Troon dpak 8-5-02 v3" xfId="923"/>
    <cellStyle name="_SubHeading_Revenue Build-up" xfId="924"/>
    <cellStyle name="_SubHeading_Semperit AVP 14-Nov-2002" xfId="925"/>
    <cellStyle name="_SubHeading_Short_Form_LBO" xfId="926"/>
    <cellStyle name="_SubHeading_Simple Merger Plans" xfId="927"/>
    <cellStyle name="_SubHeading_Simple Merger Plans_100 Roark Model_With GS Financing_Quarterly" xfId="928"/>
    <cellStyle name="_SubHeading_Simple Merger Plans_67 Roark Model_With GS Financing" xfId="929"/>
    <cellStyle name="_SubHeading_Simple Merger Plans_82 Roark Model_With GS Financing_Quarterly" xfId="930"/>
    <cellStyle name="_SubHeading_Stallion Analysis_a" xfId="931"/>
    <cellStyle name="_SubHeading_Stallion Analysis_a_100 Roark Model_With GS Financing_Quarterly" xfId="932"/>
    <cellStyle name="_SubHeading_Stallion Analysis_a_67 Roark Model_With GS Financing" xfId="933"/>
    <cellStyle name="_SubHeading_Stallion Analysis_a_82 Roark Model_With GS Financing_Quarterly" xfId="934"/>
    <cellStyle name="_SubHeading_stand_alone_dcf" xfId="935"/>
    <cellStyle name="_SubHeading_stand_alone_dcf_100 Roark Model_With GS Financing_Quarterly" xfId="936"/>
    <cellStyle name="_SubHeading_stand_alone_dcf_67 Roark Model_With GS Financing" xfId="937"/>
    <cellStyle name="_SubHeading_stand_alone_dcf_82 Roark Model_With GS Financing_Quarterly" xfId="938"/>
    <cellStyle name="_SubHeading_Summary Financials 04" xfId="939"/>
    <cellStyle name="_SubHeading_Summary Financials 04_100 Roark Model_With GS Financing_Quarterly" xfId="940"/>
    <cellStyle name="_SubHeading_Summary Financials 04_67 Roark Model_With GS Financing" xfId="941"/>
    <cellStyle name="_SubHeading_Summary Financials 04_82 Roark Model_With GS Financing_Quarterly" xfId="942"/>
    <cellStyle name="_SubHeading_Summary P&amp;L" xfId="943"/>
    <cellStyle name="_SubHeading_Summary Valuation Analysis" xfId="944"/>
    <cellStyle name="_SubHeading_Summary Valuation Analysis_100 Roark Model_With GS Financing_Quarterly" xfId="945"/>
    <cellStyle name="_SubHeading_Summary Valuation Analysis_67 Roark Model_With GS Financing" xfId="946"/>
    <cellStyle name="_SubHeading_Summary Valuation Analysis_82 Roark Model_With GS Financing_Quarterly" xfId="947"/>
    <cellStyle name="_SubHeading_Syndication Short Form CF Model" xfId="948"/>
    <cellStyle name="_SubHeading_Syndication Short Form CF Model_100 Roark Model_With GS Financing_Quarterly" xfId="949"/>
    <cellStyle name="_SubHeading_Syndication Short Form CF Model_67 Roark Model_With GS Financing" xfId="950"/>
    <cellStyle name="_SubHeading_Syndication Short Form CF Model_82 Roark Model_With GS Financing_Quarterly" xfId="951"/>
    <cellStyle name="_SubHeading_Synergies" xfId="952"/>
    <cellStyle name="_SubHeading_Synergies_100 Roark Model_With GS Financing_Quarterly" xfId="953"/>
    <cellStyle name="_SubHeading_Synergies_67 Roark Model_With GS Financing" xfId="954"/>
    <cellStyle name="_SubHeading_Synergies_82 Roark Model_With GS Financing_Quarterly" xfId="955"/>
    <cellStyle name="_SubHeading_Troon DCF Model 8-13-02 v1" xfId="956"/>
    <cellStyle name="_SubHeading_Troon DCF Model 8-13-02 v1_100 Roark Model_With GS Financing_Quarterly" xfId="957"/>
    <cellStyle name="_SubHeading_Troon DCF Model 8-13-02 v1_67 Roark Model_With GS Financing" xfId="958"/>
    <cellStyle name="_SubHeading_Troon DCF Model 8-13-02 v1_82 Roark Model_With GS Financing_Quarterly" xfId="959"/>
    <cellStyle name="_SubHeading_Troon LLC FS dpakedit 8-7-02" xfId="960"/>
    <cellStyle name="_SubHeading_Troon LLC FS dpakedit 8-7-02 v3" xfId="961"/>
    <cellStyle name="_SubHeading_Troon LLC FS dpakedit 8-7-02 v3_100 Roark Model_With GS Financing_Quarterly" xfId="962"/>
    <cellStyle name="_SubHeading_Troon LLC FS dpakedit 8-7-02 v3_67 Roark Model_With GS Financing" xfId="963"/>
    <cellStyle name="_SubHeading_Troon LLC FS dpakedit 8-7-02 v3_82 Roark Model_With GS Financing_Quarterly" xfId="964"/>
    <cellStyle name="_SubHeading_Troon LLC FS dpakedit 8-7-02 v4" xfId="965"/>
    <cellStyle name="_SubHeading_Troon LLC FS dpakedit 8-7-02 v4_100 Roark Model_With GS Financing_Quarterly" xfId="966"/>
    <cellStyle name="_SubHeading_Troon LLC FS dpakedit 8-7-02 v4_67 Roark Model_With GS Financing" xfId="967"/>
    <cellStyle name="_SubHeading_Troon LLC FS dpakedit 8-7-02 v4_82 Roark Model_With GS Financing_Quarterly" xfId="968"/>
    <cellStyle name="_SubHeading_Troon LLC FS dpakedit 8-7-02_100 Roark Model_With GS Financing_Quarterly" xfId="969"/>
    <cellStyle name="_SubHeading_Troon LLC FS dpakedit 8-7-02_67 Roark Model_With GS Financing" xfId="970"/>
    <cellStyle name="_SubHeading_Troon LLC FS dpakedit 8-7-02_82 Roark Model_With GS Financing_Quarterly" xfId="971"/>
    <cellStyle name="_SubHeading_Valuation_Troon dpak 8-5-02 v3" xfId="972"/>
    <cellStyle name="_SubHeading_Valuation_Troon dpak 8-5-02 v3_100 Roark Model_With GS Financing_Quarterly" xfId="973"/>
    <cellStyle name="_SubHeading_Valuation_Troon dpak 8-5-02 v3_67 Roark Model_With GS Financing" xfId="974"/>
    <cellStyle name="_SubHeading_Valuation_Troon dpak 8-5-02 v3_82 Roark Model_With GS Financing_Quarterly" xfId="975"/>
    <cellStyle name="_SubHeading_Wienerberger AVP 2003-08-15" xfId="976"/>
    <cellStyle name="_SubHeading_Wienerberger Estimates" xfId="977"/>
    <cellStyle name="_SubHeading_Wienerberger Estimates_100 Roark Model_With GS Financing_Quarterly" xfId="978"/>
    <cellStyle name="_SubHeading_Wienerberger Estimates_67 Roark Model_With GS Financing" xfId="979"/>
    <cellStyle name="_SubHeading_Wienerberger Estimates_82 Roark Model_With GS Financing_Quarterly" xfId="980"/>
    <cellStyle name="_Table" xfId="981"/>
    <cellStyle name="_Table_01 FR Assumptions" xfId="982"/>
    <cellStyle name="_Table_01 FR Assumptions_100 Roark Model_With GS Financing_Quarterly" xfId="983"/>
    <cellStyle name="_Table_01 FR Assumptions_67 Roark Model_With GS Financing" xfId="984"/>
    <cellStyle name="_Table_01 FR Assumptions_82 Roark Model_With GS Financing_Quarterly" xfId="985"/>
    <cellStyle name="_Table_01 model" xfId="986"/>
    <cellStyle name="_Table_02 Financials Sept 27th" xfId="987"/>
    <cellStyle name="_Table_02 Potential Partner Ability to Pay Analysis2" xfId="988"/>
    <cellStyle name="_Table_03 ECO OUTPUT BY QTR (BASE CASE)" xfId="989"/>
    <cellStyle name="_Table_03 ECO OUTPUT BY QTR (BASE CASE)_100 Roark Model_With GS Financing_Quarterly" xfId="990"/>
    <cellStyle name="_Table_03 ECO OUTPUT BY QTR (BASE CASE)_67 Roark Model_With GS Financing" xfId="991"/>
    <cellStyle name="_Table_03 ECO OUTPUT BY QTR (BASE CASE)_82 Roark Model_With GS Financing_Quarterly" xfId="992"/>
    <cellStyle name="_Table_04 Altar P&amp;L Buildup" xfId="993"/>
    <cellStyle name="_Table_04 Altar P&amp;L Buildup_100 Roark Model_With GS Financing_Quarterly" xfId="994"/>
    <cellStyle name="_Table_04 Altar P&amp;L Buildup_67 Roark Model_With GS Financing" xfId="995"/>
    <cellStyle name="_Table_04 Altar P&amp;L Buildup_82 Roark Model_With GS Financing_Quarterly" xfId="996"/>
    <cellStyle name="_Table_04 Subsidiary Overview" xfId="997"/>
    <cellStyle name="_Table_09 Cooper LBO" xfId="998"/>
    <cellStyle name="_Table_100 Roark Model_With GS Financing_Quarterly" xfId="999"/>
    <cellStyle name="_Table_12 Merger Plans" xfId="1000"/>
    <cellStyle name="_Table_23 Longview Model" xfId="1001"/>
    <cellStyle name="_Table_67 Roark Model_With GS Financing" xfId="1002"/>
    <cellStyle name="_Table_82 Roark Model_With GS Financing_Quarterly" xfId="1003"/>
    <cellStyle name="_Table_accretion dilution analysis" xfId="1004"/>
    <cellStyle name="_Table_ADLAC Capital Structure Model-v2" xfId="1005"/>
    <cellStyle name="_Table_bank_csc_and merger plan4" xfId="1006"/>
    <cellStyle name="_Table_bank_csc_Q1_2001" xfId="1007"/>
    <cellStyle name="_Table_bank_csc_Q2_2001" xfId="1008"/>
    <cellStyle name="_Table_bank_csc_Q2_2001_c1" xfId="1009"/>
    <cellStyle name="_Table_Book1" xfId="1010"/>
    <cellStyle name="_Table_Book1_100 Roark Model_With GS Financing_Quarterly" xfId="1011"/>
    <cellStyle name="_Table_Book1_67 Roark Model_With GS Financing" xfId="1012"/>
    <cellStyle name="_Table_Book1_82 Roark Model_With GS Financing_Quarterly" xfId="1013"/>
    <cellStyle name="_Table_Corporate and restructuring charges" xfId="1014"/>
    <cellStyle name="_Table_Corporate and restructuring charges_100 Roark Model_With GS Financing_Quarterly" xfId="1015"/>
    <cellStyle name="_Table_Corporate and restructuring charges_67 Roark Model_With GS Financing" xfId="1016"/>
    <cellStyle name="_Table_Corporate and restructuring charges_82 Roark Model_With GS Financing_Quarterly" xfId="1017"/>
    <cellStyle name="_Table_CSC_Palm_Sum_of_Parts_5_23_01a" xfId="1018"/>
    <cellStyle name="_Table_Expenses by Division" xfId="1019"/>
    <cellStyle name="_Table_Expenses by Division_100 Roark Model_With GS Financing_Quarterly" xfId="1020"/>
    <cellStyle name="_Table_Expenses by Division_67 Roark Model_With GS Financing" xfId="1021"/>
    <cellStyle name="_Table_Expenses by Division_82 Roark Model_With GS Financing_Quarterly" xfId="1022"/>
    <cellStyle name="_Table_fees" xfId="1023"/>
    <cellStyle name="_Table_fees_100 Roark Model_With GS Financing_Quarterly" xfId="1024"/>
    <cellStyle name="_Table_fees_67 Roark Model_With GS Financing" xfId="1025"/>
    <cellStyle name="_Table_fees_82 Roark Model_With GS Financing_Quarterly" xfId="1026"/>
    <cellStyle name="_Table_FigTech Merger Model_02" xfId="1027"/>
    <cellStyle name="_Table_Financials Layout dpak 9-26-01 v1" xfId="1028"/>
    <cellStyle name="_Table_Football Field" xfId="1029"/>
    <cellStyle name="_Table_GS Longview Model_Sep 14 2006 v14 Formatted for Siemens" xfId="1030"/>
    <cellStyle name="_Table_Hedge Volumes 091604" xfId="1031"/>
    <cellStyle name="_Table_Hedge Volumes 091604_100 Roark Model_With GS Financing_Quarterly" xfId="1032"/>
    <cellStyle name="_Table_Hedge Volumes 091604_67 Roark Model_With GS Financing" xfId="1033"/>
    <cellStyle name="_Table_Hedge Volumes 091604_82 Roark Model_With GS Financing_Quarterly" xfId="1034"/>
    <cellStyle name="_Table_IBES_EPS_Estimates" xfId="1035"/>
    <cellStyle name="_Table_Initial Build" xfId="1036"/>
    <cellStyle name="_Table_Initial Build_100 Roark Model_With GS Financing_Quarterly" xfId="1037"/>
    <cellStyle name="_Table_Initial Build_67 Roark Model_With GS Financing" xfId="1038"/>
    <cellStyle name="_Table_Initial Build_82 Roark Model_With GS Financing_Quarterly" xfId="1039"/>
    <cellStyle name="_Table_May, 2006 Estimate 6-21-06_na SD NEW 08.14.06" xfId="1040"/>
    <cellStyle name="_Table_Merger model_new_ability to pay" xfId="1041"/>
    <cellStyle name="_Table_model_bk" xfId="1042"/>
    <cellStyle name="_Table_monet_final_w_output" xfId="1043"/>
    <cellStyle name="_Table_Output Pages" xfId="1044"/>
    <cellStyle name="_Table_Output Pages_100 Roark Model_With GS Financing_Quarterly" xfId="1045"/>
    <cellStyle name="_Table_Output Pages_67 Roark Model_With GS Financing" xfId="1046"/>
    <cellStyle name="_Table_Output Pages_82 Roark Model_With GS Financing_Quarterly" xfId="1047"/>
    <cellStyle name="_Table_Output Pagesv2" xfId="1048"/>
    <cellStyle name="_Table_Output Pagesv2_100 Roark Model_With GS Financing_Quarterly" xfId="1049"/>
    <cellStyle name="_Table_Output Pagesv2_67 Roark Model_With GS Financing" xfId="1050"/>
    <cellStyle name="_Table_Output Pagesv2_82 Roark Model_With GS Financing_Quarterly" xfId="1051"/>
    <cellStyle name="_Table_Palm Model 10_05" xfId="1052"/>
    <cellStyle name="_Table_Palm Model 10_05_100 Roark Model_With GS Financing_Quarterly" xfId="1053"/>
    <cellStyle name="_Table_Palm Model 10_05_67 Roark Model_With GS Financing" xfId="1054"/>
    <cellStyle name="_Table_Palm Model 10_05_82 Roark Model_With GS Financing_Quarterly" xfId="1055"/>
    <cellStyle name="_Table_PNC_merger_plan_divestitures_05" xfId="1056"/>
    <cellStyle name="_Table_Potential Strategic Partners" xfId="1057"/>
    <cellStyle name="_Table_Prepaid Lease Model" xfId="1058"/>
    <cellStyle name="_Table_Prepaid_Lease_Model_for_AAT_04(1)" xfId="1059"/>
    <cellStyle name="_Table_Prepaid_Lease_Model_for_AAT_04(1)_100 Roark Model_With GS Financing_Quarterly" xfId="1060"/>
    <cellStyle name="_Table_Prepaid_Lease_Model_for_AAT_04(1)_67 Roark Model_With GS Financing" xfId="1061"/>
    <cellStyle name="_Table_Prepaid_Lease_Model_for_AAT_04(1)_82 Roark Model_With GS Financing_Quarterly" xfId="1062"/>
    <cellStyle name="_Table_Simple Merger Plans" xfId="1063"/>
    <cellStyle name="_Table_Stallion Analysis_a" xfId="1064"/>
    <cellStyle name="_Table_stand_alone_dcf" xfId="1065"/>
    <cellStyle name="_Table_Summary Valuation Analysis" xfId="1066"/>
    <cellStyle name="_Table_Syndication Short Form CF Model" xfId="1067"/>
    <cellStyle name="_Table_Synergies" xfId="1068"/>
    <cellStyle name="_Table_Troon DCF Model 8-13-02 v1" xfId="1069"/>
    <cellStyle name="_Table_Troon LLC FS dpakedit 8-7-02" xfId="1070"/>
    <cellStyle name="_Table_Troon LLC FS dpakedit 8-7-02 v3" xfId="1071"/>
    <cellStyle name="_Table_Troon LLC FS dpakedit 8-7-02 v4" xfId="1072"/>
    <cellStyle name="_Table_Valuation_Troon dpak 8-5-02 v3" xfId="1073"/>
    <cellStyle name="_TableHead" xfId="1074"/>
    <cellStyle name="_TableHead_01 FR Assumptions" xfId="1075"/>
    <cellStyle name="_TableHead_02 Financials Sept 27th" xfId="1076"/>
    <cellStyle name="_TableHead_02 Spring Model" xfId="1077"/>
    <cellStyle name="_TableHead_02 Spring Model_100 Roark Model_With GS Financing_Quarterly" xfId="1078"/>
    <cellStyle name="_TableHead_02 Spring Model_67 Roark Model_With GS Financing" xfId="1079"/>
    <cellStyle name="_TableHead_02 Spring Model_82 Roark Model_With GS Financing_Quarterly" xfId="1080"/>
    <cellStyle name="_TableHead_03 ECO OUTPUT BY QTR (BASE CASE)" xfId="1081"/>
    <cellStyle name="_TableHead_04 Altar P&amp;L Buildup" xfId="1082"/>
    <cellStyle name="_TableHead_09 Cooper LBO" xfId="1083"/>
    <cellStyle name="_TableHead_09 Cooper LBO_100 Roark Model_With GS Financing_Quarterly" xfId="1084"/>
    <cellStyle name="_TableHead_09 Cooper LBO_67 Roark Model_With GS Financing" xfId="1085"/>
    <cellStyle name="_TableHead_09 Cooper LBO_82 Roark Model_With GS Financing_Quarterly" xfId="1086"/>
    <cellStyle name="_TableHead_23 Longview Model" xfId="1087"/>
    <cellStyle name="_TableHead_23 Longview Model_100 Roark Model_With GS Financing_Quarterly" xfId="1088"/>
    <cellStyle name="_TableHead_23 Longview Model_67 Roark Model_With GS Financing" xfId="1089"/>
    <cellStyle name="_TableHead_23 Longview Model_82 Roark Model_With GS Financing_Quarterly" xfId="1090"/>
    <cellStyle name="_TableHead_37 Roark Model_With GS Financing" xfId="1091"/>
    <cellStyle name="_TableHead_accretion dilution analysis" xfId="1092"/>
    <cellStyle name="_TableHead_accretion dilution analysis_100 Roark Model_With GS Financing_Quarterly" xfId="1093"/>
    <cellStyle name="_TableHead_accretion dilution analysis_67 Roark Model_With GS Financing" xfId="1094"/>
    <cellStyle name="_TableHead_accretion dilution analysis_82 Roark Model_With GS Financing_Quarterly" xfId="1095"/>
    <cellStyle name="_TableHead_AVP - prev. 06 financials" xfId="1096"/>
    <cellStyle name="_TableHead_bank_csc_Q1_2001" xfId="1097"/>
    <cellStyle name="_TableHead_bank_csc_Q2_2001_c1" xfId="1098"/>
    <cellStyle name="_TableHead_bank_csc_Q2_2001_c1_100 Roark Model_With GS Financing_Quarterly" xfId="1099"/>
    <cellStyle name="_TableHead_bank_csc_Q2_2001_c1_67 Roark Model_With GS Financing" xfId="1100"/>
    <cellStyle name="_TableHead_bank_csc_Q2_2001_c1_82 Roark Model_With GS Financing_Quarterly" xfId="1101"/>
    <cellStyle name="_TableHead_Book1" xfId="1102"/>
    <cellStyle name="_TableHead_Commodity Finance_08 Encana Model (Company Numbers)" xfId="1103"/>
    <cellStyle name="_TableHead_Commodity Finance_08 Encana Model (Company Numbers)_100 Roark Model_With GS Financing_Quarterly" xfId="1104"/>
    <cellStyle name="_TableHead_Commodity Finance_08 Encana Model (Company Numbers)_67 Roark Model_With GS Financing" xfId="1105"/>
    <cellStyle name="_TableHead_Commodity Finance_08 Encana Model (Company Numbers)_82 Roark Model_With GS Financing_Quarterly" xfId="1106"/>
    <cellStyle name="_TableHead_Comparison Staple Vs Base" xfId="1107"/>
    <cellStyle name="_TableHead_Comparison Staple Vs Base_100 Roark Model_With GS Financing_Quarterly" xfId="1108"/>
    <cellStyle name="_TableHead_Comparison Staple Vs Base_67 Roark Model_With GS Financing" xfId="1109"/>
    <cellStyle name="_TableHead_Comparison Staple Vs Base_82 Roark Model_With GS Financing_Quarterly" xfId="1110"/>
    <cellStyle name="_TableHead_Comps 24May02_Final" xfId="1111"/>
    <cellStyle name="_TableHead_Corporate and restructuring charges" xfId="1112"/>
    <cellStyle name="_TableHead_CSC_Palm_Sum_of_Parts_5_23_01a" xfId="1113"/>
    <cellStyle name="_TableHead_CSC_Palm_Sum_of_Parts_5_23_01a_100 Roark Model_With GS Financing_Quarterly" xfId="1114"/>
    <cellStyle name="_TableHead_CSC_Palm_Sum_of_Parts_5_23_01a_67 Roark Model_With GS Financing" xfId="1115"/>
    <cellStyle name="_TableHead_CSC_Palm_Sum_of_Parts_5_23_01a_82 Roark Model_With GS Financing_Quarterly" xfId="1116"/>
    <cellStyle name="_TableHead_Expenses by Division" xfId="1117"/>
    <cellStyle name="_TableHead_fees" xfId="1118"/>
    <cellStyle name="_TableHead_Financials Layout dpak 9-26-01 v1" xfId="1119"/>
    <cellStyle name="_TableHead_Financials Layout dpak 9-26-01 v1_100 Roark Model_With GS Financing_Quarterly" xfId="1120"/>
    <cellStyle name="_TableHead_Financials Layout dpak 9-26-01 v1_67 Roark Model_With GS Financing" xfId="1121"/>
    <cellStyle name="_TableHead_Financials Layout dpak 9-26-01 v1_82 Roark Model_With GS Financing_Quarterly" xfId="1122"/>
    <cellStyle name="_TableHead_GS Longview Model_Sep 14 2006 v14 Formatted for Siemens" xfId="1123"/>
    <cellStyle name="_TableHead_GS Longview Model_Sep 14 2006 v14 Formatted for Siemens_100 Roark Model_With GS Financing_Quarterly" xfId="1124"/>
    <cellStyle name="_TableHead_GS Longview Model_Sep 14 2006 v14 Formatted for Siemens_67 Roark Model_With GS Financing" xfId="1125"/>
    <cellStyle name="_TableHead_GS Longview Model_Sep 14 2006 v14 Formatted for Siemens_82 Roark Model_With GS Financing_Quarterly" xfId="1126"/>
    <cellStyle name="_TableHead_Hedge Volumes 091604" xfId="1127"/>
    <cellStyle name="_TableHead_IBES_EPS_Estimates" xfId="1128"/>
    <cellStyle name="_TableHead_IBES_EPS_Estimates_100 Roark Model_With GS Financing_Quarterly" xfId="1129"/>
    <cellStyle name="_TableHead_IBES_EPS_Estimates_67 Roark Model_With GS Financing" xfId="1130"/>
    <cellStyle name="_TableHead_IBES_EPS_Estimates_82 Roark Model_With GS Financing_Quarterly" xfId="1131"/>
    <cellStyle name="_TableHead_Initial Build" xfId="1132"/>
    <cellStyle name="_TableHead_May, 2006 Estimate 6-21-06_na SD NEW 08.14.06" xfId="1133"/>
    <cellStyle name="_TableHead_May, 2006 Estimate 6-21-06_na SD NEW 08.14.06_100 Roark Model_With GS Financing_Quarterly" xfId="1134"/>
    <cellStyle name="_TableHead_May, 2006 Estimate 6-21-06_na SD NEW 08.14.06_67 Roark Model_With GS Financing" xfId="1135"/>
    <cellStyle name="_TableHead_May, 2006 Estimate 6-21-06_na SD NEW 08.14.06_82 Roark Model_With GS Financing_Quarterly" xfId="1136"/>
    <cellStyle name="_TableHead_model_bk" xfId="1137"/>
    <cellStyle name="_TableHead_monet_final_w_output" xfId="1138"/>
    <cellStyle name="_TableHead_monet_final_w_output_100 Roark Model_With GS Financing_Quarterly" xfId="1139"/>
    <cellStyle name="_TableHead_monet_final_w_output_67 Roark Model_With GS Financing" xfId="1140"/>
    <cellStyle name="_TableHead_monet_final_w_output_82 Roark Model_With GS Financing_Quarterly" xfId="1141"/>
    <cellStyle name="_TableHead_Output Pages" xfId="1142"/>
    <cellStyle name="_TableHead_Output Pagesv2" xfId="1143"/>
    <cellStyle name="_TableHead_Palm Model 10_05" xfId="1144"/>
    <cellStyle name="_TableHead_Palm Model 10_05_100 Roark Model_With GS Financing_Quarterly" xfId="1145"/>
    <cellStyle name="_TableHead_Palm Model 10_05_67 Roark Model_With GS Financing" xfId="1146"/>
    <cellStyle name="_TableHead_Palm Model 10_05_82 Roark Model_With GS Financing_Quarterly" xfId="1147"/>
    <cellStyle name="_TableHead_Potential Strategic Partners" xfId="1148"/>
    <cellStyle name="_TableHead_Potential Strategic Partners_100 Roark Model_With GS Financing_Quarterly" xfId="1149"/>
    <cellStyle name="_TableHead_Potential Strategic Partners_67 Roark Model_With GS Financing" xfId="1150"/>
    <cellStyle name="_TableHead_Potential Strategic Partners_82 Roark Model_With GS Financing_Quarterly" xfId="1151"/>
    <cellStyle name="_TableHead_Prepaid Lease Model" xfId="1152"/>
    <cellStyle name="_TableHead_Prepaid Lease Model_100 Roark Model_With GS Financing_Quarterly" xfId="1153"/>
    <cellStyle name="_TableHead_Prepaid Lease Model_67 Roark Model_With GS Financing" xfId="1154"/>
    <cellStyle name="_TableHead_Prepaid Lease Model_82 Roark Model_With GS Financing_Quarterly" xfId="1155"/>
    <cellStyle name="_TableHead_Prepaid_Lease_Model_for_AAT_04(1)" xfId="1156"/>
    <cellStyle name="_TableHead_Simple Merger Plans" xfId="1157"/>
    <cellStyle name="_TableHead_Simple Merger Plans_100 Roark Model_With GS Financing_Quarterly" xfId="1158"/>
    <cellStyle name="_TableHead_Simple Merger Plans_67 Roark Model_With GS Financing" xfId="1159"/>
    <cellStyle name="_TableHead_Simple Merger Plans_82 Roark Model_With GS Financing_Quarterly" xfId="1160"/>
    <cellStyle name="_TableHead_Syndication Short Form CF Model" xfId="1161"/>
    <cellStyle name="_TableHead_Syndication Short Form CF Model_100 Roark Model_With GS Financing_Quarterly" xfId="1162"/>
    <cellStyle name="_TableHead_Syndication Short Form CF Model_67 Roark Model_With GS Financing" xfId="1163"/>
    <cellStyle name="_TableHead_Syndication Short Form CF Model_82 Roark Model_With GS Financing_Quarterly" xfId="1164"/>
    <cellStyle name="_TableRowBorder" xfId="1165"/>
    <cellStyle name="_TableRowHead" xfId="1166"/>
    <cellStyle name="_TableRowHead_01 FR Assumptions" xfId="1167"/>
    <cellStyle name="_TableRowHead_02 Financials Sept 27th" xfId="1168"/>
    <cellStyle name="_TableRowHead_02 Spring Model" xfId="1169"/>
    <cellStyle name="_TableRowHead_02 Spring Model_100 Roark Model_With GS Financing_Quarterly" xfId="1170"/>
    <cellStyle name="_TableRowHead_02 Spring Model_67 Roark Model_With GS Financing" xfId="1171"/>
    <cellStyle name="_TableRowHead_02 Spring Model_82 Roark Model_With GS Financing_Quarterly" xfId="1172"/>
    <cellStyle name="_TableRowHead_03 ECO OUTPUT BY QTR (BASE CASE)" xfId="1173"/>
    <cellStyle name="_TableRowHead_04 Altar P&amp;L Buildup" xfId="1174"/>
    <cellStyle name="_TableRowHead_09 Cooper LBO" xfId="1175"/>
    <cellStyle name="_TableRowHead_09 Cooper LBO_100 Roark Model_With GS Financing_Quarterly" xfId="1176"/>
    <cellStyle name="_TableRowHead_09 Cooper LBO_67 Roark Model_With GS Financing" xfId="1177"/>
    <cellStyle name="_TableRowHead_09 Cooper LBO_82 Roark Model_With GS Financing_Quarterly" xfId="1178"/>
    <cellStyle name="_TableRowHead_23 Longview Model" xfId="1179"/>
    <cellStyle name="_TableRowHead_23 Longview Model_100 Roark Model_With GS Financing_Quarterly" xfId="1180"/>
    <cellStyle name="_TableRowHead_23 Longview Model_67 Roark Model_With GS Financing" xfId="1181"/>
    <cellStyle name="_TableRowHead_23 Longview Model_82 Roark Model_With GS Financing_Quarterly" xfId="1182"/>
    <cellStyle name="_TableRowHead_37 Roark Model_With GS Financing" xfId="1183"/>
    <cellStyle name="_TableRowHead_accretion dilution analysis" xfId="1184"/>
    <cellStyle name="_TableRowHead_accretion dilution analysis_100 Roark Model_With GS Financing_Quarterly" xfId="1185"/>
    <cellStyle name="_TableRowHead_accretion dilution analysis_67 Roark Model_With GS Financing" xfId="1186"/>
    <cellStyle name="_TableRowHead_accretion dilution analysis_82 Roark Model_With GS Financing_Quarterly" xfId="1187"/>
    <cellStyle name="_TableRowHead_Book1" xfId="1188"/>
    <cellStyle name="_TableRowHead_Comparison Staple Vs Base" xfId="1189"/>
    <cellStyle name="_TableRowHead_Comparison Staple Vs Base_100 Roark Model_With GS Financing_Quarterly" xfId="1190"/>
    <cellStyle name="_TableRowHead_Comparison Staple Vs Base_37 Roark Model_With GS Financing" xfId="1191"/>
    <cellStyle name="_TableRowHead_Comparison Staple Vs Base_67 Roark Model_With GS Financing" xfId="1192"/>
    <cellStyle name="_TableRowHead_Comparison Staple Vs Base_82 Roark Model_With GS Financing_Quarterly" xfId="1193"/>
    <cellStyle name="_TableRowHead_Comps 24May02_Final" xfId="1194"/>
    <cellStyle name="_TableRowHead_Corporate and restructuring charges" xfId="1195"/>
    <cellStyle name="_TableRowHead_CSC_Palm_Sum_of_Parts_5_23_01a" xfId="1196"/>
    <cellStyle name="_TableRowHead_CSC_Palm_Sum_of_Parts_5_23_01a_100 Roark Model_With GS Financing_Quarterly" xfId="1197"/>
    <cellStyle name="_TableRowHead_CSC_Palm_Sum_of_Parts_5_23_01a_67 Roark Model_With GS Financing" xfId="1198"/>
    <cellStyle name="_TableRowHead_CSC_Palm_Sum_of_Parts_5_23_01a_82 Roark Model_With GS Financing_Quarterly" xfId="1199"/>
    <cellStyle name="_TableRowHead_Expenses by Division" xfId="1200"/>
    <cellStyle name="_TableRowHead_fees" xfId="1201"/>
    <cellStyle name="_TableRowHead_Financials Layout dpak 9-26-01 v1" xfId="1202"/>
    <cellStyle name="_TableRowHead_Financials Layout dpak 9-26-01 v1_100 Roark Model_With GS Financing_Quarterly" xfId="1203"/>
    <cellStyle name="_TableRowHead_Financials Layout dpak 9-26-01 v1_67 Roark Model_With GS Financing" xfId="1204"/>
    <cellStyle name="_TableRowHead_Financials Layout dpak 9-26-01 v1_82 Roark Model_With GS Financing_Quarterly" xfId="1205"/>
    <cellStyle name="_TableRowHead_GS Longview Model_Sep 14 2006 v14 Formatted for Siemens" xfId="1206"/>
    <cellStyle name="_TableRowHead_GS Longview Model_Sep 14 2006 v14 Formatted for Siemens_100 Roark Model_With GS Financing_Quarterly" xfId="1207"/>
    <cellStyle name="_TableRowHead_GS Longview Model_Sep 14 2006 v14 Formatted for Siemens_67 Roark Model_With GS Financing" xfId="1208"/>
    <cellStyle name="_TableRowHead_GS Longview Model_Sep 14 2006 v14 Formatted for Siemens_82 Roark Model_With GS Financing_Quarterly" xfId="1209"/>
    <cellStyle name="_TableRowHead_Hedge Volumes 091604" xfId="1210"/>
    <cellStyle name="_TableRowHead_IBES_EPS_Estimates" xfId="1211"/>
    <cellStyle name="_TableRowHead_IBES_EPS_Estimates_100 Roark Model_With GS Financing_Quarterly" xfId="1212"/>
    <cellStyle name="_TableRowHead_IBES_EPS_Estimates_67 Roark Model_With GS Financing" xfId="1213"/>
    <cellStyle name="_TableRowHead_IBES_EPS_Estimates_82 Roark Model_With GS Financing_Quarterly" xfId="1214"/>
    <cellStyle name="_TableRowHead_Initial Build" xfId="1215"/>
    <cellStyle name="_TableRowHead_May, 2006 Estimate 6-21-06_na SD NEW 08.14.06" xfId="1216"/>
    <cellStyle name="_TableRowHead_May, 2006 Estimate 6-21-06_na SD NEW 08.14.06_100 Roark Model_With GS Financing_Quarterly" xfId="1217"/>
    <cellStyle name="_TableRowHead_May, 2006 Estimate 6-21-06_na SD NEW 08.14.06_67 Roark Model_With GS Financing" xfId="1218"/>
    <cellStyle name="_TableRowHead_May, 2006 Estimate 6-21-06_na SD NEW 08.14.06_82 Roark Model_With GS Financing_Quarterly" xfId="1219"/>
    <cellStyle name="_TableRowHead_Output Pages" xfId="1220"/>
    <cellStyle name="_TableRowHead_Output Pagesv2" xfId="1221"/>
    <cellStyle name="_TableRowHead_Palm Model 10_05" xfId="1222"/>
    <cellStyle name="_TableRowHead_Palm Model 10_05_100 Roark Model_With GS Financing_Quarterly" xfId="1223"/>
    <cellStyle name="_TableRowHead_Palm Model 10_05_67 Roark Model_With GS Financing" xfId="1224"/>
    <cellStyle name="_TableRowHead_Palm Model 10_05_82 Roark Model_With GS Financing_Quarterly" xfId="1225"/>
    <cellStyle name="_TableRowHead_Potential Strategic Partners" xfId="1226"/>
    <cellStyle name="_TableRowHead_Potential Strategic Partners_100 Roark Model_With GS Financing_Quarterly" xfId="1227"/>
    <cellStyle name="_TableRowHead_Potential Strategic Partners_67 Roark Model_With GS Financing" xfId="1228"/>
    <cellStyle name="_TableRowHead_Potential Strategic Partners_82 Roark Model_With GS Financing_Quarterly" xfId="1229"/>
    <cellStyle name="_TableRowHead_Prepaid Lease Model" xfId="1230"/>
    <cellStyle name="_TableRowHead_Prepaid Lease Model_100 Roark Model_With GS Financing_Quarterly" xfId="1231"/>
    <cellStyle name="_TableRowHead_Prepaid Lease Model_67 Roark Model_With GS Financing" xfId="1232"/>
    <cellStyle name="_TableRowHead_Prepaid Lease Model_82 Roark Model_With GS Financing_Quarterly" xfId="1233"/>
    <cellStyle name="_TableRowHead_Prepaid_Lease_Model_for_AAT_04(1)" xfId="1234"/>
    <cellStyle name="_TableRowHead_Simple Merger Plans" xfId="1235"/>
    <cellStyle name="_TableRowHead_Simple Merger Plans_100 Roark Model_With GS Financing_Quarterly" xfId="1236"/>
    <cellStyle name="_TableRowHead_Simple Merger Plans_67 Roark Model_With GS Financing" xfId="1237"/>
    <cellStyle name="_TableRowHead_Simple Merger Plans_82 Roark Model_With GS Financing_Quarterly" xfId="1238"/>
    <cellStyle name="_TableRowHead_Syndication Short Form CF Model" xfId="1239"/>
    <cellStyle name="_TableRowHead_Syndication Short Form CF Model_100 Roark Model_With GS Financing_Quarterly" xfId="1240"/>
    <cellStyle name="_TableRowHead_Syndication Short Form CF Model_67 Roark Model_With GS Financing" xfId="1241"/>
    <cellStyle name="_TableRowHead_Syndication Short Form CF Model_82 Roark Model_With GS Financing_Quarterly" xfId="1242"/>
    <cellStyle name="_TableSuperHead" xfId="1243"/>
    <cellStyle name="_TableSuperHead_01 FR Assumptions" xfId="1244"/>
    <cellStyle name="_TableSuperHead_01 model" xfId="1245"/>
    <cellStyle name="_TableSuperHead_01 model_100 Roark Model_With GS Financing_Quarterly" xfId="1246"/>
    <cellStyle name="_TableSuperHead_01 model_67 Roark Model_With GS Financing" xfId="1247"/>
    <cellStyle name="_TableSuperHead_01 model_82 Roark Model_With GS Financing_Quarterly" xfId="1248"/>
    <cellStyle name="_TableSuperHead_02 Financials Sept 27th" xfId="1249"/>
    <cellStyle name="_TableSuperHead_02 Potential Partner Ability to Pay Analysis2" xfId="1250"/>
    <cellStyle name="_TableSuperHead_02 Potential Partner Ability to Pay Analysis2_100 Roark Model_With GS Financing_Quarterly" xfId="1251"/>
    <cellStyle name="_TableSuperHead_02 Potential Partner Ability to Pay Analysis2_67 Roark Model_With GS Financing" xfId="1252"/>
    <cellStyle name="_TableSuperHead_02 Potential Partner Ability to Pay Analysis2_82 Roark Model_With GS Financing_Quarterly" xfId="1253"/>
    <cellStyle name="_TableSuperHead_03 ECO OUTPUT BY QTR (BASE CASE)" xfId="1254"/>
    <cellStyle name="_TableSuperHead_04 Altar P&amp;L Buildup" xfId="1255"/>
    <cellStyle name="_TableSuperHead_04 Subsidiary Overview" xfId="1256"/>
    <cellStyle name="_TableSuperHead_04 Subsidiary Overview_100 Roark Model_With GS Financing_Quarterly" xfId="1257"/>
    <cellStyle name="_TableSuperHead_04 Subsidiary Overview_67 Roark Model_With GS Financing" xfId="1258"/>
    <cellStyle name="_TableSuperHead_04 Subsidiary Overview_82 Roark Model_With GS Financing_Quarterly" xfId="1259"/>
    <cellStyle name="_TableSuperHead_09 Cooper LBO" xfId="1260"/>
    <cellStyle name="_TableSuperHead_09 Cooper LBO_100 Roark Model_With GS Financing_Quarterly" xfId="1261"/>
    <cellStyle name="_TableSuperHead_09 Cooper LBO_67 Roark Model_With GS Financing" xfId="1262"/>
    <cellStyle name="_TableSuperHead_09 Cooper LBO_82 Roark Model_With GS Financing_Quarterly" xfId="1263"/>
    <cellStyle name="_TableSuperHead_12 Merger Plans" xfId="1264"/>
    <cellStyle name="_TableSuperHead_12 Merger Plans_100 Roark Model_With GS Financing_Quarterly" xfId="1265"/>
    <cellStyle name="_TableSuperHead_12 Merger Plans_67 Roark Model_With GS Financing" xfId="1266"/>
    <cellStyle name="_TableSuperHead_12 Merger Plans_82 Roark Model_With GS Financing_Quarterly" xfId="1267"/>
    <cellStyle name="_TableSuperHead_23 Longview Model" xfId="1268"/>
    <cellStyle name="_TableSuperHead_23 Longview Model_100 Roark Model_With GS Financing_Quarterly" xfId="1269"/>
    <cellStyle name="_TableSuperHead_23 Longview Model_67 Roark Model_With GS Financing" xfId="1270"/>
    <cellStyle name="_TableSuperHead_23 Longview Model_82 Roark Model_With GS Financing_Quarterly" xfId="1271"/>
    <cellStyle name="_TableSuperHead_accretion dilution analysis" xfId="1272"/>
    <cellStyle name="_TableSuperHead_accretion dilution analysis_100 Roark Model_With GS Financing_Quarterly" xfId="1273"/>
    <cellStyle name="_TableSuperHead_accretion dilution analysis_67 Roark Model_With GS Financing" xfId="1274"/>
    <cellStyle name="_TableSuperHead_accretion dilution analysis_82 Roark Model_With GS Financing_Quarterly" xfId="1275"/>
    <cellStyle name="_TableSuperHead_ADLAC Capital Structure Model-v2" xfId="1276"/>
    <cellStyle name="_TableSuperHead_ADLAC Capital Structure Model-v2_100 Roark Model_With GS Financing_Quarterly" xfId="1277"/>
    <cellStyle name="_TableSuperHead_ADLAC Capital Structure Model-v2_67 Roark Model_With GS Financing" xfId="1278"/>
    <cellStyle name="_TableSuperHead_ADLAC Capital Structure Model-v2_82 Roark Model_With GS Financing_Quarterly" xfId="1279"/>
    <cellStyle name="_TableSuperHead_AVP - prev. 06 financials" xfId="1280"/>
    <cellStyle name="_TableSuperHead_bank_csc_and merger plan4" xfId="1281"/>
    <cellStyle name="_TableSuperHead_bank_csc_and merger plan4_100 Roark Model_With GS Financing_Quarterly" xfId="1282"/>
    <cellStyle name="_TableSuperHead_bank_csc_and merger plan4_67 Roark Model_With GS Financing" xfId="1283"/>
    <cellStyle name="_TableSuperHead_bank_csc_and merger plan4_82 Roark Model_With GS Financing_Quarterly" xfId="1284"/>
    <cellStyle name="_TableSuperHead_bank_csc_Q1_2001" xfId="1285"/>
    <cellStyle name="_TableSuperHead_bank_csc_Q2_2001" xfId="1286"/>
    <cellStyle name="_TableSuperHead_bank_csc_Q2_2001_100 Roark Model_With GS Financing_Quarterly" xfId="1287"/>
    <cellStyle name="_TableSuperHead_bank_csc_Q2_2001_67 Roark Model_With GS Financing" xfId="1288"/>
    <cellStyle name="_TableSuperHead_bank_csc_Q2_2001_82 Roark Model_With GS Financing_Quarterly" xfId="1289"/>
    <cellStyle name="_TableSuperHead_bank_csc_Q2_2001_c1" xfId="1290"/>
    <cellStyle name="_TableSuperHead_bank_csc_Q2_2001_c1_100 Roark Model_With GS Financing_Quarterly" xfId="1291"/>
    <cellStyle name="_TableSuperHead_bank_csc_Q2_2001_c1_67 Roark Model_With GS Financing" xfId="1292"/>
    <cellStyle name="_TableSuperHead_bank_csc_Q2_2001_c1_82 Roark Model_With GS Financing_Quarterly" xfId="1293"/>
    <cellStyle name="_TableSuperHead_Book1" xfId="1294"/>
    <cellStyle name="_TableSuperHead_Comps 24May02_Final" xfId="1295"/>
    <cellStyle name="_TableSuperHead_Corporate and restructuring charges" xfId="1296"/>
    <cellStyle name="_TableSuperHead_CSC_Palm_Sum_of_Parts_5_23_01a" xfId="1297"/>
    <cellStyle name="_TableSuperHead_CSC_Palm_Sum_of_Parts_5_23_01a_100 Roark Model_With GS Financing_Quarterly" xfId="1298"/>
    <cellStyle name="_TableSuperHead_CSC_Palm_Sum_of_Parts_5_23_01a_67 Roark Model_With GS Financing" xfId="1299"/>
    <cellStyle name="_TableSuperHead_CSC_Palm_Sum_of_Parts_5_23_01a_82 Roark Model_With GS Financing_Quarterly" xfId="1300"/>
    <cellStyle name="_TableSuperHead_Expenses by Division" xfId="1301"/>
    <cellStyle name="_TableSuperHead_fees" xfId="1302"/>
    <cellStyle name="_TableSuperHead_FigTech Merger Model_02" xfId="1303"/>
    <cellStyle name="_TableSuperHead_FigTech Merger Model_02_100 Roark Model_With GS Financing_Quarterly" xfId="1304"/>
    <cellStyle name="_TableSuperHead_FigTech Merger Model_02_67 Roark Model_With GS Financing" xfId="1305"/>
    <cellStyle name="_TableSuperHead_FigTech Merger Model_02_82 Roark Model_With GS Financing_Quarterly" xfId="1306"/>
    <cellStyle name="_TableSuperHead_Financials Layout dpak 9-26-01 v1" xfId="1307"/>
    <cellStyle name="_TableSuperHead_Financials Layout dpak 9-26-01 v1_100 Roark Model_With GS Financing_Quarterly" xfId="1308"/>
    <cellStyle name="_TableSuperHead_Financials Layout dpak 9-26-01 v1_67 Roark Model_With GS Financing" xfId="1309"/>
    <cellStyle name="_TableSuperHead_Financials Layout dpak 9-26-01 v1_82 Roark Model_With GS Financing_Quarterly" xfId="1310"/>
    <cellStyle name="_TableSuperHead_Football Field" xfId="1311"/>
    <cellStyle name="_TableSuperHead_Football Field_100 Roark Model_With GS Financing_Quarterly" xfId="1312"/>
    <cellStyle name="_TableSuperHead_Football Field_67 Roark Model_With GS Financing" xfId="1313"/>
    <cellStyle name="_TableSuperHead_Football Field_82 Roark Model_With GS Financing_Quarterly" xfId="1314"/>
    <cellStyle name="_TableSuperHead_GS Longview Model_Sep 14 2006 v14 Formatted for Siemens" xfId="1315"/>
    <cellStyle name="_TableSuperHead_GS Longview Model_Sep 14 2006 v14 Formatted for Siemens_100 Roark Model_With GS Financing_Quarterly" xfId="1316"/>
    <cellStyle name="_TableSuperHead_GS Longview Model_Sep 14 2006 v14 Formatted for Siemens_67 Roark Model_With GS Financing" xfId="1317"/>
    <cellStyle name="_TableSuperHead_GS Longview Model_Sep 14 2006 v14 Formatted for Siemens_82 Roark Model_With GS Financing_Quarterly" xfId="1318"/>
    <cellStyle name="_TableSuperHead_Hedge Volumes 091604" xfId="1319"/>
    <cellStyle name="_TableSuperHead_IBES_EPS_Estimates" xfId="1320"/>
    <cellStyle name="_TableSuperHead_Initial Build" xfId="1321"/>
    <cellStyle name="_TableSuperHead_Kleen Model Debt Sizing (16)" xfId="1322"/>
    <cellStyle name="_TableSuperHead_May, 2006 Estimate 6-21-06_na SD NEW 08.14.06" xfId="1323"/>
    <cellStyle name="_TableSuperHead_May, 2006 Estimate 6-21-06_na SD NEW 08.14.06_100 Roark Model_With GS Financing_Quarterly" xfId="1324"/>
    <cellStyle name="_TableSuperHead_May, 2006 Estimate 6-21-06_na SD NEW 08.14.06_67 Roark Model_With GS Financing" xfId="1325"/>
    <cellStyle name="_TableSuperHead_May, 2006 Estimate 6-21-06_na SD NEW 08.14.06_82 Roark Model_With GS Financing_Quarterly" xfId="1326"/>
    <cellStyle name="_TableSuperHead_Merger model_new_ability to pay" xfId="1327"/>
    <cellStyle name="_TableSuperHead_Merger model_new_ability to pay_100 Roark Model_With GS Financing_Quarterly" xfId="1328"/>
    <cellStyle name="_TableSuperHead_Merger model_new_ability to pay_67 Roark Model_With GS Financing" xfId="1329"/>
    <cellStyle name="_TableSuperHead_Merger model_new_ability to pay_82 Roark Model_With GS Financing_Quarterly" xfId="1330"/>
    <cellStyle name="_TableSuperHead_model_bk" xfId="1331"/>
    <cellStyle name="_TableSuperHead_monet_final_w_output" xfId="1332"/>
    <cellStyle name="_TableSuperHead_monet_final_w_output_100 Roark Model_With GS Financing_Quarterly" xfId="1333"/>
    <cellStyle name="_TableSuperHead_monet_final_w_output_67 Roark Model_With GS Financing" xfId="1334"/>
    <cellStyle name="_TableSuperHead_monet_final_w_output_82 Roark Model_With GS Financing_Quarterly" xfId="1335"/>
    <cellStyle name="_TableSuperHead_Output Pages" xfId="1336"/>
    <cellStyle name="_TableSuperHead_Output Pagesv2" xfId="1337"/>
    <cellStyle name="_TableSuperHead_Palm Model 10_05" xfId="1338"/>
    <cellStyle name="_TableSuperHead_Palm Model 10_05_100 Roark Model_With GS Financing_Quarterly" xfId="1339"/>
    <cellStyle name="_TableSuperHead_Palm Model 10_05_67 Roark Model_With GS Financing" xfId="1340"/>
    <cellStyle name="_TableSuperHead_Palm Model 10_05_82 Roark Model_With GS Financing_Quarterly" xfId="1341"/>
    <cellStyle name="_TableSuperHead_PNC_merger_plan_divestitures_05" xfId="1342"/>
    <cellStyle name="_TableSuperHead_PNC_merger_plan_divestitures_05_100 Roark Model_With GS Financing_Quarterly" xfId="1343"/>
    <cellStyle name="_TableSuperHead_PNC_merger_plan_divestitures_05_67 Roark Model_With GS Financing" xfId="1344"/>
    <cellStyle name="_TableSuperHead_PNC_merger_plan_divestitures_05_82 Roark Model_With GS Financing_Quarterly" xfId="1345"/>
    <cellStyle name="_TableSuperHead_Potential Strategic Partners" xfId="1346"/>
    <cellStyle name="_TableSuperHead_Potential Strategic Partners_100 Roark Model_With GS Financing_Quarterly" xfId="1347"/>
    <cellStyle name="_TableSuperHead_Potential Strategic Partners_67 Roark Model_With GS Financing" xfId="1348"/>
    <cellStyle name="_TableSuperHead_Potential Strategic Partners_82 Roark Model_With GS Financing_Quarterly" xfId="1349"/>
    <cellStyle name="_TableSuperHead_Prepaid Lease Model" xfId="1350"/>
    <cellStyle name="_TableSuperHead_Prepaid Lease Model_100 Roark Model_With GS Financing_Quarterly" xfId="1351"/>
    <cellStyle name="_TableSuperHead_Prepaid Lease Model_67 Roark Model_With GS Financing" xfId="1352"/>
    <cellStyle name="_TableSuperHead_Prepaid Lease Model_82 Roark Model_With GS Financing_Quarterly" xfId="1353"/>
    <cellStyle name="_TableSuperHead_Prepaid_Lease_Model_for_AAT_04(1)" xfId="1354"/>
    <cellStyle name="_TableSuperHead_Simple Merger Plans" xfId="1355"/>
    <cellStyle name="_TableSuperHead_Simple Merger Plans_100 Roark Model_With GS Financing_Quarterly" xfId="1356"/>
    <cellStyle name="_TableSuperHead_Simple Merger Plans_67 Roark Model_With GS Financing" xfId="1357"/>
    <cellStyle name="_TableSuperHead_Simple Merger Plans_82 Roark Model_With GS Financing_Quarterly" xfId="1358"/>
    <cellStyle name="_TableSuperHead_Stallion Analysis_a" xfId="1359"/>
    <cellStyle name="_TableSuperHead_Stallion Analysis_a_100 Roark Model_With GS Financing_Quarterly" xfId="1360"/>
    <cellStyle name="_TableSuperHead_Stallion Analysis_a_67 Roark Model_With GS Financing" xfId="1361"/>
    <cellStyle name="_TableSuperHead_Stallion Analysis_a_82 Roark Model_With GS Financing_Quarterly" xfId="1362"/>
    <cellStyle name="_TableSuperHead_stand_alone_dcf" xfId="1363"/>
    <cellStyle name="_TableSuperHead_stand_alone_dcf_100 Roark Model_With GS Financing_Quarterly" xfId="1364"/>
    <cellStyle name="_TableSuperHead_stand_alone_dcf_67 Roark Model_With GS Financing" xfId="1365"/>
    <cellStyle name="_TableSuperHead_stand_alone_dcf_82 Roark Model_With GS Financing_Quarterly" xfId="1366"/>
    <cellStyle name="_TableSuperHead_Summary Valuation Analysis" xfId="1367"/>
    <cellStyle name="_TableSuperHead_Summary Valuation Analysis_100 Roark Model_With GS Financing_Quarterly" xfId="1368"/>
    <cellStyle name="_TableSuperHead_Summary Valuation Analysis_67 Roark Model_With GS Financing" xfId="1369"/>
    <cellStyle name="_TableSuperHead_Summary Valuation Analysis_82 Roark Model_With GS Financing_Quarterly" xfId="1370"/>
    <cellStyle name="_TableSuperHead_Syndication Short Form CF Model" xfId="1371"/>
    <cellStyle name="_TableSuperHead_Syndication Short Form CF Model_100 Roark Model_With GS Financing_Quarterly" xfId="1372"/>
    <cellStyle name="_TableSuperHead_Syndication Short Form CF Model_67 Roark Model_With GS Financing" xfId="1373"/>
    <cellStyle name="_TableSuperHead_Syndication Short Form CF Model_82 Roark Model_With GS Financing_Quarterly" xfId="1374"/>
    <cellStyle name="_TableSuperHead_Synergies" xfId="1375"/>
    <cellStyle name="_TableSuperHead_Synergies_100 Roark Model_With GS Financing_Quarterly" xfId="1376"/>
    <cellStyle name="_TableSuperHead_Synergies_67 Roark Model_With GS Financing" xfId="1377"/>
    <cellStyle name="_TableSuperHead_Synergies_82 Roark Model_With GS Financing_Quarterly" xfId="1378"/>
    <cellStyle name="_TableSuperHead_Troon DCF Model 8-13-02 v1" xfId="1379"/>
    <cellStyle name="_TableSuperHead_Troon DCF Model 8-13-02 v1_100 Roark Model_With GS Financing_Quarterly" xfId="1380"/>
    <cellStyle name="_TableSuperHead_Troon DCF Model 8-13-02 v1_67 Roark Model_With GS Financing" xfId="1381"/>
    <cellStyle name="_TableSuperHead_Troon DCF Model 8-13-02 v1_82 Roark Model_With GS Financing_Quarterly" xfId="1382"/>
    <cellStyle name="_TableSuperHead_Troon LLC FS dpakedit 8-7-02" xfId="1383"/>
    <cellStyle name="_TableSuperHead_Troon LLC FS dpakedit 8-7-02 v3" xfId="1384"/>
    <cellStyle name="_TableSuperHead_Troon LLC FS dpakedit 8-7-02 v3_100 Roark Model_With GS Financing_Quarterly" xfId="1385"/>
    <cellStyle name="_TableSuperHead_Troon LLC FS dpakedit 8-7-02 v3_67 Roark Model_With GS Financing" xfId="1386"/>
    <cellStyle name="_TableSuperHead_Troon LLC FS dpakedit 8-7-02 v3_82 Roark Model_With GS Financing_Quarterly" xfId="1387"/>
    <cellStyle name="_TableSuperHead_Troon LLC FS dpakedit 8-7-02 v4" xfId="1388"/>
    <cellStyle name="_TableSuperHead_Troon LLC FS dpakedit 8-7-02 v4_100 Roark Model_With GS Financing_Quarterly" xfId="1389"/>
    <cellStyle name="_TableSuperHead_Troon LLC FS dpakedit 8-7-02 v4_67 Roark Model_With GS Financing" xfId="1390"/>
    <cellStyle name="_TableSuperHead_Troon LLC FS dpakedit 8-7-02 v4_82 Roark Model_With GS Financing_Quarterly" xfId="1391"/>
    <cellStyle name="_TableSuperHead_Troon LLC FS dpakedit 8-7-02_100 Roark Model_With GS Financing_Quarterly" xfId="1392"/>
    <cellStyle name="_TableSuperHead_Troon LLC FS dpakedit 8-7-02_67 Roark Model_With GS Financing" xfId="1393"/>
    <cellStyle name="_TableSuperHead_Troon LLC FS dpakedit 8-7-02_82 Roark Model_With GS Financing_Quarterly" xfId="1394"/>
    <cellStyle name="_TableSuperHead_Valuation_Troon dpak 8-5-02 v3" xfId="1395"/>
    <cellStyle name="_TableSuperHead_Valuation_Troon dpak 8-5-02 v3_100 Roark Model_With GS Financing_Quarterly" xfId="1396"/>
    <cellStyle name="_TableSuperHead_Valuation_Troon dpak 8-5-02 v3_67 Roark Model_With GS Financing" xfId="1397"/>
    <cellStyle name="_TableSuperHead_Valuation_Troon dpak 8-5-02 v3_82 Roark Model_With GS Financing_Quarterly" xfId="1398"/>
    <cellStyle name="_Tiverton_Rumford (5-yr Toll)WestLB v2" xfId="1399"/>
    <cellStyle name="_TOP_Budget_8-13-03 from tax" xfId="1400"/>
    <cellStyle name="_TOP_Budget_8-13-03 from tax_100 Roark Model_With GS Financing_Quarterly" xfId="1401"/>
    <cellStyle name="_TOP_Budget_8-13-03 from tax_67 Roark Model_With GS Financing" xfId="1402"/>
    <cellStyle name="_TOP_Budget_8-13-03 from tax_82 Roark Model_With GS Financing_Quarterly" xfId="1403"/>
    <cellStyle name="_wipsaf_TXGenco_rev1" xfId="1404"/>
    <cellStyle name="_wipsaf_TXGenco_rev1_100 Roark Model_With GS Financing_Quarterly" xfId="1405"/>
    <cellStyle name="_wipsaf_TXGenco_rev1_67 Roark Model_With GS Financing" xfId="1406"/>
    <cellStyle name="_wipsaf_TXGenco_rev1_82 Roark Model_With GS Financing_Quarterly" xfId="1407"/>
    <cellStyle name="_Year" xfId="1408"/>
    <cellStyle name="_Year_100 Roark Model_With GS Financing_Quarterly" xfId="1409"/>
    <cellStyle name="_Year_67 Roark Model_With GS Financing" xfId="1410"/>
    <cellStyle name="_Year_82 Roark Model_With GS Financing_Quarterly" xfId="1411"/>
    <cellStyle name="’Ê‰Ý [0.00]_Cover" xfId="1412"/>
    <cellStyle name="’Ê‰Ý_Cover" xfId="1413"/>
    <cellStyle name="=C:\WINDOWS\SYSTEM32\COMMAND.COM" xfId="1414"/>
    <cellStyle name="=C:\WINNT35\SYSTEM32\COMMAND.COM" xfId="1415"/>
    <cellStyle name="£ BP" xfId="1416"/>
    <cellStyle name="¤@¯ë_pldt" xfId="1417"/>
    <cellStyle name="¥ JY" xfId="1418"/>
    <cellStyle name="•W_Cover" xfId="1419"/>
    <cellStyle name="•W€_Capital Structure" xfId="1420"/>
    <cellStyle name="0" xfId="1421"/>
    <cellStyle name="0%" xfId="1422"/>
    <cellStyle name="0.0" xfId="1423"/>
    <cellStyle name="0.0%" xfId="1424"/>
    <cellStyle name="0.0_100 Roark Model_With GS Financing_Quarterly" xfId="1425"/>
    <cellStyle name="0.00" xfId="1426"/>
    <cellStyle name="0.00%" xfId="1427"/>
    <cellStyle name="0.00_100 Roark Model_With GS Financing_Quarterly" xfId="1428"/>
    <cellStyle name="0.00x" xfId="1429"/>
    <cellStyle name="0.0x" xfId="1430"/>
    <cellStyle name="0_03 Astoria" xfId="1431"/>
    <cellStyle name="0_100 Roark Model_With GS Financing_Quarterly" xfId="1432"/>
    <cellStyle name="0_67 Roark Model_With GS Financing" xfId="1433"/>
    <cellStyle name="0_82 Roark Model_With GS Financing_Quarterly" xfId="1434"/>
    <cellStyle name="0_JA Huggins Expansion Case 2 070506" xfId="1435"/>
    <cellStyle name="0_JA Huggins Expansion Case 2 070506_100 Roark Model_With GS Financing_Quarterly" xfId="1436"/>
    <cellStyle name="0_JA Huggins Expansion Case 2 070506_67 Roark Model_With GS Financing" xfId="1437"/>
    <cellStyle name="0_JA Huggins Expansion Case 2 070506_82 Roark Model_With GS Financing_Quarterly" xfId="1438"/>
    <cellStyle name="000" xfId="1439"/>
    <cellStyle name="1/1/94" xfId="1440"/>
    <cellStyle name="1994" xfId="1441"/>
    <cellStyle name="20% - Accent1 2" xfId="1442"/>
    <cellStyle name="20% - Accent2 2" xfId="1443"/>
    <cellStyle name="20% - Accent3 2" xfId="1444"/>
    <cellStyle name="20% - Accent4 2" xfId="1445"/>
    <cellStyle name="20% - Accent5 2" xfId="1446"/>
    <cellStyle name="20% - Accent6 2" xfId="1447"/>
    <cellStyle name="3" xfId="1448"/>
    <cellStyle name="³f¹ô[0]_pldt" xfId="1449"/>
    <cellStyle name="³f¹ô_pldt" xfId="1450"/>
    <cellStyle name="40% - Accent1 2" xfId="1451"/>
    <cellStyle name="40% - Accent2 2" xfId="1452"/>
    <cellStyle name="40% - Accent3 2" xfId="1453"/>
    <cellStyle name="40% - Accent4 2" xfId="1454"/>
    <cellStyle name="40% - Accent5 2" xfId="1455"/>
    <cellStyle name="40% - Accent6 2" xfId="1456"/>
    <cellStyle name="60% - Accent1 2" xfId="1457"/>
    <cellStyle name="60% - Accent2 2" xfId="1458"/>
    <cellStyle name="60% - Accent3 2" xfId="1459"/>
    <cellStyle name="60% - Accent4 2" xfId="1460"/>
    <cellStyle name="60% - Accent5 2" xfId="1461"/>
    <cellStyle name="60% - Accent6 2" xfId="1462"/>
    <cellStyle name="752131" xfId="1463"/>
    <cellStyle name="Absolute Change" xfId="1464"/>
    <cellStyle name="Accent1 - 20%" xfId="1465"/>
    <cellStyle name="Accent1 - 40%" xfId="1466"/>
    <cellStyle name="Accent1 - 60%" xfId="1467"/>
    <cellStyle name="Accent1 2" xfId="1468"/>
    <cellStyle name="Accent1 3" xfId="1469"/>
    <cellStyle name="Accent1 4" xfId="1470"/>
    <cellStyle name="Accent1 5" xfId="1471"/>
    <cellStyle name="Accent2 - 20%" xfId="1472"/>
    <cellStyle name="Accent2 - 40%" xfId="1473"/>
    <cellStyle name="Accent2 - 60%" xfId="1474"/>
    <cellStyle name="Accent2 2" xfId="1475"/>
    <cellStyle name="Accent2 3" xfId="1476"/>
    <cellStyle name="Accent2 4" xfId="1477"/>
    <cellStyle name="Accent2 5" xfId="1478"/>
    <cellStyle name="Accent3 - 20%" xfId="1479"/>
    <cellStyle name="Accent3 - 40%" xfId="1480"/>
    <cellStyle name="Accent3 - 60%" xfId="1481"/>
    <cellStyle name="Accent3 2" xfId="1482"/>
    <cellStyle name="Accent3 3" xfId="1483"/>
    <cellStyle name="Accent3 4" xfId="1484"/>
    <cellStyle name="Accent3 5" xfId="1485"/>
    <cellStyle name="Accent4 - 20%" xfId="1486"/>
    <cellStyle name="Accent4 - 40%" xfId="1487"/>
    <cellStyle name="Accent4 - 60%" xfId="1488"/>
    <cellStyle name="Accent4 2" xfId="1489"/>
    <cellStyle name="Accent4 3" xfId="1490"/>
    <cellStyle name="Accent4 4" xfId="1491"/>
    <cellStyle name="Accent4 5" xfId="1492"/>
    <cellStyle name="Accent5 - 20%" xfId="1493"/>
    <cellStyle name="Accent5 - 40%" xfId="1494"/>
    <cellStyle name="Accent5 - 60%" xfId="1495"/>
    <cellStyle name="Accent5 2" xfId="1496"/>
    <cellStyle name="Accent5 3" xfId="1497"/>
    <cellStyle name="Accent5 4" xfId="1498"/>
    <cellStyle name="Accent5 5" xfId="1499"/>
    <cellStyle name="Accent6 - 20%" xfId="1500"/>
    <cellStyle name="Accent6 - 40%" xfId="1501"/>
    <cellStyle name="Accent6 - 60%" xfId="1502"/>
    <cellStyle name="Accent6 2" xfId="1503"/>
    <cellStyle name="Accent6 3" xfId="1504"/>
    <cellStyle name="Accent6 4" xfId="1505"/>
    <cellStyle name="Accent6 5" xfId="1506"/>
    <cellStyle name="Acctg" xfId="1507"/>
    <cellStyle name="Acctg$" xfId="1508"/>
    <cellStyle name="act" xfId="1509"/>
    <cellStyle name="Actual Date" xfId="1510"/>
    <cellStyle name="adjusted" xfId="1511"/>
    <cellStyle name="AFE" xfId="1512"/>
    <cellStyle name="args.style" xfId="1513"/>
    <cellStyle name="Arial 10" xfId="1514"/>
    <cellStyle name="Arial 12" xfId="1515"/>
    <cellStyle name="ArialNormal" xfId="1516"/>
    <cellStyle name="Bad 2" xfId="1517"/>
    <cellStyle name="balnk" xfId="1518"/>
    <cellStyle name="Bank1" xfId="1519"/>
    <cellStyle name="Banner" xfId="1520"/>
    <cellStyle name="bbox" xfId="1521"/>
    <cellStyle name="BLACK" xfId="1522"/>
    <cellStyle name="BlackStrike" xfId="1523"/>
    <cellStyle name="BlackText" xfId="1524"/>
    <cellStyle name="black-white" xfId="1525"/>
    <cellStyle name="black-white small" xfId="1526"/>
    <cellStyle name="blank" xfId="1527"/>
    <cellStyle name="Blank Out" xfId="1528"/>
    <cellStyle name="Blue" xfId="1529"/>
    <cellStyle name="Blue - Normal" xfId="1530"/>
    <cellStyle name="Blue - small" xfId="1531"/>
    <cellStyle name="Blue - underline, small" xfId="1532"/>
    <cellStyle name="blue shading" xfId="1533"/>
    <cellStyle name="Blue Title" xfId="1534"/>
    <cellStyle name="blue$00" xfId="1535"/>
    <cellStyle name="blue_03 Astoria" xfId="1536"/>
    <cellStyle name="Body" xfId="1537"/>
    <cellStyle name="Bold/Border" xfId="1538"/>
    <cellStyle name="BoldText" xfId="1539"/>
    <cellStyle name="bord" xfId="1540"/>
    <cellStyle name="Border" xfId="1541"/>
    <cellStyle name="Border Heavy" xfId="1542"/>
    <cellStyle name="Border Thin" xfId="1543"/>
    <cellStyle name="Border, Bottom" xfId="1544"/>
    <cellStyle name="Border, Left" xfId="1545"/>
    <cellStyle name="Border, Right" xfId="1546"/>
    <cellStyle name="Border, Top" xfId="1547"/>
    <cellStyle name="Border_100 Roark Model_With GS Financing_Quarterly" xfId="1548"/>
    <cellStyle name="British Pound" xfId="1549"/>
    <cellStyle name="Bullet" xfId="1550"/>
    <cellStyle name="Calc" xfId="1551"/>
    <cellStyle name="Calc Currency (0)" xfId="1552"/>
    <cellStyle name="Calc Currency (2)" xfId="1553"/>
    <cellStyle name="Calc Percent (0)" xfId="1554"/>
    <cellStyle name="Calc Percent (1)" xfId="1555"/>
    <cellStyle name="Calc Percent (2)" xfId="1556"/>
    <cellStyle name="Calc Units (0)" xfId="1557"/>
    <cellStyle name="Calc Units (1)" xfId="1558"/>
    <cellStyle name="Calc Units (2)" xfId="1559"/>
    <cellStyle name="Calc$" xfId="1560"/>
    <cellStyle name="Calculation 2" xfId="1561"/>
    <cellStyle name="Cancel" xfId="1562"/>
    <cellStyle name="Caption" xfId="1563"/>
    <cellStyle name="Case" xfId="1564"/>
    <cellStyle name="category" xfId="1565"/>
    <cellStyle name="Center" xfId="1566"/>
    <cellStyle name="Centered Heading" xfId="1567"/>
    <cellStyle name="Changeable" xfId="1568"/>
    <cellStyle name="check" xfId="1569"/>
    <cellStyle name="Check Cell 2" xfId="1570"/>
    <cellStyle name="Column Headings" xfId="1571"/>
    <cellStyle name="Column_Title" xfId="1572"/>
    <cellStyle name="coma" xfId="1573"/>
    <cellStyle name="Comma" xfId="2203" builtinId="3"/>
    <cellStyle name="Comma  - Style1" xfId="1574"/>
    <cellStyle name="Comma  - Style2" xfId="1575"/>
    <cellStyle name="Comma  - Style3" xfId="1576"/>
    <cellStyle name="Comma  - Style4" xfId="1577"/>
    <cellStyle name="Comma  - Style5" xfId="1578"/>
    <cellStyle name="Comma  - Style6" xfId="1579"/>
    <cellStyle name="Comma  - Style7" xfId="1580"/>
    <cellStyle name="Comma  - Style8" xfId="1581"/>
    <cellStyle name="Comma [00]" xfId="1582"/>
    <cellStyle name="Comma [1]" xfId="1583"/>
    <cellStyle name="Comma [2]" xfId="1584"/>
    <cellStyle name="Comma [3]" xfId="1585"/>
    <cellStyle name="Comma 0" xfId="1586"/>
    <cellStyle name="Comma 0*" xfId="1587"/>
    <cellStyle name="Comma 0_Clean LBO Model_2003" xfId="1588"/>
    <cellStyle name="Comma 2" xfId="1589"/>
    <cellStyle name="Comma 3" xfId="1590"/>
    <cellStyle name="Comma 3 2" xfId="1591"/>
    <cellStyle name="Comma 3*" xfId="1592"/>
    <cellStyle name="comma zerodec" xfId="1593"/>
    <cellStyle name="Comma.0" xfId="1594"/>
    <cellStyle name="Comma.00" xfId="1595"/>
    <cellStyle name="Comma0" xfId="1596"/>
    <cellStyle name="Comma1" xfId="1597"/>
    <cellStyle name="Company Name" xfId="1598"/>
    <cellStyle name="Copied" xfId="1599"/>
    <cellStyle name="Currency ($)" xfId="1600"/>
    <cellStyle name="Currency (€)" xfId="1601"/>
    <cellStyle name="Currency [00]" xfId="1602"/>
    <cellStyle name="Currency [1]" xfId="1603"/>
    <cellStyle name="Currency [2]" xfId="1604"/>
    <cellStyle name="Currency [3]" xfId="1605"/>
    <cellStyle name="Currency 0" xfId="1606"/>
    <cellStyle name="Currency 2" xfId="1607"/>
    <cellStyle name="Currency 3" xfId="1608"/>
    <cellStyle name="Currency 3 2" xfId="1609"/>
    <cellStyle name="Currency0" xfId="1610"/>
    <cellStyle name="Currency1" xfId="1611"/>
    <cellStyle name="Currsmall" xfId="1612"/>
    <cellStyle name="Custom - Style1" xfId="1613"/>
    <cellStyle name="Dash" xfId="1614"/>
    <cellStyle name="Data   - Style2" xfId="1615"/>
    <cellStyle name="Data Link" xfId="1616"/>
    <cellStyle name="Date" xfId="1617"/>
    <cellStyle name="Date (d/mm/yy)" xfId="1618"/>
    <cellStyle name="Date (d-mm-yy)" xfId="1619"/>
    <cellStyle name="Date (Full)" xfId="1620"/>
    <cellStyle name="Date Aligned" xfId="1621"/>
    <cellStyle name="Date Short" xfId="1622"/>
    <cellStyle name="Date_03 Astoria" xfId="1623"/>
    <cellStyle name="Date1" xfId="1624"/>
    <cellStyle name="Date2" xfId="1625"/>
    <cellStyle name="ddate" xfId="1626"/>
    <cellStyle name="default" xfId="1627"/>
    <cellStyle name="Dezimal [0]_Compiling Utility Macros" xfId="1628"/>
    <cellStyle name="Dezimal_Compiling Utility Macros" xfId="1629"/>
    <cellStyle name="Dollar" xfId="1630"/>
    <cellStyle name="Dollar (zero dec)" xfId="1631"/>
    <cellStyle name="Dollar_Merger Plan 2-10-04 GSIBDv3" xfId="1632"/>
    <cellStyle name="Dollar1" xfId="1633"/>
    <cellStyle name="Dollar1Blue" xfId="1634"/>
    <cellStyle name="Dollar2" xfId="1635"/>
    <cellStyle name="Dollars" xfId="1636"/>
    <cellStyle name="Doller" xfId="1637"/>
    <cellStyle name="Dotted Line" xfId="1638"/>
    <cellStyle name="Double Accounting" xfId="1639"/>
    <cellStyle name="Emphasis 1" xfId="1640"/>
    <cellStyle name="Emphasis 2" xfId="1641"/>
    <cellStyle name="Emphasis 3" xfId="1642"/>
    <cellStyle name="Enter Currency (0)" xfId="1643"/>
    <cellStyle name="Enter Currency (2)" xfId="1644"/>
    <cellStyle name="Enter Units (0)" xfId="1645"/>
    <cellStyle name="Enter Units (1)" xfId="1646"/>
    <cellStyle name="Enter Units (2)" xfId="1647"/>
    <cellStyle name="Entered" xfId="1648"/>
    <cellStyle name="Euro" xfId="1649"/>
    <cellStyle name="exp" xfId="1650"/>
    <cellStyle name="Explanatory Text 2" xfId="1651"/>
    <cellStyle name="file" xfId="1652"/>
    <cellStyle name="Fixed" xfId="1653"/>
    <cellStyle name="Fixlong" xfId="1654"/>
    <cellStyle name="Followe೤ Hyperlink" xfId="1655"/>
    <cellStyle name="Followe? Hyperlink" xfId="1656"/>
    <cellStyle name="Footnote" xfId="1657"/>
    <cellStyle name="Formula" xfId="1658"/>
    <cellStyle name="gbox" xfId="1659"/>
    <cellStyle name="general" xfId="1660"/>
    <cellStyle name="Good 2" xfId="1661"/>
    <cellStyle name="Grey" xfId="1662"/>
    <cellStyle name="grey dark" xfId="1663"/>
    <cellStyle name="grey_03 Astoria" xfId="1664"/>
    <cellStyle name="GS Table Header" xfId="1665"/>
    <cellStyle name="H 2" xfId="1666"/>
    <cellStyle name="hard no." xfId="1667"/>
    <cellStyle name="Hard Percent" xfId="1668"/>
    <cellStyle name="HEADER" xfId="1669"/>
    <cellStyle name="Header1" xfId="1670"/>
    <cellStyle name="Header2" xfId="1671"/>
    <cellStyle name="HEADINGSTOP" xfId="1672"/>
    <cellStyle name="Heading" xfId="1673"/>
    <cellStyle name="Heading 1 2" xfId="1674"/>
    <cellStyle name="Heading 2 2" xfId="1675"/>
    <cellStyle name="Heading 3 2" xfId="1676"/>
    <cellStyle name="Heading 4 2" xfId="1677"/>
    <cellStyle name="Heading Left" xfId="1678"/>
    <cellStyle name="Heading No Underline" xfId="1679"/>
    <cellStyle name="Heading Right" xfId="1680"/>
    <cellStyle name="Heading With Underline" xfId="1681"/>
    <cellStyle name="Heading1" xfId="1682"/>
    <cellStyle name="Heading2" xfId="1683"/>
    <cellStyle name="HeadingS" xfId="1684"/>
    <cellStyle name="HIGHLIGHT" xfId="1685"/>
    <cellStyle name="Hidden" xfId="1686"/>
    <cellStyle name="highlight yellow" xfId="1687"/>
    <cellStyle name="Hyperlink" xfId="1" builtinId="8"/>
    <cellStyle name="Input [yellow]" xfId="1688"/>
    <cellStyle name="Input 2" xfId="1689"/>
    <cellStyle name="Input 3" xfId="1690"/>
    <cellStyle name="Input 4" xfId="1691"/>
    <cellStyle name="Input 5" xfId="1692"/>
    <cellStyle name="Input1" xfId="1693"/>
    <cellStyle name="Input2" xfId="1694"/>
    <cellStyle name="INPUTS" xfId="1695"/>
    <cellStyle name="Jason" xfId="1696"/>
    <cellStyle name="k" xfId="1697"/>
    <cellStyle name="Komma_p&amp;l (2)" xfId="1698"/>
    <cellStyle name="Köprü 2" xfId="1699"/>
    <cellStyle name="KPMG Heading 1" xfId="1700"/>
    <cellStyle name="KPMG Heading 2" xfId="1701"/>
    <cellStyle name="KPMG Heading 3" xfId="1702"/>
    <cellStyle name="KPMG Heading 4" xfId="1703"/>
    <cellStyle name="KPMG Normal" xfId="1704"/>
    <cellStyle name="KPMG Normal Text" xfId="1705"/>
    <cellStyle name="Labels - Style3" xfId="1706"/>
    <cellStyle name="Lable8Left" xfId="1707"/>
    <cellStyle name="Large Page Heading" xfId="1708"/>
    <cellStyle name="LineItem" xfId="1709"/>
    <cellStyle name="Link Currency (0)" xfId="1710"/>
    <cellStyle name="Link Currency (2)" xfId="1711"/>
    <cellStyle name="Link Units (0)" xfId="1712"/>
    <cellStyle name="Link Units (1)" xfId="1713"/>
    <cellStyle name="Link Units (2)" xfId="1714"/>
    <cellStyle name="linked" xfId="1715"/>
    <cellStyle name="Linked Cell 2" xfId="1716"/>
    <cellStyle name="LN" xfId="1717"/>
    <cellStyle name="m" xfId="1718"/>
    <cellStyle name="MILLS$" xfId="1719"/>
    <cellStyle name="MILLS*" xfId="1720"/>
    <cellStyle name="Milliers [0]_laroux" xfId="1721"/>
    <cellStyle name="Milliers_laroux" xfId="1722"/>
    <cellStyle name="MLComma0" xfId="1723"/>
    <cellStyle name="MLHeaderSection" xfId="1724"/>
    <cellStyle name="MLMultiple0" xfId="1725"/>
    <cellStyle name="mm/dd/yy" xfId="1726"/>
    <cellStyle name="Model" xfId="1727"/>
    <cellStyle name="Monétaire [0]_laroux" xfId="1728"/>
    <cellStyle name="Monétaire_laroux" xfId="1729"/>
    <cellStyle name="Multiple" xfId="1730"/>
    <cellStyle name="Multiple [1]" xfId="1731"/>
    <cellStyle name="Multiple_022701 3TEC comp adds" xfId="1732"/>
    <cellStyle name="Multiple0" xfId="1733"/>
    <cellStyle name="NEGNM%" xfId="1734"/>
    <cellStyle name="Neutral 2" xfId="1735"/>
    <cellStyle name="no dec" xfId="1736"/>
    <cellStyle name="NONE" xfId="1737"/>
    <cellStyle name="nonmultiple" xfId="1738"/>
    <cellStyle name="Normal" xfId="0" builtinId="0"/>
    <cellStyle name="Normal - Style1" xfId="1739"/>
    <cellStyle name="Normal 10" xfId="1740"/>
    <cellStyle name="Normal 11" xfId="1741"/>
    <cellStyle name="Normal 12" xfId="1742"/>
    <cellStyle name="Normal 13" xfId="3"/>
    <cellStyle name="Normal 14" xfId="2191"/>
    <cellStyle name="Normal 15" xfId="2192"/>
    <cellStyle name="Normal 16" xfId="2193"/>
    <cellStyle name="Normal 17" xfId="2194"/>
    <cellStyle name="Normal 18" xfId="2195"/>
    <cellStyle name="Normal 19" xfId="2196"/>
    <cellStyle name="Normal 2" xfId="1743"/>
    <cellStyle name="Normal 20" xfId="2197"/>
    <cellStyle name="Normal 21" xfId="2198"/>
    <cellStyle name="Normal 22" xfId="2199"/>
    <cellStyle name="Normal 23" xfId="2200"/>
    <cellStyle name="Normal 24" xfId="2201"/>
    <cellStyle name="Normal 25" xfId="2202"/>
    <cellStyle name="Normal 3" xfId="1744"/>
    <cellStyle name="Normal 4" xfId="1745"/>
    <cellStyle name="Normal 5" xfId="1746"/>
    <cellStyle name="Normal 6" xfId="1747"/>
    <cellStyle name="Normal 7" xfId="1748"/>
    <cellStyle name="Normal 8" xfId="1749"/>
    <cellStyle name="Normal 9" xfId="1750"/>
    <cellStyle name="Normal%" xfId="1751"/>
    <cellStyle name="Normal1" xfId="1752"/>
    <cellStyle name="Normal95" xfId="1753"/>
    <cellStyle name="NormalGB" xfId="1754"/>
    <cellStyle name="NormalHelv" xfId="1755"/>
    <cellStyle name="Note 2" xfId="1756"/>
    <cellStyle name="Num0Un" xfId="1757"/>
    <cellStyle name="Num1" xfId="1758"/>
    <cellStyle name="Num1Blue" xfId="1759"/>
    <cellStyle name="Num2" xfId="1760"/>
    <cellStyle name="Num2Un" xfId="1761"/>
    <cellStyle name="number" xfId="1762"/>
    <cellStyle name="o" xfId="1763"/>
    <cellStyle name="Œ…‹æØ‚è [0.00]_Capital Structure" xfId="1764"/>
    <cellStyle name="Œ…‹æØ‚è_Capital Structure" xfId="1765"/>
    <cellStyle name="outh America" xfId="1766"/>
    <cellStyle name="Output 2" xfId="1767"/>
    <cellStyle name="Output Amounts" xfId="1768"/>
    <cellStyle name="Output Column Headings" xfId="1769"/>
    <cellStyle name="Output Line Items" xfId="1770"/>
    <cellStyle name="Output Report Heading" xfId="1771"/>
    <cellStyle name="Output Report Title" xfId="1772"/>
    <cellStyle name="p" xfId="1773"/>
    <cellStyle name="P&amp;L Numbers" xfId="1774"/>
    <cellStyle name="Page Heading" xfId="1775"/>
    <cellStyle name="Page Heading Large" xfId="1776"/>
    <cellStyle name="Page Heading Small" xfId="1777"/>
    <cellStyle name="Page Number" xfId="1778"/>
    <cellStyle name="PageSubtitle" xfId="1779"/>
    <cellStyle name="PageTitle" xfId="1780"/>
    <cellStyle name="PB Table Heading" xfId="1781"/>
    <cellStyle name="PB Table Highlight1" xfId="1782"/>
    <cellStyle name="PB Table Highlight2" xfId="1783"/>
    <cellStyle name="PB Table Highlight3" xfId="1784"/>
    <cellStyle name="PB Table Standard Row" xfId="1785"/>
    <cellStyle name="PB Table Subtotal Row" xfId="1786"/>
    <cellStyle name="PB Table Total Row" xfId="1787"/>
    <cellStyle name="Pctg" xfId="1788"/>
    <cellStyle name="Perc1" xfId="1789"/>
    <cellStyle name="Percent (0)" xfId="1790"/>
    <cellStyle name="Percent (1)" xfId="1791"/>
    <cellStyle name="Percent [0]" xfId="1792"/>
    <cellStyle name="Percent [00]" xfId="1793"/>
    <cellStyle name="Percent [1]" xfId="1794"/>
    <cellStyle name="Percent [2]" xfId="1795"/>
    <cellStyle name="Percent 2" xfId="1796"/>
    <cellStyle name="Percent 3" xfId="1797"/>
    <cellStyle name="Percent 4" xfId="1798"/>
    <cellStyle name="Percent 5" xfId="1799"/>
    <cellStyle name="Percent 6" xfId="1800"/>
    <cellStyle name="Percent Change" xfId="1801"/>
    <cellStyle name="Percent Hard" xfId="1802"/>
    <cellStyle name="Percent0" xfId="1803"/>
    <cellStyle name="Percent-00%" xfId="1804"/>
    <cellStyle name="Percent1" xfId="1805"/>
    <cellStyle name="Percent1Blue" xfId="1806"/>
    <cellStyle name="Percent2" xfId="1807"/>
    <cellStyle name="Percent2Blue" xfId="1808"/>
    <cellStyle name="percentage" xfId="1809"/>
    <cellStyle name="Perlong" xfId="1810"/>
    <cellStyle name="PrePop Currency (0)" xfId="1811"/>
    <cellStyle name="PrePop Currency (2)" xfId="1812"/>
    <cellStyle name="PrePop Units (0)" xfId="1813"/>
    <cellStyle name="PrePop Units (1)" xfId="1814"/>
    <cellStyle name="PrePop Units (2)" xfId="1815"/>
    <cellStyle name="Presentation" xfId="1816"/>
    <cellStyle name="Price" xfId="1817"/>
    <cellStyle name="PriceUn" xfId="1818"/>
    <cellStyle name="Private" xfId="1819"/>
    <cellStyle name="Private1" xfId="1820"/>
    <cellStyle name="PSChar" xfId="1821"/>
    <cellStyle name="PSDate" xfId="1822"/>
    <cellStyle name="PSDec" xfId="1823"/>
    <cellStyle name="PSHeading" xfId="1824"/>
    <cellStyle name="PSInt" xfId="1825"/>
    <cellStyle name="PSSpacer" xfId="1826"/>
    <cellStyle name="Rajay" xfId="1827"/>
    <cellStyle name="Ratio" xfId="1828"/>
    <cellStyle name="Read" xfId="1829"/>
    <cellStyle name="Red" xfId="1830"/>
    <cellStyle name="Reset  - Style4" xfId="1831"/>
    <cellStyle name="Results % 3 dp" xfId="1832"/>
    <cellStyle name="Results 3 dp" xfId="1833"/>
    <cellStyle name="RevList" xfId="1834"/>
    <cellStyle name="Right" xfId="1835"/>
    <cellStyle name="Row Headings" xfId="1836"/>
    <cellStyle name="Salomon Logo" xfId="1837"/>
    <cellStyle name="ScotchRule" xfId="1838"/>
    <cellStyle name="Secion" xfId="1839"/>
    <cellStyle name="Section" xfId="1840"/>
    <cellStyle name="Shaded" xfId="1841"/>
    <cellStyle name="Sheet Title" xfId="1842"/>
    <cellStyle name="ShOut" xfId="1843"/>
    <cellStyle name="sideline" xfId="1844"/>
    <cellStyle name="Single Accounting" xfId="1845"/>
    <cellStyle name="Small font" xfId="1846"/>
    <cellStyle name="Small Page Heading" xfId="1847"/>
    <cellStyle name="SN" xfId="1848"/>
    <cellStyle name="Standaard_Map2" xfId="1849"/>
    <cellStyle name="Standard_Anpassen der Amortisation" xfId="1850"/>
    <cellStyle name="std" xfId="1851"/>
    <cellStyle name="STYL0 - Style1" xfId="1852"/>
    <cellStyle name="STYL1 - Style2" xfId="1853"/>
    <cellStyle name="STYL2 - Style3" xfId="1854"/>
    <cellStyle name="STYL3 - Style4" xfId="1855"/>
    <cellStyle name="STYL4 - Style5" xfId="1856"/>
    <cellStyle name="STYL5 - Style6" xfId="1857"/>
    <cellStyle name="STYL6 - Style7" xfId="1858"/>
    <cellStyle name="STYL7 - Style8" xfId="1859"/>
    <cellStyle name="Style 1" xfId="1860"/>
    <cellStyle name="Style 10" xfId="1861"/>
    <cellStyle name="Style 100" xfId="1862"/>
    <cellStyle name="Style 101" xfId="1863"/>
    <cellStyle name="Style 102" xfId="1864"/>
    <cellStyle name="Style 103" xfId="1865"/>
    <cellStyle name="Style 104" xfId="1866"/>
    <cellStyle name="Style 105" xfId="1867"/>
    <cellStyle name="Style 106" xfId="1868"/>
    <cellStyle name="Style 107" xfId="1869"/>
    <cellStyle name="Style 108" xfId="1870"/>
    <cellStyle name="Style 109" xfId="1871"/>
    <cellStyle name="Style 11" xfId="1872"/>
    <cellStyle name="Style 110" xfId="1873"/>
    <cellStyle name="Style 111" xfId="1874"/>
    <cellStyle name="Style 112" xfId="1875"/>
    <cellStyle name="Style 113" xfId="1876"/>
    <cellStyle name="Style 114" xfId="1877"/>
    <cellStyle name="Style 115" xfId="1878"/>
    <cellStyle name="Style 116" xfId="1879"/>
    <cellStyle name="Style 117" xfId="1880"/>
    <cellStyle name="Style 118" xfId="1881"/>
    <cellStyle name="Style 119" xfId="1882"/>
    <cellStyle name="Style 12" xfId="1883"/>
    <cellStyle name="Style 120" xfId="1884"/>
    <cellStyle name="Style 121" xfId="1885"/>
    <cellStyle name="Style 122" xfId="1886"/>
    <cellStyle name="Style 123" xfId="1887"/>
    <cellStyle name="Style 124" xfId="1888"/>
    <cellStyle name="Style 125" xfId="1889"/>
    <cellStyle name="Style 126" xfId="1890"/>
    <cellStyle name="Style 127" xfId="1891"/>
    <cellStyle name="Style 128" xfId="1892"/>
    <cellStyle name="Style 129" xfId="1893"/>
    <cellStyle name="Style 13" xfId="1894"/>
    <cellStyle name="Style 130" xfId="1895"/>
    <cellStyle name="Style 131" xfId="1896"/>
    <cellStyle name="Style 132" xfId="1897"/>
    <cellStyle name="Style 133" xfId="1898"/>
    <cellStyle name="Style 134" xfId="1899"/>
    <cellStyle name="Style 135" xfId="1900"/>
    <cellStyle name="Style 136" xfId="1901"/>
    <cellStyle name="Style 137" xfId="1902"/>
    <cellStyle name="Style 138" xfId="1903"/>
    <cellStyle name="Style 139" xfId="1904"/>
    <cellStyle name="Style 14" xfId="1905"/>
    <cellStyle name="Style 140" xfId="1906"/>
    <cellStyle name="Style 141" xfId="1907"/>
    <cellStyle name="Style 142" xfId="1908"/>
    <cellStyle name="Style 143" xfId="1909"/>
    <cellStyle name="Style 144" xfId="1910"/>
    <cellStyle name="Style 145" xfId="1911"/>
    <cellStyle name="Style 146" xfId="1912"/>
    <cellStyle name="Style 147" xfId="1913"/>
    <cellStyle name="Style 148" xfId="1914"/>
    <cellStyle name="Style 149" xfId="1915"/>
    <cellStyle name="Style 15" xfId="1916"/>
    <cellStyle name="Style 150" xfId="1917"/>
    <cellStyle name="Style 151" xfId="1918"/>
    <cellStyle name="Style 152" xfId="1919"/>
    <cellStyle name="Style 153" xfId="1920"/>
    <cellStyle name="Style 154" xfId="1921"/>
    <cellStyle name="Style 155" xfId="1922"/>
    <cellStyle name="Style 156" xfId="1923"/>
    <cellStyle name="Style 157" xfId="1924"/>
    <cellStyle name="Style 158" xfId="1925"/>
    <cellStyle name="Style 159" xfId="1926"/>
    <cellStyle name="Style 16" xfId="1927"/>
    <cellStyle name="Style 160" xfId="1928"/>
    <cellStyle name="Style 161" xfId="1929"/>
    <cellStyle name="Style 162" xfId="1930"/>
    <cellStyle name="Style 163" xfId="1931"/>
    <cellStyle name="Style 164" xfId="1932"/>
    <cellStyle name="Style 165" xfId="1933"/>
    <cellStyle name="Style 166" xfId="1934"/>
    <cellStyle name="Style 167" xfId="1935"/>
    <cellStyle name="Style 168" xfId="1936"/>
    <cellStyle name="Style 169" xfId="1937"/>
    <cellStyle name="Style 17" xfId="1938"/>
    <cellStyle name="Style 170" xfId="1939"/>
    <cellStyle name="Style 171" xfId="1940"/>
    <cellStyle name="Style 172" xfId="1941"/>
    <cellStyle name="Style 173" xfId="1942"/>
    <cellStyle name="Style 174" xfId="1943"/>
    <cellStyle name="Style 175" xfId="1944"/>
    <cellStyle name="Style 176" xfId="1945"/>
    <cellStyle name="Style 177" xfId="1946"/>
    <cellStyle name="Style 178" xfId="1947"/>
    <cellStyle name="Style 179" xfId="1948"/>
    <cellStyle name="Style 18" xfId="1949"/>
    <cellStyle name="Style 180" xfId="1950"/>
    <cellStyle name="Style 181" xfId="1951"/>
    <cellStyle name="Style 182" xfId="1952"/>
    <cellStyle name="Style 183" xfId="1953"/>
    <cellStyle name="Style 184" xfId="1954"/>
    <cellStyle name="Style 185" xfId="1955"/>
    <cellStyle name="Style 186" xfId="1956"/>
    <cellStyle name="Style 187" xfId="1957"/>
    <cellStyle name="Style 188" xfId="1958"/>
    <cellStyle name="Style 189" xfId="1959"/>
    <cellStyle name="Style 19" xfId="1960"/>
    <cellStyle name="Style 190" xfId="1961"/>
    <cellStyle name="Style 191" xfId="1962"/>
    <cellStyle name="Style 192" xfId="1963"/>
    <cellStyle name="Style 193" xfId="1964"/>
    <cellStyle name="Style 194" xfId="1965"/>
    <cellStyle name="Style 195" xfId="1966"/>
    <cellStyle name="Style 196" xfId="1967"/>
    <cellStyle name="Style 197" xfId="1968"/>
    <cellStyle name="Style 198" xfId="1969"/>
    <cellStyle name="Style 199" xfId="1970"/>
    <cellStyle name="Style 2" xfId="1971"/>
    <cellStyle name="Style 20" xfId="1972"/>
    <cellStyle name="Style 200" xfId="1973"/>
    <cellStyle name="Style 201" xfId="1974"/>
    <cellStyle name="Style 202" xfId="1975"/>
    <cellStyle name="Style 203" xfId="1976"/>
    <cellStyle name="Style 204" xfId="1977"/>
    <cellStyle name="Style 205" xfId="1978"/>
    <cellStyle name="Style 206" xfId="1979"/>
    <cellStyle name="Style 207" xfId="1980"/>
    <cellStyle name="Style 208" xfId="1981"/>
    <cellStyle name="Style 209" xfId="1982"/>
    <cellStyle name="Style 21" xfId="1983"/>
    <cellStyle name="Style 210" xfId="1984"/>
    <cellStyle name="Style 211" xfId="1985"/>
    <cellStyle name="Style 212" xfId="1986"/>
    <cellStyle name="Style 213" xfId="1987"/>
    <cellStyle name="Style 214" xfId="1988"/>
    <cellStyle name="Style 215" xfId="1989"/>
    <cellStyle name="Style 216" xfId="1990"/>
    <cellStyle name="Style 217" xfId="1991"/>
    <cellStyle name="Style 218" xfId="1992"/>
    <cellStyle name="Style 219" xfId="1993"/>
    <cellStyle name="Style 22" xfId="1994"/>
    <cellStyle name="Style 220" xfId="1995"/>
    <cellStyle name="Style 23" xfId="1996"/>
    <cellStyle name="Style 24" xfId="1997"/>
    <cellStyle name="Style 25" xfId="1998"/>
    <cellStyle name="Style 26" xfId="1999"/>
    <cellStyle name="Style 27" xfId="2000"/>
    <cellStyle name="Style 28" xfId="2001"/>
    <cellStyle name="Style 29" xfId="2002"/>
    <cellStyle name="Style 3" xfId="2003"/>
    <cellStyle name="Style 30" xfId="2004"/>
    <cellStyle name="Style 31" xfId="2005"/>
    <cellStyle name="Style 32" xfId="2006"/>
    <cellStyle name="Style 33" xfId="2007"/>
    <cellStyle name="Style 34" xfId="2008"/>
    <cellStyle name="Style 35" xfId="2009"/>
    <cellStyle name="Style 36" xfId="2010"/>
    <cellStyle name="Style 37" xfId="2011"/>
    <cellStyle name="Style 38" xfId="2012"/>
    <cellStyle name="Style 39" xfId="2013"/>
    <cellStyle name="Style 4" xfId="2014"/>
    <cellStyle name="Style 40" xfId="2015"/>
    <cellStyle name="Style 41" xfId="2016"/>
    <cellStyle name="Style 42" xfId="2017"/>
    <cellStyle name="Style 43" xfId="2018"/>
    <cellStyle name="Style 44" xfId="2019"/>
    <cellStyle name="Style 45" xfId="2020"/>
    <cellStyle name="Style 46" xfId="2021"/>
    <cellStyle name="Style 47" xfId="2022"/>
    <cellStyle name="Style 48" xfId="2023"/>
    <cellStyle name="Style 49" xfId="2024"/>
    <cellStyle name="Style 5" xfId="2025"/>
    <cellStyle name="Style 50" xfId="2026"/>
    <cellStyle name="Style 51" xfId="2027"/>
    <cellStyle name="Style 52" xfId="2028"/>
    <cellStyle name="Style 53" xfId="2029"/>
    <cellStyle name="Style 54" xfId="2030"/>
    <cellStyle name="Style 55" xfId="2031"/>
    <cellStyle name="Style 56" xfId="2032"/>
    <cellStyle name="Style 57" xfId="2033"/>
    <cellStyle name="Style 58" xfId="2034"/>
    <cellStyle name="Style 59" xfId="2035"/>
    <cellStyle name="Style 6" xfId="2036"/>
    <cellStyle name="Style 60" xfId="2037"/>
    <cellStyle name="Style 61" xfId="2038"/>
    <cellStyle name="Style 62" xfId="2039"/>
    <cellStyle name="Style 63" xfId="2040"/>
    <cellStyle name="Style 64" xfId="2041"/>
    <cellStyle name="Style 65" xfId="2042"/>
    <cellStyle name="Style 66" xfId="2043"/>
    <cellStyle name="Style 67" xfId="2044"/>
    <cellStyle name="Style 68" xfId="2045"/>
    <cellStyle name="Style 69" xfId="2046"/>
    <cellStyle name="Style 7" xfId="2047"/>
    <cellStyle name="Style 70" xfId="2048"/>
    <cellStyle name="Style 71" xfId="2049"/>
    <cellStyle name="Style 72" xfId="2050"/>
    <cellStyle name="Style 73" xfId="2051"/>
    <cellStyle name="Style 74" xfId="2052"/>
    <cellStyle name="Style 75" xfId="2053"/>
    <cellStyle name="Style 76" xfId="2054"/>
    <cellStyle name="Style 77" xfId="2055"/>
    <cellStyle name="Style 78" xfId="2056"/>
    <cellStyle name="Style 79" xfId="2057"/>
    <cellStyle name="Style 8" xfId="2058"/>
    <cellStyle name="Style 80" xfId="2059"/>
    <cellStyle name="Style 81" xfId="2060"/>
    <cellStyle name="Style 82" xfId="2061"/>
    <cellStyle name="Style 83" xfId="2062"/>
    <cellStyle name="Style 84" xfId="2063"/>
    <cellStyle name="Style 85" xfId="2064"/>
    <cellStyle name="Style 86" xfId="2065"/>
    <cellStyle name="Style 87" xfId="2066"/>
    <cellStyle name="Style 88" xfId="2067"/>
    <cellStyle name="Style 89" xfId="2068"/>
    <cellStyle name="Style 9" xfId="2069"/>
    <cellStyle name="Style 90" xfId="2070"/>
    <cellStyle name="Style 91" xfId="2071"/>
    <cellStyle name="Style 92" xfId="2072"/>
    <cellStyle name="Style 93" xfId="2073"/>
    <cellStyle name="Style 94" xfId="2074"/>
    <cellStyle name="Style 95" xfId="2075"/>
    <cellStyle name="Style 96" xfId="2076"/>
    <cellStyle name="Style 97" xfId="2077"/>
    <cellStyle name="Style 98" xfId="2078"/>
    <cellStyle name="Style 99" xfId="2079"/>
    <cellStyle name="SUB HEADING" xfId="2080"/>
    <cellStyle name="subhead" xfId="2081"/>
    <cellStyle name="Subtitle" xfId="2082"/>
    <cellStyle name="Subtotal" xfId="2083"/>
    <cellStyle name="Sub-total" xfId="2084"/>
    <cellStyle name="Subtotal_MAXF historical financials" xfId="2085"/>
    <cellStyle name="Summary" xfId="2086"/>
    <cellStyle name="t" xfId="2087"/>
    <cellStyle name="t_bank_csc_and merger plan4" xfId="2088"/>
    <cellStyle name="t_bank_csc_and merger plan4_100 Roark Model_With GS Financing_Quarterly" xfId="2089"/>
    <cellStyle name="t_bank_csc_and merger plan4_67 Roark Model_With GS Financing" xfId="2090"/>
    <cellStyle name="t_bank_csc_and merger plan4_82 Roark Model_With GS Financing_Quarterly" xfId="2091"/>
    <cellStyle name="t_sel_fin_data" xfId="2092"/>
    <cellStyle name="t_sel_fin_data_100 Roark Model_With GS Financing_Quarterly" xfId="2093"/>
    <cellStyle name="t_sel_fin_data_67 Roark Model_With GS Financing" xfId="2094"/>
    <cellStyle name="t_sel_fin_data_82 Roark Model_With GS Financing_Quarterly" xfId="2095"/>
    <cellStyle name="t_stand_alone_dcf" xfId="2096"/>
    <cellStyle name="t1" xfId="2097"/>
    <cellStyle name="Table  - Style5" xfId="2098"/>
    <cellStyle name="Table Col Head" xfId="2099"/>
    <cellStyle name="Table Head" xfId="2100"/>
    <cellStyle name="Table Head Aligned" xfId="2101"/>
    <cellStyle name="Table Head Blue" xfId="2102"/>
    <cellStyle name="Table Head Green" xfId="2103"/>
    <cellStyle name="Table Head_Val_Sum_Graph" xfId="2104"/>
    <cellStyle name="Table Heading" xfId="2105"/>
    <cellStyle name="Table Sub Head" xfId="2106"/>
    <cellStyle name="Table Sub Heading" xfId="2107"/>
    <cellStyle name="Table Text" xfId="2108"/>
    <cellStyle name="Table Title" xfId="2109"/>
    <cellStyle name="Table Units" xfId="2110"/>
    <cellStyle name="Table_Header" xfId="2111"/>
    <cellStyle name="TableBase" xfId="2112"/>
    <cellStyle name="TableColumnHeading" xfId="2113"/>
    <cellStyle name="TableHead" xfId="2114"/>
    <cellStyle name="TableSubTitleItalic" xfId="2115"/>
    <cellStyle name="TableText" xfId="2116"/>
    <cellStyle name="TableTitle" xfId="2117"/>
    <cellStyle name="Tax Change" xfId="2118"/>
    <cellStyle name="Text" xfId="2119"/>
    <cellStyle name="Text 1" xfId="2120"/>
    <cellStyle name="Text 8" xfId="2121"/>
    <cellStyle name="Text Head 1" xfId="2122"/>
    <cellStyle name="Text Indent A" xfId="2123"/>
    <cellStyle name="Text Indent B" xfId="2124"/>
    <cellStyle name="Text Indent C" xfId="2125"/>
    <cellStyle name="Text Wrap" xfId="2126"/>
    <cellStyle name="Text_100 Roark Model_With GS Financing_Quarterly" xfId="2127"/>
    <cellStyle name="Tickmark" xfId="2128"/>
    <cellStyle name="Time" xfId="2129"/>
    <cellStyle name="Times 10" xfId="2130"/>
    <cellStyle name="Times 12" xfId="2131"/>
    <cellStyle name="Title  - Style6" xfId="2132"/>
    <cellStyle name="Title 2" xfId="2133"/>
    <cellStyle name="Title 3" xfId="2134"/>
    <cellStyle name="Title 4" xfId="2135"/>
    <cellStyle name="Title 5" xfId="2136"/>
    <cellStyle name="Title10" xfId="2137"/>
    <cellStyle name="Title2" xfId="2138"/>
    <cellStyle name="Title8" xfId="2139"/>
    <cellStyle name="Title8Left" xfId="2140"/>
    <cellStyle name="TitleCenter" xfId="2141"/>
    <cellStyle name="TitleLeft" xfId="2142"/>
    <cellStyle name="topline" xfId="2143"/>
    <cellStyle name="Total 2" xfId="2144"/>
    <cellStyle name="TotCol - Style7" xfId="2145"/>
    <cellStyle name="TotRow - Style8" xfId="2146"/>
    <cellStyle name="TransVal" xfId="2147"/>
    <cellStyle name="Tusental (0)_laroux" xfId="2148"/>
    <cellStyle name="Tusental_laroux" xfId="2149"/>
    <cellStyle name="ubordinated Debt" xfId="2150"/>
    <cellStyle name="uk" xfId="2151"/>
    <cellStyle name="Un" xfId="2152"/>
    <cellStyle name="underline" xfId="2153"/>
    <cellStyle name="Underline - small" xfId="2154"/>
    <cellStyle name="Underline -normal" xfId="2155"/>
    <cellStyle name="Underline_Single" xfId="2156"/>
    <cellStyle name="Unhidden" xfId="2157"/>
    <cellStyle name="UNLocked" xfId="2158"/>
    <cellStyle name="Unprot" xfId="2159"/>
    <cellStyle name="Unprot$" xfId="2160"/>
    <cellStyle name="Unprot_1 3 6 LIBOR" xfId="2161"/>
    <cellStyle name="Unprotect" xfId="2162"/>
    <cellStyle name="unwrap" xfId="2163"/>
    <cellStyle name="Upload Only" xfId="2164"/>
    <cellStyle name="Upper Line" xfId="2165"/>
    <cellStyle name="User_Defined_B" xfId="2166"/>
    <cellStyle name="Valuta (0)_laroux" xfId="2167"/>
    <cellStyle name="Valuta_laroux" xfId="2168"/>
    <cellStyle name="Virgül 2" xfId="2"/>
    <cellStyle name="Virgül 3" xfId="2169"/>
    <cellStyle name="Währung [0]_Compiling Utility Macros" xfId="2170"/>
    <cellStyle name="Währung_Compiling Utility Macros" xfId="2171"/>
    <cellStyle name="Warning Text 2" xfId="2172"/>
    <cellStyle name="WhitePattern" xfId="2173"/>
    <cellStyle name="WhitePattern1" xfId="2174"/>
    <cellStyle name="WhiteText" xfId="2175"/>
    <cellStyle name="wrap" xfId="2176"/>
    <cellStyle name="x" xfId="2177"/>
    <cellStyle name="X - None" xfId="2178"/>
    <cellStyle name="X_08 Altar Model" xfId="2179"/>
    <cellStyle name="x_Micron Model v39_lc_final bid 4-16-04" xfId="2180"/>
    <cellStyle name="year" xfId="2181"/>
    <cellStyle name="Yen" xfId="2182"/>
    <cellStyle name="YesNo" xfId="2183"/>
    <cellStyle name="Yüzde 2" xfId="2184"/>
    <cellStyle name="ZeroCheck" xfId="2185"/>
    <cellStyle name="Модель" xfId="2186"/>
    <cellStyle name="Обычный_VALUE" xfId="2187"/>
    <cellStyle name="쉼표 [0]_P2000년" xfId="2188"/>
    <cellStyle name="표준_crude" xfId="2189"/>
    <cellStyle name="標準_FY00Q1" xfId="21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"/>
  <sheetViews>
    <sheetView tabSelected="1" workbookViewId="0">
      <selection activeCell="E13" sqref="E13"/>
    </sheetView>
  </sheetViews>
  <sheetFormatPr defaultColWidth="8.81640625" defaultRowHeight="14.5"/>
  <cols>
    <col min="1" max="1" width="8.81640625" style="13"/>
    <col min="2" max="2" width="7.81640625" style="13" customWidth="1"/>
    <col min="3" max="3" width="14.453125" style="13" customWidth="1"/>
    <col min="4" max="4" width="8.81640625" style="13"/>
    <col min="5" max="5" width="120.1796875" style="13" bestFit="1" customWidth="1"/>
    <col min="6" max="16384" width="8.81640625" style="13"/>
  </cols>
  <sheetData>
    <row r="2" spans="2:5">
      <c r="B2" s="16" t="s">
        <v>22</v>
      </c>
      <c r="C2" s="16" t="s">
        <v>21</v>
      </c>
      <c r="E2" s="17" t="s">
        <v>20</v>
      </c>
    </row>
    <row r="3" spans="2:5">
      <c r="B3" s="16" t="s">
        <v>19</v>
      </c>
      <c r="C3" s="14">
        <v>0.7258</v>
      </c>
      <c r="E3" s="1" t="s">
        <v>60</v>
      </c>
    </row>
    <row r="4" spans="2:5">
      <c r="B4" s="16" t="s">
        <v>0</v>
      </c>
      <c r="C4" s="14">
        <v>0.4153</v>
      </c>
      <c r="E4" s="1"/>
    </row>
    <row r="5" spans="2:5">
      <c r="B5" s="15" t="s">
        <v>1</v>
      </c>
      <c r="C5" s="14">
        <v>0.6482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51"/>
  <sheetViews>
    <sheetView zoomScale="70" zoomScaleNormal="70" workbookViewId="0">
      <selection activeCell="B3" sqref="B3"/>
    </sheetView>
  </sheetViews>
  <sheetFormatPr defaultRowHeight="12.5"/>
  <cols>
    <col min="2" max="3" width="18.1796875" customWidth="1"/>
    <col min="4" max="4" width="22.54296875" customWidth="1"/>
    <col min="5" max="5" width="24.453125" customWidth="1"/>
    <col min="6" max="6" width="15.54296875" customWidth="1"/>
    <col min="7" max="7" width="20.54296875" customWidth="1"/>
    <col min="8" max="8" width="48.81640625" customWidth="1"/>
    <col min="9" max="9" width="25.81640625" customWidth="1"/>
    <col min="10" max="10" width="14.54296875" customWidth="1"/>
    <col min="11" max="11" width="11.453125" customWidth="1"/>
    <col min="12" max="12" width="15.453125" customWidth="1"/>
    <col min="13" max="13" width="17.54296875" customWidth="1"/>
    <col min="14" max="15" width="17.453125" customWidth="1"/>
    <col min="16" max="16" width="17" customWidth="1"/>
  </cols>
  <sheetData>
    <row r="2" spans="2:15" ht="15.5">
      <c r="B2" s="3" t="s">
        <v>59</v>
      </c>
      <c r="C2" s="3"/>
    </row>
    <row r="3" spans="2:15" ht="13">
      <c r="H3" s="98" t="s">
        <v>2</v>
      </c>
      <c r="I3" s="99"/>
      <c r="J3" s="8" t="s">
        <v>11</v>
      </c>
    </row>
    <row r="4" spans="2:15" ht="13">
      <c r="B4" s="2" t="s">
        <v>3</v>
      </c>
      <c r="C4" s="2"/>
      <c r="F4" s="45">
        <v>307500</v>
      </c>
      <c r="G4" s="12" t="s">
        <v>4</v>
      </c>
      <c r="H4" s="28">
        <f>F4*J4</f>
        <v>2152500</v>
      </c>
      <c r="I4" s="11" t="s">
        <v>12</v>
      </c>
      <c r="J4" s="10">
        <v>7</v>
      </c>
    </row>
    <row r="5" spans="2:15" ht="13.5" thickBot="1">
      <c r="B5" s="2"/>
      <c r="C5" s="2"/>
      <c r="F5" s="44"/>
      <c r="G5" s="31"/>
      <c r="H5" s="100"/>
      <c r="I5" s="100"/>
      <c r="J5" s="32"/>
    </row>
    <row r="6" spans="2:15" ht="12.75" customHeight="1">
      <c r="B6" s="64" t="s">
        <v>5</v>
      </c>
      <c r="C6" s="65"/>
      <c r="D6" s="70" t="s">
        <v>25</v>
      </c>
      <c r="E6" s="70" t="s">
        <v>6</v>
      </c>
      <c r="F6" s="70" t="s">
        <v>7</v>
      </c>
      <c r="G6" s="70" t="s">
        <v>8</v>
      </c>
      <c r="H6" s="70" t="s">
        <v>9</v>
      </c>
      <c r="I6" s="7"/>
      <c r="M6" s="7"/>
      <c r="N6" s="7"/>
      <c r="O6" s="7"/>
    </row>
    <row r="7" spans="2:15" ht="12.5" customHeight="1">
      <c r="B7" s="66"/>
      <c r="C7" s="67"/>
      <c r="D7" s="71"/>
      <c r="E7" s="71"/>
      <c r="F7" s="71"/>
      <c r="G7" s="71"/>
      <c r="H7" s="71"/>
      <c r="I7" s="7"/>
      <c r="J7" s="7"/>
      <c r="M7" s="7"/>
      <c r="N7" s="7"/>
    </row>
    <row r="8" spans="2:15" ht="25" customHeight="1" thickBot="1">
      <c r="B8" s="68"/>
      <c r="C8" s="69"/>
      <c r="D8" s="72"/>
      <c r="E8" s="72"/>
      <c r="F8" s="72"/>
      <c r="G8" s="72"/>
      <c r="H8" s="72"/>
      <c r="I8" s="7"/>
      <c r="J8" s="7"/>
      <c r="M8" s="7"/>
      <c r="N8" s="7"/>
    </row>
    <row r="9" spans="2:15" ht="14.5" customHeight="1" thickBot="1">
      <c r="B9" s="55">
        <v>42960</v>
      </c>
      <c r="C9" s="56">
        <v>43100</v>
      </c>
      <c r="D9" s="57">
        <f>C9-B9+1</f>
        <v>141</v>
      </c>
      <c r="E9" s="58">
        <v>0</v>
      </c>
      <c r="F9" s="59">
        <f>F10*(D9/D10)</f>
        <v>76997.975342465754</v>
      </c>
      <c r="G9" s="58">
        <v>0</v>
      </c>
      <c r="H9" s="59">
        <f t="shared" ref="H9:H16" si="0">F9-E9-G9</f>
        <v>76997.975342465754</v>
      </c>
      <c r="I9" s="43"/>
      <c r="J9" s="43"/>
      <c r="K9" s="64" t="s">
        <v>5</v>
      </c>
      <c r="L9" s="65"/>
      <c r="M9" s="70" t="s">
        <v>25</v>
      </c>
      <c r="N9" s="70" t="s">
        <v>45</v>
      </c>
    </row>
    <row r="10" spans="2:15" ht="14.5" thickBot="1">
      <c r="B10" s="73">
        <v>2018</v>
      </c>
      <c r="C10" s="74"/>
      <c r="D10" s="58">
        <v>365</v>
      </c>
      <c r="E10" s="60">
        <v>0</v>
      </c>
      <c r="F10" s="59">
        <f>ROUNDDOWN(('Emission Factors'!$C$5)*$F$4,0)</f>
        <v>199321</v>
      </c>
      <c r="G10" s="60">
        <v>0</v>
      </c>
      <c r="H10" s="59">
        <f t="shared" si="0"/>
        <v>199321</v>
      </c>
      <c r="I10" s="43"/>
      <c r="J10" s="43"/>
      <c r="K10" s="66"/>
      <c r="L10" s="67"/>
      <c r="M10" s="71"/>
      <c r="N10" s="71"/>
    </row>
    <row r="11" spans="2:15" ht="14.5" thickBot="1">
      <c r="B11" s="75">
        <v>2019</v>
      </c>
      <c r="C11" s="76"/>
      <c r="D11" s="58">
        <v>365</v>
      </c>
      <c r="E11" s="60">
        <v>0</v>
      </c>
      <c r="F11" s="59">
        <f>ROUNDDOWN(('Emission Factors'!$C$5)*(D11/D12)*$F$4,0)</f>
        <v>199321</v>
      </c>
      <c r="G11" s="60">
        <v>0</v>
      </c>
      <c r="H11" s="59">
        <f t="shared" si="0"/>
        <v>199321</v>
      </c>
      <c r="I11" s="43"/>
      <c r="J11" s="43"/>
      <c r="K11" s="68"/>
      <c r="L11" s="69"/>
      <c r="M11" s="72"/>
      <c r="N11" s="72"/>
    </row>
    <row r="12" spans="2:15" ht="14.5" thickBot="1">
      <c r="B12" s="75">
        <v>2020</v>
      </c>
      <c r="C12" s="76"/>
      <c r="D12" s="58">
        <v>365</v>
      </c>
      <c r="E12" s="60">
        <v>0</v>
      </c>
      <c r="F12" s="59">
        <f>ROUNDDOWN(('Emission Factors'!$C$5)*$F$4*(D12/D13),0)</f>
        <v>199321</v>
      </c>
      <c r="G12" s="60">
        <v>0</v>
      </c>
      <c r="H12" s="59">
        <f t="shared" si="0"/>
        <v>199321</v>
      </c>
      <c r="I12" s="43"/>
      <c r="J12" s="43"/>
      <c r="K12" s="55">
        <v>42960</v>
      </c>
      <c r="L12" s="56">
        <v>43100</v>
      </c>
      <c r="M12" s="57">
        <f>L12-K12+1</f>
        <v>141</v>
      </c>
      <c r="N12" s="61">
        <f>N13*(M12/365)</f>
        <v>118787.67123287672</v>
      </c>
    </row>
    <row r="13" spans="2:15" ht="14.5" thickBot="1">
      <c r="B13" s="73">
        <v>2021</v>
      </c>
      <c r="C13" s="77"/>
      <c r="D13" s="58">
        <v>365</v>
      </c>
      <c r="E13" s="60">
        <v>0</v>
      </c>
      <c r="F13" s="59">
        <f>ROUNDDOWN(('Emission Factors'!$C$5)*$F$4,0)</f>
        <v>199321</v>
      </c>
      <c r="G13" s="60">
        <v>0</v>
      </c>
      <c r="H13" s="59">
        <f t="shared" si="0"/>
        <v>199321</v>
      </c>
      <c r="I13" s="43"/>
      <c r="J13" s="43"/>
      <c r="K13" s="73">
        <v>2018</v>
      </c>
      <c r="L13" s="74"/>
      <c r="M13" s="58">
        <v>365</v>
      </c>
      <c r="N13" s="61">
        <f>$F$4</f>
        <v>307500</v>
      </c>
    </row>
    <row r="14" spans="2:15" ht="14.5" thickBot="1">
      <c r="B14" s="47">
        <v>44746</v>
      </c>
      <c r="C14" s="48">
        <v>44926</v>
      </c>
      <c r="D14" s="54">
        <f>C14-B14+1</f>
        <v>181</v>
      </c>
      <c r="E14" s="4">
        <v>0</v>
      </c>
      <c r="F14" s="5">
        <f>ROUNDDOWN(('Emission Factors'!$C$5)*$F$4,0)*(D14/365)</f>
        <v>98841.372602739735</v>
      </c>
      <c r="G14" s="4">
        <v>0</v>
      </c>
      <c r="H14" s="5">
        <f t="shared" si="0"/>
        <v>98841.372602739735</v>
      </c>
      <c r="I14" s="43"/>
      <c r="J14" s="43"/>
      <c r="K14" s="75">
        <v>2019</v>
      </c>
      <c r="L14" s="76"/>
      <c r="M14" s="58">
        <f>365</f>
        <v>365</v>
      </c>
      <c r="N14" s="61">
        <f t="shared" ref="N14:N18" si="1">$F$4</f>
        <v>307500</v>
      </c>
    </row>
    <row r="15" spans="2:15" ht="14.5" thickBot="1">
      <c r="B15" s="78">
        <v>2023</v>
      </c>
      <c r="C15" s="79"/>
      <c r="D15" s="4">
        <v>365</v>
      </c>
      <c r="E15" s="6">
        <v>0</v>
      </c>
      <c r="F15" s="5">
        <f>ROUNDDOWN(('Emission Factors'!$C$5)*$F$4,0)</f>
        <v>199321</v>
      </c>
      <c r="G15" s="6">
        <v>0</v>
      </c>
      <c r="H15" s="5">
        <f t="shared" si="0"/>
        <v>199321</v>
      </c>
      <c r="I15" s="43"/>
      <c r="J15" s="43"/>
      <c r="K15" s="75">
        <v>2020</v>
      </c>
      <c r="L15" s="76"/>
      <c r="M15" s="58">
        <v>365</v>
      </c>
      <c r="N15" s="61">
        <f t="shared" si="1"/>
        <v>307500</v>
      </c>
    </row>
    <row r="16" spans="2:15" ht="14.5" thickBot="1">
      <c r="B16" s="29">
        <v>45292</v>
      </c>
      <c r="C16" s="30">
        <v>45516</v>
      </c>
      <c r="D16" s="26">
        <f>C16-B16+1</f>
        <v>225</v>
      </c>
      <c r="E16" s="6">
        <v>0</v>
      </c>
      <c r="F16" s="5">
        <f>F15*(D16/D15)</f>
        <v>122869.10958904109</v>
      </c>
      <c r="G16" s="6">
        <v>0</v>
      </c>
      <c r="H16" s="5">
        <f t="shared" si="0"/>
        <v>122869.10958904109</v>
      </c>
      <c r="I16" s="43"/>
      <c r="J16" s="43"/>
      <c r="K16" s="73">
        <v>2021</v>
      </c>
      <c r="L16" s="74"/>
      <c r="M16" s="58">
        <v>365</v>
      </c>
      <c r="N16" s="61">
        <f t="shared" si="1"/>
        <v>307500</v>
      </c>
    </row>
    <row r="17" spans="2:16" ht="13" customHeight="1" thickBot="1">
      <c r="B17" s="80" t="s">
        <v>10</v>
      </c>
      <c r="C17" s="81"/>
      <c r="D17" s="84">
        <f>SUM(D14:D16)</f>
        <v>771</v>
      </c>
      <c r="E17" s="84">
        <f>SUM(E14:E16)</f>
        <v>0</v>
      </c>
      <c r="F17" s="90">
        <f>SUM(F14:F16)</f>
        <v>421031.48219178081</v>
      </c>
      <c r="G17" s="84">
        <f>SUM(G14:G16)</f>
        <v>0</v>
      </c>
      <c r="H17" s="90">
        <f>SUM(H14:H16)</f>
        <v>421031.48219178081</v>
      </c>
      <c r="I17" s="43"/>
      <c r="J17" s="7"/>
      <c r="K17" s="47">
        <v>44746</v>
      </c>
      <c r="L17" s="48">
        <v>44926</v>
      </c>
      <c r="M17" s="49">
        <f>L17-K17+1</f>
        <v>181</v>
      </c>
      <c r="N17" s="50">
        <f>$F$4*(M17/365)</f>
        <v>152486.30136986301</v>
      </c>
    </row>
    <row r="18" spans="2:16" ht="13" customHeight="1" thickBot="1">
      <c r="B18" s="82"/>
      <c r="C18" s="83"/>
      <c r="D18" s="85"/>
      <c r="E18" s="85"/>
      <c r="F18" s="85"/>
      <c r="G18" s="85"/>
      <c r="H18" s="85"/>
      <c r="I18" s="43"/>
      <c r="J18" s="43"/>
      <c r="K18" s="78">
        <v>2023</v>
      </c>
      <c r="L18" s="79"/>
      <c r="M18" s="49">
        <v>365</v>
      </c>
      <c r="N18" s="50">
        <f t="shared" si="1"/>
        <v>307500</v>
      </c>
    </row>
    <row r="19" spans="2:16" s="9" customFormat="1" ht="14" thickBot="1">
      <c r="K19" s="29">
        <v>45292</v>
      </c>
      <c r="L19" s="30">
        <v>45516</v>
      </c>
      <c r="M19" s="26">
        <f>L19-K19+1</f>
        <v>225</v>
      </c>
      <c r="N19" s="50">
        <f>N18*(M19/365)</f>
        <v>189554.79452054796</v>
      </c>
    </row>
    <row r="20" spans="2:16" s="33" customFormat="1" ht="15">
      <c r="B20" s="34" t="s">
        <v>26</v>
      </c>
      <c r="F20" s="46"/>
      <c r="K20" s="80" t="s">
        <v>46</v>
      </c>
      <c r="L20" s="81"/>
      <c r="M20" s="90">
        <f>SUM(M17:M19)</f>
        <v>771</v>
      </c>
      <c r="N20" s="90">
        <f>SUM(N17:N19)</f>
        <v>649541.09589041094</v>
      </c>
    </row>
    <row r="21" spans="2:16" s="33" customFormat="1" ht="14" thickBot="1">
      <c r="K21" s="82"/>
      <c r="L21" s="83"/>
      <c r="M21" s="91"/>
      <c r="N21" s="91"/>
    </row>
    <row r="22" spans="2:16" s="33" customFormat="1" ht="15">
      <c r="B22" s="35" t="s">
        <v>27</v>
      </c>
    </row>
    <row r="23" spans="2:16" s="33" customFormat="1" ht="14" thickBot="1"/>
    <row r="24" spans="2:16" s="33" customFormat="1" ht="92.5" customHeight="1">
      <c r="B24" s="36" t="s">
        <v>28</v>
      </c>
      <c r="C24" s="36" t="s">
        <v>29</v>
      </c>
      <c r="D24" s="36" t="s">
        <v>30</v>
      </c>
      <c r="E24" s="36" t="s">
        <v>31</v>
      </c>
      <c r="F24" s="36" t="s">
        <v>32</v>
      </c>
      <c r="G24" s="36" t="s">
        <v>33</v>
      </c>
      <c r="K24" s="64" t="s">
        <v>5</v>
      </c>
      <c r="L24" s="65"/>
      <c r="M24" s="70" t="s">
        <v>25</v>
      </c>
      <c r="N24" s="70" t="s">
        <v>47</v>
      </c>
      <c r="O24" s="70" t="s">
        <v>48</v>
      </c>
      <c r="P24" s="70" t="s">
        <v>49</v>
      </c>
    </row>
    <row r="25" spans="2:16" s="33" customFormat="1" ht="13.5">
      <c r="B25" s="37" t="s">
        <v>34</v>
      </c>
      <c r="C25" s="38">
        <f>29.7*1000</f>
        <v>29700</v>
      </c>
      <c r="D25" s="92">
        <f>303897.5</f>
        <v>303897.5</v>
      </c>
      <c r="E25" s="39">
        <f>C25/D25</f>
        <v>9.7730320256007377E-2</v>
      </c>
      <c r="F25" s="95">
        <f>F4/1000</f>
        <v>307.5</v>
      </c>
      <c r="G25" s="40">
        <f>E25*F25</f>
        <v>30.052073478722267</v>
      </c>
      <c r="K25" s="66"/>
      <c r="L25" s="67"/>
      <c r="M25" s="71"/>
      <c r="N25" s="71"/>
      <c r="O25" s="71"/>
      <c r="P25" s="71"/>
    </row>
    <row r="26" spans="2:16" s="33" customFormat="1" ht="14" thickBot="1">
      <c r="B26" s="37" t="s">
        <v>35</v>
      </c>
      <c r="C26" s="38">
        <f>2.86*1000</f>
        <v>2860</v>
      </c>
      <c r="D26" s="93"/>
      <c r="E26" s="39">
        <f>C26/D25</f>
        <v>9.4110678765044128E-3</v>
      </c>
      <c r="F26" s="96"/>
      <c r="G26" s="40">
        <f>E26*F25</f>
        <v>2.8939033720251071</v>
      </c>
      <c r="K26" s="68"/>
      <c r="L26" s="69"/>
      <c r="M26" s="72"/>
      <c r="N26" s="72"/>
      <c r="O26" s="71"/>
      <c r="P26" s="72"/>
    </row>
    <row r="27" spans="2:16" s="33" customFormat="1" ht="14" thickBot="1">
      <c r="B27" s="37" t="s">
        <v>36</v>
      </c>
      <c r="C27" s="41">
        <f>344.81*1000</f>
        <v>344810</v>
      </c>
      <c r="D27" s="94"/>
      <c r="E27" s="39">
        <f>C27/D25</f>
        <v>1.1346259840900303</v>
      </c>
      <c r="F27" s="97"/>
      <c r="G27" s="40">
        <f>F25*E27</f>
        <v>348.89749010768435</v>
      </c>
      <c r="K27" s="55">
        <v>42960</v>
      </c>
      <c r="L27" s="56">
        <v>43100</v>
      </c>
      <c r="M27" s="57">
        <f>L27-K27+1</f>
        <v>141</v>
      </c>
      <c r="N27" s="62">
        <f>G25*(M27/365)</f>
        <v>11.609157152054356</v>
      </c>
      <c r="O27" s="62">
        <f>G26*(M27/365)</f>
        <v>1.1179188368644934</v>
      </c>
      <c r="P27" s="62">
        <f>G27*(M27/365)</f>
        <v>134.77957837036575</v>
      </c>
    </row>
    <row r="28" spans="2:16" s="33" customFormat="1" ht="14" thickBot="1">
      <c r="B28" s="33" t="s">
        <v>37</v>
      </c>
      <c r="C28" s="42" t="s">
        <v>44</v>
      </c>
      <c r="K28" s="73">
        <v>2018</v>
      </c>
      <c r="L28" s="74"/>
      <c r="M28" s="58">
        <v>365</v>
      </c>
      <c r="N28" s="62">
        <f>$G$25</f>
        <v>30.052073478722267</v>
      </c>
      <c r="O28" s="62">
        <f>$G$26</f>
        <v>2.8939033720251071</v>
      </c>
      <c r="P28" s="62">
        <f>$G$27</f>
        <v>348.89749010768435</v>
      </c>
    </row>
    <row r="29" spans="2:16" s="33" customFormat="1" ht="14" thickBot="1">
      <c r="B29" s="33" t="s">
        <v>38</v>
      </c>
      <c r="C29" s="42" t="s">
        <v>44</v>
      </c>
      <c r="K29" s="75">
        <v>2019</v>
      </c>
      <c r="L29" s="76"/>
      <c r="M29" s="58">
        <f>365</f>
        <v>365</v>
      </c>
      <c r="N29" s="62">
        <f t="shared" ref="N29:N33" si="2">$G$25</f>
        <v>30.052073478722267</v>
      </c>
      <c r="O29" s="62">
        <f t="shared" ref="O29:O33" si="3">$G$26</f>
        <v>2.8939033720251071</v>
      </c>
      <c r="P29" s="62">
        <f t="shared" ref="P29:P33" si="4">$G$27</f>
        <v>348.89749010768435</v>
      </c>
    </row>
    <row r="30" spans="2:16" s="33" customFormat="1" ht="14" thickBot="1">
      <c r="B30" s="33" t="s">
        <v>39</v>
      </c>
      <c r="C30" s="42" t="s">
        <v>44</v>
      </c>
      <c r="K30" s="75">
        <v>2020</v>
      </c>
      <c r="L30" s="76"/>
      <c r="M30" s="58">
        <v>365</v>
      </c>
      <c r="N30" s="62">
        <f t="shared" si="2"/>
        <v>30.052073478722267</v>
      </c>
      <c r="O30" s="62">
        <f t="shared" si="3"/>
        <v>2.8939033720251071</v>
      </c>
      <c r="P30" s="62">
        <f t="shared" si="4"/>
        <v>348.89749010768435</v>
      </c>
    </row>
    <row r="31" spans="2:16" s="33" customFormat="1" ht="14" thickBot="1">
      <c r="B31" s="33" t="s">
        <v>40</v>
      </c>
      <c r="C31" s="42"/>
      <c r="D31" s="42" t="s">
        <v>23</v>
      </c>
      <c r="K31" s="73">
        <v>2021</v>
      </c>
      <c r="L31" s="77"/>
      <c r="M31" s="58">
        <v>365</v>
      </c>
      <c r="N31" s="62">
        <f t="shared" si="2"/>
        <v>30.052073478722267</v>
      </c>
      <c r="O31" s="62">
        <f t="shared" si="3"/>
        <v>2.8939033720251071</v>
      </c>
      <c r="P31" s="62">
        <f t="shared" si="4"/>
        <v>348.89749010768435</v>
      </c>
    </row>
    <row r="32" spans="2:16" s="33" customFormat="1" ht="14" thickBot="1">
      <c r="C32" s="42"/>
      <c r="K32" s="47">
        <v>44746</v>
      </c>
      <c r="L32" s="47">
        <v>44926</v>
      </c>
      <c r="M32" s="49">
        <f>L32-K32+1</f>
        <v>181</v>
      </c>
      <c r="N32" s="51">
        <f>$G$25*(M32/365)</f>
        <v>14.902535067530769</v>
      </c>
      <c r="O32" s="51">
        <f>$G$26*(M32/365)</f>
        <v>1.4350589324288887</v>
      </c>
      <c r="P32" s="51">
        <f>$G$27*(M32/365)</f>
        <v>173.01491975202978</v>
      </c>
    </row>
    <row r="33" spans="2:19" s="9" customFormat="1" ht="15.5" thickBot="1">
      <c r="B33" s="18" t="s">
        <v>18</v>
      </c>
      <c r="C33" s="18"/>
      <c r="K33" s="78">
        <v>2023</v>
      </c>
      <c r="L33" s="79"/>
      <c r="M33" s="49">
        <v>365</v>
      </c>
      <c r="N33" s="51">
        <f t="shared" si="2"/>
        <v>30.052073478722267</v>
      </c>
      <c r="O33" s="51">
        <f t="shared" si="3"/>
        <v>2.8939033720251071</v>
      </c>
      <c r="P33" s="51">
        <f t="shared" si="4"/>
        <v>348.89749010768435</v>
      </c>
    </row>
    <row r="34" spans="2:19" s="9" customFormat="1" ht="14" thickBot="1">
      <c r="K34" s="29">
        <v>45292</v>
      </c>
      <c r="L34" s="30">
        <v>45516</v>
      </c>
      <c r="M34" s="26">
        <f>L34-K34+1</f>
        <v>225</v>
      </c>
      <c r="N34" s="51">
        <f>G25*(M34/365)</f>
        <v>18.525250774554824</v>
      </c>
      <c r="O34" s="51">
        <f>G26*(M34/365)</f>
        <v>1.7839130375497236</v>
      </c>
      <c r="P34" s="51">
        <f>G27*(M34/365)</f>
        <v>215.07379527186023</v>
      </c>
    </row>
    <row r="35" spans="2:19" s="9" customFormat="1" ht="12" customHeight="1">
      <c r="B35" s="19" t="s">
        <v>13</v>
      </c>
      <c r="C35" s="19"/>
      <c r="K35" s="80" t="s">
        <v>51</v>
      </c>
      <c r="L35" s="81"/>
      <c r="M35" s="90">
        <f>SUM(M32:M34)</f>
        <v>771</v>
      </c>
      <c r="N35" s="86">
        <f>SUM(N32:N34)</f>
        <v>63.479859320807861</v>
      </c>
      <c r="O35" s="86">
        <f>SUM(O32:O34)</f>
        <v>6.1128753420037194</v>
      </c>
      <c r="P35" s="86">
        <f>SUM(P32:P34)</f>
        <v>736.98620513157437</v>
      </c>
    </row>
    <row r="36" spans="2:19" s="9" customFormat="1" ht="13.5" customHeight="1" thickBot="1">
      <c r="K36" s="82"/>
      <c r="L36" s="83"/>
      <c r="M36" s="91"/>
      <c r="N36" s="87"/>
      <c r="O36" s="87"/>
      <c r="P36" s="87"/>
    </row>
    <row r="37" spans="2:19" s="9" customFormat="1" ht="122" thickBot="1">
      <c r="B37" s="20" t="s">
        <v>53</v>
      </c>
      <c r="C37" s="20" t="s">
        <v>54</v>
      </c>
      <c r="D37" s="20" t="s">
        <v>55</v>
      </c>
      <c r="E37" s="20" t="s">
        <v>14</v>
      </c>
      <c r="F37" s="20" t="s">
        <v>15</v>
      </c>
      <c r="G37" s="20" t="s">
        <v>16</v>
      </c>
      <c r="H37" s="20" t="s">
        <v>57</v>
      </c>
    </row>
    <row r="38" spans="2:19" s="9" customFormat="1" ht="13.5" customHeight="1">
      <c r="B38" s="21">
        <v>7986526.1880000001</v>
      </c>
      <c r="C38" s="22">
        <f>306703.1</f>
        <v>306703.09999999998</v>
      </c>
      <c r="D38" s="22">
        <f>B38/C38</f>
        <v>26.039926521773012</v>
      </c>
      <c r="E38" s="23">
        <f>F4/1000</f>
        <v>307.5</v>
      </c>
      <c r="F38" s="22">
        <f>D38*E38</f>
        <v>8007.2774054452011</v>
      </c>
      <c r="G38" s="24">
        <f>15*0.189*365/1000</f>
        <v>1.034775</v>
      </c>
      <c r="H38" s="52">
        <f>F38-G38</f>
        <v>8006.242630445201</v>
      </c>
      <c r="J38" s="27"/>
      <c r="M38" s="64" t="s">
        <v>5</v>
      </c>
      <c r="N38" s="65"/>
      <c r="O38" s="70" t="s">
        <v>25</v>
      </c>
      <c r="P38" s="70" t="s">
        <v>50</v>
      </c>
    </row>
    <row r="39" spans="2:19" s="9" customFormat="1" ht="13.5">
      <c r="M39" s="66"/>
      <c r="N39" s="67"/>
      <c r="O39" s="71"/>
      <c r="P39" s="71"/>
    </row>
    <row r="40" spans="2:19" s="9" customFormat="1" ht="51" customHeight="1" thickBot="1">
      <c r="B40" s="25" t="s">
        <v>17</v>
      </c>
      <c r="C40" s="1" t="s">
        <v>41</v>
      </c>
      <c r="M40" s="68"/>
      <c r="N40" s="69"/>
      <c r="O40" s="72"/>
      <c r="P40" s="72"/>
    </row>
    <row r="41" spans="2:19" s="9" customFormat="1" ht="14" thickBot="1">
      <c r="B41" s="9" t="s">
        <v>24</v>
      </c>
      <c r="D41" s="1" t="s">
        <v>42</v>
      </c>
      <c r="E41" s="1"/>
      <c r="F41" s="1"/>
      <c r="G41" s="1"/>
      <c r="M41" s="55">
        <v>42960</v>
      </c>
      <c r="N41" s="56">
        <v>43100</v>
      </c>
      <c r="O41" s="57">
        <f>N41-M41+1</f>
        <v>141</v>
      </c>
      <c r="P41" s="63">
        <f>H38*(O41/365)</f>
        <v>3092.8224955966393</v>
      </c>
    </row>
    <row r="42" spans="2:19" s="9" customFormat="1" ht="14" thickBot="1">
      <c r="B42" s="9" t="s">
        <v>43</v>
      </c>
      <c r="I42" s="1" t="s">
        <v>41</v>
      </c>
      <c r="M42" s="73">
        <v>2018</v>
      </c>
      <c r="N42" s="74"/>
      <c r="O42" s="58">
        <v>365</v>
      </c>
      <c r="P42" s="63">
        <f>$H$38</f>
        <v>8006.242630445201</v>
      </c>
    </row>
    <row r="43" spans="2:19" s="9" customFormat="1" ht="14" thickBot="1">
      <c r="B43" s="9" t="s">
        <v>56</v>
      </c>
      <c r="M43" s="75">
        <v>2019</v>
      </c>
      <c r="N43" s="76"/>
      <c r="O43" s="58">
        <f>365</f>
        <v>365</v>
      </c>
      <c r="P43" s="63">
        <f t="shared" ref="P43:P47" si="5">$H$38</f>
        <v>8006.242630445201</v>
      </c>
    </row>
    <row r="44" spans="2:19" s="9" customFormat="1" ht="14" thickBot="1">
      <c r="M44" s="75">
        <v>2020</v>
      </c>
      <c r="N44" s="76"/>
      <c r="O44" s="58">
        <v>365</v>
      </c>
      <c r="P44" s="63">
        <f t="shared" si="5"/>
        <v>8006.242630445201</v>
      </c>
      <c r="S44" s="9" t="s">
        <v>58</v>
      </c>
    </row>
    <row r="45" spans="2:19" s="9" customFormat="1" ht="14" thickBot="1">
      <c r="M45" s="73">
        <v>2021</v>
      </c>
      <c r="N45" s="77"/>
      <c r="O45" s="58">
        <v>365</v>
      </c>
      <c r="P45" s="63">
        <f t="shared" si="5"/>
        <v>8006.242630445201</v>
      </c>
    </row>
    <row r="46" spans="2:19" s="9" customFormat="1" ht="14" thickBot="1">
      <c r="M46" s="47">
        <v>44746</v>
      </c>
      <c r="N46" s="48">
        <v>44926</v>
      </c>
      <c r="O46" s="49">
        <f>N46-M46+1</f>
        <v>181</v>
      </c>
      <c r="P46" s="53">
        <f>$H$38*(O46/365)</f>
        <v>3970.2189482481681</v>
      </c>
    </row>
    <row r="47" spans="2:19" s="9" customFormat="1" ht="14" thickBot="1">
      <c r="M47" s="78">
        <v>2023</v>
      </c>
      <c r="N47" s="79"/>
      <c r="O47" s="49">
        <v>365</v>
      </c>
      <c r="P47" s="53">
        <f t="shared" si="5"/>
        <v>8006.242630445201</v>
      </c>
    </row>
    <row r="48" spans="2:19" s="9" customFormat="1" ht="14" thickBot="1">
      <c r="M48" s="29">
        <v>45292</v>
      </c>
      <c r="N48" s="30">
        <v>45516</v>
      </c>
      <c r="O48" s="26">
        <f>N48-M48+1</f>
        <v>225</v>
      </c>
      <c r="P48" s="53">
        <f>H38*(O48/365)</f>
        <v>4935.3550461648501</v>
      </c>
    </row>
    <row r="49" spans="13:16" s="9" customFormat="1" ht="13.5">
      <c r="M49" s="80" t="s">
        <v>52</v>
      </c>
      <c r="N49" s="81"/>
      <c r="O49" s="84">
        <f>SUM(O46:O48)</f>
        <v>771</v>
      </c>
      <c r="P49" s="88">
        <f>SUM(P46:P48)</f>
        <v>16911.81662485822</v>
      </c>
    </row>
    <row r="50" spans="13:16" s="9" customFormat="1" ht="14" thickBot="1">
      <c r="M50" s="82"/>
      <c r="N50" s="83"/>
      <c r="O50" s="85"/>
      <c r="P50" s="89"/>
    </row>
    <row r="51" spans="13:16" s="9" customFormat="1" ht="13.5"/>
  </sheetData>
  <mergeCells count="58">
    <mergeCell ref="H3:I3"/>
    <mergeCell ref="E6:E8"/>
    <mergeCell ref="F6:F8"/>
    <mergeCell ref="G6:G8"/>
    <mergeCell ref="H6:H8"/>
    <mergeCell ref="H5:I5"/>
    <mergeCell ref="B17:C18"/>
    <mergeCell ref="D17:D18"/>
    <mergeCell ref="D25:D27"/>
    <mergeCell ref="F25:F27"/>
    <mergeCell ref="B6:C8"/>
    <mergeCell ref="E17:E18"/>
    <mergeCell ref="F17:F18"/>
    <mergeCell ref="D6:D8"/>
    <mergeCell ref="B10:C10"/>
    <mergeCell ref="B15:C15"/>
    <mergeCell ref="B13:C13"/>
    <mergeCell ref="B12:C12"/>
    <mergeCell ref="B11:C11"/>
    <mergeCell ref="N9:N11"/>
    <mergeCell ref="K13:L13"/>
    <mergeCell ref="K14:L14"/>
    <mergeCell ref="G17:G18"/>
    <mergeCell ref="H17:H18"/>
    <mergeCell ref="K15:L15"/>
    <mergeCell ref="K16:L16"/>
    <mergeCell ref="K18:L18"/>
    <mergeCell ref="K9:L11"/>
    <mergeCell ref="M9:M11"/>
    <mergeCell ref="M35:M36"/>
    <mergeCell ref="N20:N21"/>
    <mergeCell ref="K24:L26"/>
    <mergeCell ref="M24:M26"/>
    <mergeCell ref="N24:N26"/>
    <mergeCell ref="K28:L28"/>
    <mergeCell ref="K20:L21"/>
    <mergeCell ref="M20:M21"/>
    <mergeCell ref="K29:L29"/>
    <mergeCell ref="K30:L30"/>
    <mergeCell ref="K31:L31"/>
    <mergeCell ref="K33:L33"/>
    <mergeCell ref="K35:L36"/>
    <mergeCell ref="N35:N36"/>
    <mergeCell ref="O24:O26"/>
    <mergeCell ref="O35:O36"/>
    <mergeCell ref="P24:P26"/>
    <mergeCell ref="P35:P36"/>
    <mergeCell ref="P49:P50"/>
    <mergeCell ref="M44:N44"/>
    <mergeCell ref="M45:N45"/>
    <mergeCell ref="M47:N47"/>
    <mergeCell ref="M49:N50"/>
    <mergeCell ref="O49:O50"/>
    <mergeCell ref="M38:N40"/>
    <mergeCell ref="O38:O40"/>
    <mergeCell ref="P38:P40"/>
    <mergeCell ref="M42:N42"/>
    <mergeCell ref="M43:N43"/>
  </mergeCell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Emission Factors</vt:lpstr>
      <vt:lpstr>Monitoring 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ipk tpz</cp:lastModifiedBy>
  <cp:lastPrinted>2015-01-08T14:07:08Z</cp:lastPrinted>
  <dcterms:created xsi:type="dcterms:W3CDTF">2014-10-28T12:31:58Z</dcterms:created>
  <dcterms:modified xsi:type="dcterms:W3CDTF">2022-10-06T07:58:40Z</dcterms:modified>
</cp:coreProperties>
</file>