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vva.ozturk\Desktop\GS Verification\GS655 Soma\3rdCP 1stMP\4- Protokol\Loop 1\4.2 Draft Protokole Yanıtlar\"/>
    </mc:Choice>
  </mc:AlternateContent>
  <bookViews>
    <workbookView xWindow="0" yWindow="0" windowWidth="23040" windowHeight="8820" tabRatio="615" activeTab="1"/>
  </bookViews>
  <sheets>
    <sheet name="ER of SOMA WPP" sheetId="1" r:id="rId1"/>
    <sheet name="Monitoring Plan" sheetId="2" r:id="rId2"/>
  </sheets>
  <definedNames>
    <definedName name="_Hlk134111603" localSheetId="1">'Monitoring Plan'!$I$12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2" l="1"/>
  <c r="K14" i="2"/>
  <c r="K12" i="2"/>
  <c r="G66" i="1"/>
  <c r="F27" i="2"/>
  <c r="J12" i="2"/>
  <c r="G12" i="2"/>
  <c r="H12" i="2"/>
  <c r="G13" i="2"/>
  <c r="J13" i="2"/>
  <c r="H14" i="2"/>
  <c r="G14" i="2"/>
  <c r="K27" i="2"/>
  <c r="F61" i="1"/>
  <c r="I18" i="1"/>
  <c r="G27" i="2"/>
  <c r="I37" i="1"/>
  <c r="I38" i="1"/>
  <c r="H38" i="1"/>
  <c r="H37" i="1"/>
  <c r="H17" i="1"/>
  <c r="H16" i="1"/>
  <c r="H27" i="2" l="1"/>
  <c r="I52" i="1"/>
  <c r="E13" i="2"/>
  <c r="J9" i="1" l="1"/>
  <c r="D12" i="2"/>
  <c r="C14" i="2"/>
  <c r="C13" i="2"/>
  <c r="C12" i="2"/>
  <c r="G16" i="1" l="1"/>
  <c r="I16" i="1" s="1"/>
  <c r="J16" i="1" s="1"/>
  <c r="M16" i="1" s="1"/>
  <c r="G17" i="1"/>
  <c r="I17" i="1" s="1"/>
  <c r="J17" i="1" s="1"/>
  <c r="M17" i="1" s="1"/>
  <c r="E12" i="2"/>
  <c r="E14" i="2"/>
  <c r="J14" i="2"/>
  <c r="D27" i="2"/>
  <c r="J28" i="2"/>
  <c r="K28" i="2"/>
  <c r="H52" i="1"/>
  <c r="G37" i="1"/>
  <c r="G38" i="1"/>
  <c r="C39" i="1"/>
  <c r="D39" i="1"/>
  <c r="C18" i="1" l="1"/>
  <c r="H36" i="1"/>
  <c r="G36" i="1"/>
  <c r="H35" i="1"/>
  <c r="G35" i="1"/>
  <c r="H34" i="1"/>
  <c r="G34" i="1"/>
  <c r="H33" i="1"/>
  <c r="G33" i="1"/>
  <c r="H32" i="1"/>
  <c r="G32" i="1"/>
  <c r="H31" i="1"/>
  <c r="G31" i="1"/>
  <c r="H29" i="1"/>
  <c r="G29" i="1"/>
  <c r="I29" i="1" s="1"/>
  <c r="H28" i="1"/>
  <c r="G28" i="1"/>
  <c r="H27" i="1"/>
  <c r="G27" i="1"/>
  <c r="H26" i="1"/>
  <c r="G26" i="1"/>
  <c r="H25" i="1"/>
  <c r="F25" i="1"/>
  <c r="E25" i="1"/>
  <c r="E30" i="1" s="1"/>
  <c r="D25" i="1"/>
  <c r="D30" i="1" s="1"/>
  <c r="C25" i="1"/>
  <c r="H15" i="1"/>
  <c r="H14" i="1"/>
  <c r="H13" i="1"/>
  <c r="H12" i="1"/>
  <c r="H11" i="1"/>
  <c r="H10" i="1"/>
  <c r="H8" i="1"/>
  <c r="H7" i="1"/>
  <c r="H6" i="1"/>
  <c r="H5" i="1"/>
  <c r="H4" i="1"/>
  <c r="C4" i="1"/>
  <c r="C9" i="1" s="1"/>
  <c r="F4" i="1"/>
  <c r="E4" i="1"/>
  <c r="D4" i="1"/>
  <c r="E18" i="1"/>
  <c r="D18" i="1"/>
  <c r="G15" i="1"/>
  <c r="G25" i="1" l="1"/>
  <c r="I27" i="1"/>
  <c r="I32" i="1"/>
  <c r="I36" i="1"/>
  <c r="I26" i="1"/>
  <c r="I35" i="1"/>
  <c r="I34" i="1"/>
  <c r="I31" i="1"/>
  <c r="I25" i="1"/>
  <c r="I28" i="1"/>
  <c r="I33" i="1"/>
  <c r="I15" i="1"/>
  <c r="J15" i="1" s="1"/>
  <c r="M15" i="1" s="1"/>
  <c r="H18" i="1" l="1"/>
  <c r="H9" i="1"/>
  <c r="H19" i="1" l="1"/>
  <c r="H39" i="1"/>
  <c r="H30" i="1"/>
  <c r="H40" i="1" l="1"/>
  <c r="F30" i="1"/>
  <c r="C30" i="1"/>
  <c r="F39" i="1"/>
  <c r="E39" i="1"/>
  <c r="F18" i="1"/>
  <c r="G18" i="1" s="1"/>
  <c r="G39" i="1" l="1"/>
  <c r="I39" i="1" s="1"/>
  <c r="E40" i="1"/>
  <c r="C40" i="1"/>
  <c r="D40" i="1"/>
  <c r="F40" i="1"/>
  <c r="G30" i="1"/>
  <c r="I30" i="1" s="1"/>
  <c r="I40" i="1" l="1"/>
  <c r="G40" i="1"/>
  <c r="E9" i="1"/>
  <c r="E19" i="1" s="1"/>
  <c r="D9" i="1"/>
  <c r="C19" i="1"/>
  <c r="F9" i="1"/>
  <c r="F19" i="1" s="1"/>
  <c r="G4" i="1"/>
  <c r="I4" i="1" s="1"/>
  <c r="J4" i="1" s="1"/>
  <c r="G5" i="1"/>
  <c r="I5" i="1" s="1"/>
  <c r="J5" i="1" s="1"/>
  <c r="G6" i="1"/>
  <c r="I6" i="1" s="1"/>
  <c r="J6" i="1" s="1"/>
  <c r="G7" i="1"/>
  <c r="I7" i="1" s="1"/>
  <c r="J7" i="1" s="1"/>
  <c r="G8" i="1"/>
  <c r="I8" i="1" s="1"/>
  <c r="J8" i="1" s="1"/>
  <c r="G10" i="1"/>
  <c r="I10" i="1" s="1"/>
  <c r="G11" i="1"/>
  <c r="I11" i="1" s="1"/>
  <c r="G12" i="1"/>
  <c r="I12" i="1" s="1"/>
  <c r="G13" i="1"/>
  <c r="I13" i="1" s="1"/>
  <c r="G14" i="1"/>
  <c r="I14" i="1" s="1"/>
  <c r="D19" i="1" l="1"/>
  <c r="G9" i="1"/>
  <c r="I9" i="1" s="1"/>
  <c r="M4" i="1"/>
  <c r="M8" i="1"/>
  <c r="M7" i="1"/>
  <c r="M5" i="1"/>
  <c r="M6" i="1"/>
  <c r="J14" i="1"/>
  <c r="M14" i="1" s="1"/>
  <c r="J11" i="1"/>
  <c r="M11" i="1" s="1"/>
  <c r="J10" i="1"/>
  <c r="M10" i="1" s="1"/>
  <c r="J13" i="1"/>
  <c r="M13" i="1" s="1"/>
  <c r="J12" i="1"/>
  <c r="M12" i="1" s="1"/>
  <c r="M9" i="1" l="1"/>
  <c r="G52" i="1" s="1"/>
  <c r="J18" i="1"/>
  <c r="J19" i="1" s="1"/>
  <c r="I19" i="1"/>
  <c r="F67" i="1" s="1"/>
  <c r="G19" i="1"/>
  <c r="F53" i="1"/>
  <c r="H53" i="1" s="1"/>
  <c r="F4" i="2" l="1"/>
  <c r="M18" i="1"/>
  <c r="G53" i="1" s="1"/>
  <c r="I53" i="1" s="1"/>
  <c r="F52" i="1"/>
  <c r="H54" i="1" s="1"/>
  <c r="F5" i="2" l="1"/>
  <c r="F12" i="2" s="1"/>
  <c r="H13" i="2"/>
  <c r="F54" i="1"/>
  <c r="E27" i="2" l="1"/>
  <c r="I27" i="2" s="1"/>
  <c r="L27" i="2" s="1"/>
  <c r="F64" i="1"/>
  <c r="F59" i="1" l="1"/>
  <c r="M19" i="1" l="1"/>
  <c r="F70" i="1" s="1"/>
  <c r="G69" i="1" s="1"/>
  <c r="G54" i="1"/>
  <c r="F62" i="1" s="1"/>
  <c r="I54" i="1" l="1"/>
  <c r="F69" i="1"/>
  <c r="F66" i="1" l="1"/>
</calcChain>
</file>

<file path=xl/sharedStrings.xml><?xml version="1.0" encoding="utf-8"?>
<sst xmlns="http://schemas.openxmlformats.org/spreadsheetml/2006/main" count="98" uniqueCount="84">
  <si>
    <t>EF</t>
  </si>
  <si>
    <t>Emissions</t>
  </si>
  <si>
    <t>Emission per GWh (tons/GWh)</t>
  </si>
  <si>
    <t>Project emissions or actual net GHG removals by sinks (tCO2e)</t>
  </si>
  <si>
    <t>Leakage (tCO2e)</t>
  </si>
  <si>
    <t>Emission reductions or net anthropogenic GHG removals by sinks (tCO2e)</t>
  </si>
  <si>
    <t>Months</t>
  </si>
  <si>
    <t>Baseline emissions or baseline net GHG removals by sinks (tCO2e)</t>
  </si>
  <si>
    <t>Total</t>
  </si>
  <si>
    <t>Monitoring Start Date</t>
  </si>
  <si>
    <t>Monitoring End Date</t>
  </si>
  <si>
    <t>Monitoring Duration (days)</t>
  </si>
  <si>
    <t>Annual Estimated ER Amount (tCO2e/yr)</t>
  </si>
  <si>
    <t>Estimated ER Amount (during monitoring duration)</t>
  </si>
  <si>
    <t>actual ERy (tCO2e)</t>
  </si>
  <si>
    <t>estimated ERy (tCO2e)</t>
  </si>
  <si>
    <t>% by year</t>
  </si>
  <si>
    <t>n of days</t>
  </si>
  <si>
    <t>Net Annual Electricity Generation of Project Activity (GWh)</t>
  </si>
  <si>
    <t>PDD - MONITORING PLAN, TABLE NO: 1</t>
  </si>
  <si>
    <t>tCO2/MWh</t>
  </si>
  <si>
    <t>Annual Electricity Generation of Project Activity (GWh/y)</t>
  </si>
  <si>
    <t>Value</t>
  </si>
  <si>
    <t>Unit</t>
  </si>
  <si>
    <t>Vintage (from-to)</t>
  </si>
  <si>
    <t>MWh/year</t>
  </si>
  <si>
    <t>Number of employees</t>
  </si>
  <si>
    <t>Actual ER Amount (per year)</t>
  </si>
  <si>
    <t>Avoided Emission Amount by Project Activity per year(tons)</t>
  </si>
  <si>
    <t>Avoided Emission Amount by Project Activity during monitoring perod (tons)</t>
  </si>
  <si>
    <t>Monthly Meter Reading Values (TEİAŞ)</t>
  </si>
  <si>
    <t>Estimated Avoided Emission Amount by Project Activity during monitoring perod (tons)</t>
  </si>
  <si>
    <t>Estimated Avoided Emission Amount by Project Activity per year(tons)</t>
  </si>
  <si>
    <t>Estimated Electricity Generation (per year)</t>
  </si>
  <si>
    <t>Estimated Electricity Generation (during monitoring duration)</t>
  </si>
  <si>
    <t>Estimated Amount of Avoided Wastewater Discharge by Project Activity (per year)</t>
  </si>
  <si>
    <t>Estimated Amount of Avoided Wastewater Discharge by Project Activity During Monitoring Period (m3)</t>
  </si>
  <si>
    <t>MWh/Monitoring period</t>
  </si>
  <si>
    <t xml:space="preserve">Calculation of Reduction of CO, NMVOC and NOx Emission Amounts for Air Quality Indicator </t>
  </si>
  <si>
    <t>CO*</t>
  </si>
  <si>
    <t>NMVOC**</t>
  </si>
  <si>
    <t>NOx***</t>
  </si>
  <si>
    <t>* For CO:</t>
  </si>
  <si>
    <t>** For NMVOC</t>
  </si>
  <si>
    <t>*** For NOx</t>
  </si>
  <si>
    <t xml:space="preserve">(1)For Electricity Generation:  </t>
  </si>
  <si>
    <t>GS4GG MONITORING PLAN, TABLE NO: 2</t>
  </si>
  <si>
    <t>Calculation of Avoidance of  Wastewater Discharge Amount for Water Quality and Quantity Indicator of Sustainable Development Matrix</t>
  </si>
  <si>
    <t>Total Waste Water Discharged by Thermal Power Plants in 2020 (x1000 m3) (1)</t>
  </si>
  <si>
    <t>Total Electricty Generation in 2020 (GWh) (2)</t>
  </si>
  <si>
    <t>Average Amount of Waste Water Discharged per each GWh Electricity Generation in 2020 (x1000 m3/GWh)</t>
  </si>
  <si>
    <t>Amount of Avoided Wastewater Discharge per year by Project Activity (x1000 m3/y)</t>
  </si>
  <si>
    <t>Amount of Avoided Wastewater Discharge by Project Activity per year (x1000 m3/y) (2)</t>
  </si>
  <si>
    <t>(1) For Wastewater discharged:</t>
  </si>
  <si>
    <t xml:space="preserve">(2)For Electricity Generation:  </t>
  </si>
  <si>
    <t>Net electricity supplied to the grid[MWh] (5) =(1+2)-(3+4)</t>
  </si>
  <si>
    <t>Metering Device-SOMA I
Electricity supplied to the grid (MWh) (1)</t>
  </si>
  <si>
    <t>Metering Device-SOMA II
Electricity supplied to the grid (MWh) (2)</t>
  </si>
  <si>
    <t>Metering Device-SOMA I
Electricity consumption from the grid (MWh) (3)</t>
  </si>
  <si>
    <t>Metering Device-SOMA II
Electricity consumption from the grid (MWh) (4)</t>
  </si>
  <si>
    <t>Calculation of Emission Reduction of Soma WPP</t>
  </si>
  <si>
    <t>Net Amount of Avoided Wastewater Discharge by Project Activity per year (x1000 m3/y)</t>
  </si>
  <si>
    <t>Annual electricity generation for first 36 turbines (90MW)</t>
  </si>
  <si>
    <t>During MP, electricity generation for the first 36 turbines (90MW)</t>
  </si>
  <si>
    <t>Annual Achieved ER for the first 36 turbines (90MW)</t>
  </si>
  <si>
    <t>During MP, achieved ER for the first 36 turbines (90MW)</t>
  </si>
  <si>
    <t>Electricity Generation of Soma WPP for first verification period (90MW):</t>
  </si>
  <si>
    <t>Annual Electricity Generation of Soma WPP (90 MW)</t>
  </si>
  <si>
    <t>Amount of Avoided Wastewater Discharge by Project Activity During Monitoring Period (x1000 m3)</t>
  </si>
  <si>
    <t>SOMA WPP EMISSION REDUCTION AMOUNT (04/07/2022 – 30/06/2023) (EPİAŞ)</t>
  </si>
  <si>
    <t>Net electricity supplied to the grid based on GS registred capacity</t>
  </si>
  <si>
    <t>Generation of last 10 turbines (SCADA)</t>
  </si>
  <si>
    <t>(x1000 m3)</t>
  </si>
  <si>
    <t>Sum 2024</t>
  </si>
  <si>
    <t>Sum 2025</t>
  </si>
  <si>
    <t>Total Sum (13/08/2024 – 31/08/2025)</t>
  </si>
  <si>
    <t xml:space="preserve">https://unfccc.int/documents/646495 </t>
  </si>
  <si>
    <t>https://webim.teias.gov.tr/file/2e8f7a79-8861-4a1e-8e29-0319f6c0b0af?download</t>
  </si>
  <si>
    <t>Emission Amount due to Electricity Generation in 2023* (tons)</t>
  </si>
  <si>
    <t>Net Electricity Generation in 2023 (1) (GWh)</t>
  </si>
  <si>
    <t>https://data.tuik.gov.tr/Bulten/Index?p=Su-ve-Atiksu-Istatistikleri-2022-49607</t>
  </si>
  <si>
    <t xml:space="preserve">https://data.tuik.gov.tr/Bulten/Index?p=Su-ve-Atiksu-Istatistikleri-2022-49607 </t>
  </si>
  <si>
    <t>(3) Water will be used only for daily consumption. 40 workers will be employed during operation. Daily water usage per worker is 0,197 m3</t>
  </si>
  <si>
    <t>Hence total wastewater production in power plant per year becomes: 40*0,197*365 =2,876.2 m3/year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</si>
</sst>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9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#,##0.000"/>
    <numFmt numFmtId="166" formatCode="0.000"/>
    <numFmt numFmtId="167" formatCode="#,##0.0"/>
    <numFmt numFmtId="168" formatCode="0.0"/>
    <numFmt numFmtId="169" formatCode="_-* #,##0\ _T_L_-;\-* #,##0\ _T_L_-;_-* &quot;-&quot;??\ _T_L_-;_-@_-"/>
    <numFmt numFmtId="170" formatCode="0.0%"/>
    <numFmt numFmtId="171" formatCode="[$-409]mmm\-yy;@"/>
    <numFmt numFmtId="172" formatCode="[$-409]d\-mmm\-yy;@"/>
    <numFmt numFmtId="173" formatCode="_-* #,##0.000\ _T_L_-;\-* #,##0.000\ _T_L_-;_-* &quot;-&quot;??\ _T_L_-;_-@_-"/>
    <numFmt numFmtId="174" formatCode="0.000000"/>
    <numFmt numFmtId="175" formatCode="0.000%"/>
    <numFmt numFmtId="176" formatCode="&quot;$&quot;#,##0;\(&quot;$&quot;#,##0\)"/>
    <numFmt numFmtId="177" formatCode="&quot;$&quot;#,##0.00_);[Red]\(&quot;$&quot;#,##0.00\)"/>
    <numFmt numFmtId="178" formatCode="&quot;$&quot;#,##0.0_);\(&quot;$&quot;#,##0.0\)"/>
    <numFmt numFmtId="179" formatCode="&quot;$&quot;#,##0.00_);\(&quot;$&quot;#,##0.00\)"/>
    <numFmt numFmtId="180" formatCode="&quot;$&quot;#,##0.000_);\(&quot;$&quot;#,##0.000\)"/>
    <numFmt numFmtId="181" formatCode="&quot;$&quot;#,##0_);\(&quot;$&quot;#,##0\)"/>
    <numFmt numFmtId="182" formatCode="#,##0.0\ ;\(#,##0.0\)"/>
    <numFmt numFmtId="183" formatCode="_(&quot;$&quot;* #,##0_);_(&quot;$&quot;* \(#,##0\);_(&quot;$&quot;* &quot;-&quot;??_);_(@_)"/>
    <numFmt numFmtId="184" formatCode="#,##0.000_);[Red]\(#,##0.000\)"/>
    <numFmt numFmtId="185" formatCode="#,##0.0000000000_);\(#,##0.0000000000\)"/>
    <numFmt numFmtId="186" formatCode="_(* &quot;$&quot;\ #,##0\ \ ;_(* &quot;$&quot;\ \(#,##0\)\ ;_(* &quot;-&quot;\ \ ;_(@\ "/>
    <numFmt numFmtId="187" formatCode="_(* &quot;$&quot;\ #,##0\ \ ;_(* &quot;$&quot;\ \(#,##0\)\ \ ;_(* &quot;-&quot;\ \ ;_(@\ "/>
    <numFmt numFmtId="188" formatCode="0.0_)\%;\(0.0\)\%;0.0_)\%;@_)_%"/>
    <numFmt numFmtId="189" formatCode="_(* 0.0\%;_(* \(0.0\)\%;0.0\%;@\ \ "/>
    <numFmt numFmtId="190" formatCode="0.0\%;\(0.0\)\%;@\ \ "/>
    <numFmt numFmtId="191" formatCode="0.0\%;\(0.0\)\%;0.0\ \)\%;@\ \ "/>
    <numFmt numFmtId="192" formatCode="#,##0.0_)_%;\(#,##0.0\)_%;0.0_)_%;@_)_%"/>
    <numFmt numFmtId="193" formatCode="_(* #,##0.0\ \ \ \ ;_(* \(#,##0.0\)\ \ \ ;@\ \ "/>
    <numFmt numFmtId="194" formatCode="#,##0.0\ \ \ ;\(#,##0.0\)\ \ ;@\ \ "/>
    <numFmt numFmtId="195" formatCode="#,##0.0\ \ \ _x;\(#,##0.0\)\ \ _x;@\ \ _x"/>
    <numFmt numFmtId="196" formatCode="#,##0___);\(#,##0\)__"/>
    <numFmt numFmtId="197" formatCode="_(* #,##0\ \ ;_(* \(#,##0\)\ \ ;_(* &quot;-&quot;\ \ ;_(* @_)"/>
    <numFmt numFmtId="198" formatCode="_(* #,##0.0_);_(* \(#,##0.0\);_(* &quot;-&quot;\ \ \ ;_(@_)"/>
    <numFmt numFmtId="199" formatCode="#,##0.0_);\(#,##0.0\);#,##0.0_);@_)"/>
    <numFmt numFmtId="200" formatCode="#,##0_);\(#,##0\);#,##0_);@_)"/>
    <numFmt numFmtId="201" formatCode="#,##0.0_);\(#,##0.0\)"/>
    <numFmt numFmtId="202" formatCode="&quot;$&quot;_(#,##0.00_);&quot;$&quot;\(#,##0.00\);&quot;$&quot;_(0.00_);@_)"/>
    <numFmt numFmtId="203" formatCode="[$£-809]_(#,##0_);[$£-809]\(#,##0\);[$£-809]_(0_);@_)"/>
    <numFmt numFmtId="204" formatCode="&quot;$&quot;_(#,##0.00_);&quot;$&quot;\(#,##0.00\)"/>
    <numFmt numFmtId="205" formatCode="&quot;$&quot;_(#,##0_);&quot;$&quot;\(#,##0\);&quot;$&quot;_(0_);@_)"/>
    <numFmt numFmtId="206" formatCode="_(&quot;$&quot;* #,##0_);_(&quot;$&quot;* \(#,##0\);_(&quot;$&quot;* &quot;-&quot;_);_(@_)"/>
    <numFmt numFmtId="207" formatCode="&quot;£&quot;_(#,##0.00_);&quot;£&quot;\(#,##0.00\);&quot;£&quot;_(0.00_);@_)"/>
    <numFmt numFmtId="208" formatCode="&quot;$&quot;_(#,##0.00_);&quot;$&quot;\(#,##0.00\);_(* &quot;-&quot;\ \ \ "/>
    <numFmt numFmtId="209" formatCode="&quot;$&quot;_(#,##0.0_);&quot;$&quot;\(#,##0.0\)"/>
    <numFmt numFmtId="210" formatCode="&quot;£&quot;_(#,##0.00_);&quot;£&quot;\(#,##0.00\)"/>
    <numFmt numFmtId="211" formatCode="&quot;DM&quot;_(#,##0.00_);&quot;DM&quot;\(#,##0.00\);&quot;DM&quot;_(0.00_);@_)"/>
    <numFmt numFmtId="212" formatCode="#,##0.00_);\(#,##0.00\);0.00_);@_)"/>
    <numFmt numFmtId="213" formatCode="#,##0_);\(#,##0\);0_);@_)"/>
    <numFmt numFmtId="214" formatCode="\€_(#,##0.00_);\€\(#,##0.00\);\€_(0.00_);@_)"/>
    <numFmt numFmtId="215" formatCode="&quot;€&quot;_(#,##0.00_);&quot;€&quot;\(#,##0.00\);&quot;€&quot;_(0.00_);@_)"/>
    <numFmt numFmtId="216" formatCode="\£_(#,##0_);\£\(#,##0\)"/>
    <numFmt numFmtId="217" formatCode="0_)"/>
    <numFmt numFmtId="218" formatCode="#,##0_)&quot;months&quot;;\(#,##0\)&quot;months&quot;"/>
    <numFmt numFmtId="219" formatCode="#,##0_)\x;\(#,##0\)\x;0_)\x;@_)_x"/>
    <numFmt numFmtId="220" formatCode="#,##0.0_)\x;\(#,##0.0\)\x"/>
    <numFmt numFmtId="221" formatCode="0.0\x"/>
    <numFmt numFmtId="222" formatCode="#,##0.0_)\x;\(#,##0.0\)\x;0.0_)\x;@_)_x"/>
    <numFmt numFmtId="223" formatCode="#,##0.0\ \x;\(#,##0.0\)\x;@\ \ \x"/>
    <numFmt numFmtId="224" formatCode="#,##0.0_)\x;\(#,##0.0\)\x;@_)_x"/>
    <numFmt numFmtId="225" formatCode="#,##0_)_x;\(#,##0\)_x;0_)_x;@_)_x"/>
    <numFmt numFmtId="226" formatCode="#,##0.0_)_x;\(#,##0.0\)_x"/>
    <numFmt numFmtId="227" formatCode="#,##0.0_)_x;\(#,##0.0\)_x;0.0_)_x;@_)_x"/>
    <numFmt numFmtId="228" formatCode="#,##0.0_)_x;\(#,##0.0\)_x;@_)_x"/>
    <numFmt numFmtId="229" formatCode="#,##0.0_)_x;\(#,##0.0\)_x;* @_)_x"/>
    <numFmt numFmtId="230" formatCode="0.0_)\%;\(0.0\)\%"/>
    <numFmt numFmtId="231" formatCode="0.0%;\(0.0\)%;@\ \ "/>
    <numFmt numFmtId="232" formatCode="0.0\ %;\(0.0\)%"/>
    <numFmt numFmtId="233" formatCode="#,##0.0_)_%;\(#,##0.0\)_%"/>
    <numFmt numFmtId="234" formatCode="General_)"/>
    <numFmt numFmtId="235" formatCode="#,##0_)&quot;years&quot;;\(#,##0\)&quot;years&quot;"/>
    <numFmt numFmtId="236" formatCode="&quot;$&quot;#,##0_);[Red]\(&quot;$&quot;#,##0\)"/>
    <numFmt numFmtId="237" formatCode="0.00\x"/>
    <numFmt numFmtId="238" formatCode="#,##0.0_);\(#,##0.0\);&quot;-   &quot;"/>
    <numFmt numFmtId="239" formatCode="\+\ #,##0.0_);\-\ #,##0.0_);\—_);@_)"/>
    <numFmt numFmtId="240" formatCode="_(* #,##0.0_);_(* \(#,##0.0\);_(* &quot;--- &quot;_)"/>
    <numFmt numFmtId="241" formatCode="_(&quot;$&quot;* #,##0.0_);_(&quot;$&quot;* \(#,##0.0\);_(&quot;$&quot;* &quot;--- &quot;_)"/>
    <numFmt numFmtId="242" formatCode="0&quot;A&quot;"/>
    <numFmt numFmtId="243" formatCode="dd\-mmm\-yy_)"/>
    <numFmt numFmtId="244" formatCode="0.0_)_x;\(0.0\)_x"/>
    <numFmt numFmtId="245" formatCode="#,##0_);\(#,##0\);\-_);"/>
    <numFmt numFmtId="246" formatCode="0.0%;\(0.0%\)"/>
    <numFmt numFmtId="247" formatCode=";;;"/>
    <numFmt numFmtId="248" formatCode="#,##0_);\(#,##0\);\-_)"/>
    <numFmt numFmtId="249" formatCode="\£#,##0_);\(\£#,##0\)"/>
    <numFmt numFmtId="250" formatCode="_(* #,##0_);_(* \(#,##0\);_(* &quot;-      &quot;_);_(@_)"/>
    <numFmt numFmtId="251" formatCode="_(* #,##0.0000_);_(* \(#,##0.0000\);_(* &quot;-&quot;??_);_(@_)"/>
    <numFmt numFmtId="252" formatCode="#,##0.00&quot;£&quot;_);[Red]\(#,##0.00&quot;£&quot;\)"/>
    <numFmt numFmtId="253" formatCode="_ * #,##0_)&quot;£&quot;_ ;_ * \(#,##0\)&quot;£&quot;_ ;_ * &quot;-&quot;_)&quot;£&quot;_ ;_ @_ "/>
    <numFmt numFmtId="254" formatCode="_(&quot;$&quot;* #,##0.00_);_(&quot;$&quot;* \(#,##0.00\);_(&quot;$&quot;* &quot;-&quot;??_);_(@_)"/>
    <numFmt numFmtId="255" formatCode="0.000_)"/>
    <numFmt numFmtId="256" formatCode="#,##0_%_);\(#,##0\)_%;#,##0_%_);@_%_)"/>
    <numFmt numFmtId="257" formatCode="#,##0_%_);\(#,##0\)_%;**;@_%_)"/>
    <numFmt numFmtId="258" formatCode="#,##0;&quot;\&quot;&quot;\&quot;&quot;\&quot;&quot;\&quot;\(#,##0&quot;\&quot;&quot;\&quot;&quot;\&quot;&quot;\&quot;\)"/>
    <numFmt numFmtId="259" formatCode="\ \$* #,##0.0_);\ \$* \(#,##0.0\);\ \$* \—_);@_)"/>
    <numFmt numFmtId="260" formatCode="\ \€* #,##0.0_);\ \€* \(#,##0.0\);\ \€* \—_);@_)"/>
    <numFmt numFmtId="261" formatCode="&quot;$&quot;#,##0.000_);[Red]\(&quot;$&quot;#,##0.000\)"/>
    <numFmt numFmtId="262" formatCode="&quot;$&quot;#,##0_%_);\(&quot;$&quot;#,##0\)_%;&quot;$&quot;#,##0_%_);@_%_)"/>
    <numFmt numFmtId="263" formatCode="&quot;\&quot;&quot;\&quot;&quot;\&quot;&quot;\&quot;\$#,##0.00;&quot;\&quot;&quot;\&quot;&quot;\&quot;&quot;\&quot;\(&quot;\&quot;&quot;\&quot;&quot;\&quot;&quot;\&quot;\$#,##0.00&quot;\&quot;&quot;\&quot;&quot;\&quot;&quot;\&quot;\)"/>
    <numFmt numFmtId="264" formatCode="&quot;$&quot;#,##0;[Red]\-&quot;$&quot;#,##0"/>
    <numFmt numFmtId="265" formatCode="d/mm/yy"/>
    <numFmt numFmtId="266" formatCode="d\ mmmm\ yyyy"/>
    <numFmt numFmtId="267" formatCode="m/d/yy_%_)"/>
    <numFmt numFmtId="268" formatCode="mmm\ d\,\ yyyy\ "/>
    <numFmt numFmtId="269" formatCode="&quot;$&quot;#,##0.0\ \ \ ;\(&quot;$&quot;#,##0.0\)\ \ "/>
    <numFmt numFmtId="270" formatCode="&quot;\&quot;&quot;\&quot;&quot;\&quot;&quot;\&quot;\$#,##0;&quot;\&quot;&quot;\&quot;&quot;\&quot;&quot;\&quot;\(&quot;\&quot;&quot;\&quot;&quot;\&quot;&quot;\&quot;\$#,##0&quot;\&quot;&quot;\&quot;&quot;\&quot;&quot;\&quot;\)"/>
    <numFmt numFmtId="271" formatCode="0_%_);\(0\)_%;0_%_);@_%_)"/>
    <numFmt numFmtId="272" formatCode="_-[$€-2]* #,##0.00_-;\-[$€-2]* #,##0.00_-;_-[$€-2]* &quot;-&quot;??_-"/>
    <numFmt numFmtId="273" formatCode="0&quot;E&quot;"/>
    <numFmt numFmtId="274" formatCode="_-* #,##0.0_-;\-* #,##0.0_-;_-* &quot;-&quot;??_-;_-@_-"/>
    <numFmt numFmtId="275" formatCode="#,##0.000_);\(#,##0.000\)"/>
    <numFmt numFmtId="276" formatCode="#,##0.0_);[Red]\(#,##0.0\)"/>
    <numFmt numFmtId="277" formatCode="\+\ 0.0%_);\-\ 0.0%_);&quot;nil&quot;_);@_)"/>
    <numFmt numFmtId="278" formatCode="0.00%;\(0.00%\)"/>
    <numFmt numFmtId="279" formatCode="0.0\%_);\(0.0\%\);0.0\%_);@_%_)"/>
    <numFmt numFmtId="280" formatCode="#,##0.00&quot; $&quot;;\-#,##0.00&quot; $&quot;"/>
    <numFmt numFmtId="281" formatCode="&quot;$&quot;#,##0"/>
    <numFmt numFmtId="282" formatCode="_-* #,##0.00_-;_-* #,##0.00\-;_-* &quot;-&quot;??_-;_-@_-"/>
    <numFmt numFmtId="283" formatCode="0.00_)"/>
    <numFmt numFmtId="284" formatCode="#,##0.00000000_);\(#,##0.00000000\)"/>
    <numFmt numFmtId="285" formatCode="#,##0;\(#,##0\)"/>
    <numFmt numFmtId="286" formatCode="#,##0_)&quot;m&quot;;\(#,##0\)&quot;m&quot;;\-_)&quot;m&quot;"/>
    <numFmt numFmtId="287" formatCode="&quot;$&quot;#,##0.0,_);\(&quot;$&quot;#,##0.0,\)"/>
    <numFmt numFmtId="288" formatCode="#,##0.0,_);\(#,##0.0,\)"/>
    <numFmt numFmtId="289" formatCode="#,##0.0_);\(#,##0.0\);\-_)"/>
    <numFmt numFmtId="290" formatCode="#,##0\x_);\(#,##0\x\)"/>
    <numFmt numFmtId="291" formatCode="0.0\x_)_);&quot;NM&quot;_x_)_);0.0\x_)_);@_%_)"/>
    <numFmt numFmtId="292" formatCode="0.0_ &quot;  &quot;"/>
    <numFmt numFmtId="293" formatCode="#,##0.00\x_);\(#,##0.00\x\);\-_)"/>
    <numFmt numFmtId="294" formatCode="0.0_)_%_x;&quot;NM&quot;_1_1_1"/>
    <numFmt numFmtId="295" formatCode="0.0%_);\(0.0%\)"/>
    <numFmt numFmtId="296" formatCode="_(\ #,##0.0_);_(\ \(#,##0.0\);_(\ &quot;-&quot;?_);_(@_)"/>
    <numFmt numFmtId="297" formatCode="_(&quot;$&quot;\ #,##0.0_);_$\(\ \(#,##0.0\);_(\ &quot;-&quot;?_);_(@_)"/>
    <numFmt numFmtId="298" formatCode="#,##0_)&quot;p&quot;;\(#,##0\)&quot;p&quot;;\-_)&quot;p&quot;"/>
    <numFmt numFmtId="299" formatCode="_(* #,##0.0%_);_(* \(#,##0.0%\);_(* &quot;--- %&quot;_);_(* @_%_)"/>
    <numFmt numFmtId="300" formatCode="0%_);\(0%\)"/>
    <numFmt numFmtId="301" formatCode="#,##0.00&quot;¾&quot;_);[Red]\(#,##0.00&quot;¾&quot;\)"/>
    <numFmt numFmtId="302" formatCode="#,##0.0\%_);\(#,##0.0\%\);#,##0.0\%_);@_%_)"/>
    <numFmt numFmtId="303" formatCode="#,##0.00%_);\(#,##0.00%\);\-_)"/>
    <numFmt numFmtId="304" formatCode="0.0&quot;x&quot;;@_)"/>
    <numFmt numFmtId="305" formatCode="#,##0.000%;\-#,##0.000%;\-\%"/>
    <numFmt numFmtId="306" formatCode="#,##0.000;\-#,##0.000;\-\ "/>
    <numFmt numFmtId="307" formatCode="mm/dd/yy"/>
    <numFmt numFmtId="308" formatCode="#,##0.0;\(#,##0.0\)"/>
    <numFmt numFmtId="309" formatCode="_ * #,##0_)_£_ ;_ * \(#,##0\)_£_ ;_ * &quot;-&quot;_)_£_ ;_ @_ "/>
    <numFmt numFmtId="310" formatCode="_ * #,##0.00_)&quot;£&quot;_ ;_ * \(#,##0.00\)&quot;£&quot;_ ;_ * &quot;-&quot;??_)&quot;£&quot;_ ;_ @_ "/>
    <numFmt numFmtId="311" formatCode="0.0000000%"/>
    <numFmt numFmtId="312" formatCode="0.0_ _x_);\(0.0\)_ _x;@_ _x_)"/>
    <numFmt numFmtId="313" formatCode="0.0\ \x_);\(0.0\ \x\);@_ _x_)"/>
    <numFmt numFmtId="314" formatCode="0.00\x_)"/>
    <numFmt numFmtId="315" formatCode="0\ \ ;\(0\)\ \ \ "/>
    <numFmt numFmtId="316" formatCode="\¥#,##0_);\(\¥#,##0\)"/>
    <numFmt numFmtId="317" formatCode="&quot;Yes&quot;_%_);&quot;Error&quot;_%_);&quot;No&quot;_%_);&quot;--&quot;_%_)"/>
    <numFmt numFmtId="318" formatCode="#,##0_р_.;[Red]\(#,##0\)_р_."/>
    <numFmt numFmtId="319" formatCode="_ * #,##0_ ;_ * \-#,##0_ ;_ * &quot;-&quot;_ ;_ @_ "/>
    <numFmt numFmtId="320" formatCode="_-* #,##0.000_-;\-* #,##0.000_-;_-* &quot;-&quot;???_-;_-@_-"/>
  </numFmts>
  <fonts count="212">
    <font>
      <sz val="10"/>
      <name val="Arial"/>
      <charset val="16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u/>
      <sz val="12"/>
      <name val="Arial Tur"/>
      <charset val="162"/>
    </font>
    <font>
      <b/>
      <sz val="10"/>
      <name val="Arial"/>
      <family val="2"/>
      <charset val="162"/>
    </font>
    <font>
      <b/>
      <i/>
      <sz val="10"/>
      <name val="Arial"/>
      <family val="2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2"/>
      <color theme="1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u/>
      <sz val="7.5"/>
      <color rgb="FF0000FF"/>
      <name val="Geneva"/>
      <charset val="162"/>
    </font>
    <font>
      <b/>
      <u/>
      <sz val="12"/>
      <name val="Verdana"/>
      <family val="2"/>
      <charset val="162"/>
    </font>
    <font>
      <b/>
      <sz val="12"/>
      <name val="Verdana"/>
      <family val="2"/>
      <charset val="162"/>
    </font>
    <font>
      <b/>
      <sz val="10"/>
      <name val="Verdana"/>
      <family val="2"/>
    </font>
    <font>
      <b/>
      <sz val="10"/>
      <color rgb="FF000000"/>
      <name val="Arial"/>
      <family val="2"/>
    </font>
    <font>
      <sz val="10"/>
      <name val="Arial Tur"/>
      <charset val="162"/>
    </font>
    <font>
      <sz val="8"/>
      <name val="Arial"/>
      <family val="2"/>
    </font>
    <font>
      <sz val="11"/>
      <color indexed="8"/>
      <name val="Calibri"/>
      <family val="2"/>
      <charset val="162"/>
    </font>
    <font>
      <u/>
      <sz val="7.5"/>
      <color indexed="12"/>
      <name val="Geneva"/>
      <charset val="162"/>
    </font>
    <font>
      <sz val="10"/>
      <name val="Times New Roman"/>
      <family val="1"/>
    </font>
    <font>
      <u/>
      <sz val="6"/>
      <color indexed="8"/>
      <name val="MS Sans Serif"/>
      <family val="2"/>
    </font>
    <font>
      <sz val="10"/>
      <name val="Geneva"/>
    </font>
    <font>
      <sz val="9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  <charset val="162"/>
    </font>
    <font>
      <b/>
      <u/>
      <sz val="8"/>
      <color indexed="18"/>
      <name val="Arial"/>
      <family val="2"/>
    </font>
    <font>
      <sz val="11"/>
      <name val="Arial"/>
      <family val="2"/>
    </font>
    <font>
      <sz val="10"/>
      <name val="SWISS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162"/>
    </font>
    <font>
      <sz val="8"/>
      <name val="Palatino"/>
      <family val="1"/>
    </font>
    <font>
      <sz val="10"/>
      <name val="MS Sans Serif"/>
      <family val="2"/>
    </font>
    <font>
      <sz val="9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8"/>
      <name val="Trebuchet MS"/>
      <family val="2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162"/>
    </font>
    <font>
      <b/>
      <sz val="9"/>
      <color indexed="18"/>
      <name val="Arial"/>
      <family val="2"/>
    </font>
    <font>
      <b/>
      <sz val="10"/>
      <color indexed="62"/>
      <name val="Arial"/>
      <family val="2"/>
    </font>
    <font>
      <b/>
      <u val="singleAccounting"/>
      <sz val="10"/>
      <color indexed="18"/>
      <name val="Arial"/>
      <family val="2"/>
      <charset val="162"/>
    </font>
    <font>
      <b/>
      <u val="singleAccounting"/>
      <sz val="10"/>
      <color indexed="18"/>
      <name val="Arial"/>
      <family val="2"/>
    </font>
    <font>
      <b/>
      <u val="singleAccounting"/>
      <sz val="9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4"/>
      <name val="AngsanaUPC"/>
      <family val="1"/>
    </font>
    <font>
      <sz val="8"/>
      <name val="Helvetica"/>
      <family val="2"/>
    </font>
    <font>
      <sz val="6"/>
      <name val="MS Sans Serif"/>
      <family val="2"/>
    </font>
    <font>
      <u/>
      <sz val="6"/>
      <name val="MS Sans Serif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2"/>
      <name val="Arial MT"/>
    </font>
    <font>
      <sz val="11"/>
      <color indexed="22"/>
      <name val="Calibri"/>
      <family val="2"/>
    </font>
    <font>
      <sz val="9"/>
      <color indexed="12"/>
      <name val="Times New Roman"/>
      <family val="1"/>
    </font>
    <font>
      <sz val="11"/>
      <color indexed="16"/>
      <name val="Calibri"/>
      <family val="2"/>
    </font>
    <font>
      <b/>
      <sz val="9"/>
      <name val="Trebuchet MS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color indexed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10"/>
      <color indexed="9"/>
      <name val="MS Sans Serif"/>
      <family val="2"/>
    </font>
    <font>
      <sz val="6"/>
      <color indexed="9"/>
      <name val="MS Serif"/>
      <family val="1"/>
    </font>
    <font>
      <sz val="8"/>
      <color indexed="12"/>
      <name val="Trebuchet MS"/>
      <family val="2"/>
    </font>
    <font>
      <sz val="10"/>
      <color indexed="12"/>
      <name val="MS Sans Serif"/>
      <family val="2"/>
    </font>
    <font>
      <sz val="6"/>
      <color indexed="12"/>
      <name val="MS Sans Serif"/>
      <family val="2"/>
    </font>
    <font>
      <u/>
      <sz val="6"/>
      <color indexed="12"/>
      <name val="MS Sans Serif"/>
      <family val="2"/>
    </font>
    <font>
      <sz val="10"/>
      <color indexed="12"/>
      <name val="Times New Roman"/>
      <family val="1"/>
    </font>
    <font>
      <b/>
      <sz val="9"/>
      <color indexed="9"/>
      <name val="Arial"/>
      <family val="2"/>
    </font>
    <font>
      <sz val="12"/>
      <name val="Tms Rmn"/>
      <charset val="162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name val="Book Antiqua"/>
      <family val="1"/>
    </font>
    <font>
      <b/>
      <sz val="11"/>
      <color indexed="53"/>
      <name val="Calibri"/>
      <family val="2"/>
    </font>
    <font>
      <sz val="9"/>
      <color indexed="10"/>
      <name val="Geneva"/>
    </font>
    <font>
      <b/>
      <sz val="11"/>
      <name val="Arial"/>
      <family val="2"/>
    </font>
    <font>
      <sz val="8"/>
      <color indexed="8"/>
      <name val="Times New Roman"/>
      <family val="1"/>
    </font>
    <font>
      <b/>
      <sz val="10"/>
      <name val="Helv"/>
      <family val="2"/>
    </font>
    <font>
      <sz val="10"/>
      <color indexed="18"/>
      <name val="Times New Roman"/>
      <family val="1"/>
    </font>
    <font>
      <sz val="7"/>
      <color indexed="10"/>
      <name val="Helvetica"/>
      <family val="2"/>
    </font>
    <font>
      <b/>
      <sz val="11"/>
      <color indexed="22"/>
      <name val="Calibri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indexed="8"/>
      <name val="Times New Roman"/>
      <family val="1"/>
    </font>
    <font>
      <sz val="11"/>
      <name val="Tms Rmn"/>
    </font>
    <font>
      <sz val="8"/>
      <color indexed="12"/>
      <name val="Helv"/>
    </font>
    <font>
      <b/>
      <sz val="8"/>
      <name val="Times New Roman"/>
      <family val="1"/>
    </font>
    <font>
      <b/>
      <sz val="14"/>
      <name val="Arial"/>
      <family val="2"/>
    </font>
    <font>
      <sz val="10"/>
      <name val="MS Serif"/>
      <family val="1"/>
    </font>
    <font>
      <sz val="8"/>
      <name val="Helv"/>
    </font>
    <font>
      <sz val="9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sz val="10"/>
      <name val="Tms Rmn"/>
    </font>
    <font>
      <sz val="12"/>
      <name val="Times New Roman"/>
      <family val="1"/>
    </font>
    <font>
      <sz val="8"/>
      <name val="Helv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b/>
      <sz val="10"/>
      <name val="Trebuchet MS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22"/>
      <name val="Times New Roman"/>
      <family val="1"/>
    </font>
    <font>
      <sz val="8"/>
      <color indexed="9"/>
      <name val="Times New Roman"/>
      <family val="1"/>
    </font>
    <font>
      <sz val="11"/>
      <color indexed="62"/>
      <name val="Calibri"/>
      <family val="2"/>
    </font>
    <font>
      <sz val="12"/>
      <color indexed="37"/>
      <name val="swiss"/>
    </font>
    <font>
      <sz val="8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9"/>
      <name val="Helv"/>
    </font>
    <font>
      <b/>
      <sz val="22"/>
      <color indexed="16"/>
      <name val="Arial"/>
      <family val="2"/>
    </font>
    <font>
      <sz val="10"/>
      <color indexed="25"/>
      <name val="Helvetica"/>
      <family val="2"/>
    </font>
    <font>
      <sz val="11"/>
      <color indexed="53"/>
      <name val="Calibri"/>
      <family val="2"/>
    </font>
    <font>
      <b/>
      <sz val="14"/>
      <color indexed="24"/>
      <name val="Book Antiqua"/>
      <family val="1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Book Antiqua"/>
      <family val="1"/>
    </font>
    <font>
      <sz val="10"/>
      <name val="Palatino"/>
      <family val="1"/>
    </font>
    <font>
      <b/>
      <sz val="13.5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i/>
      <sz val="14"/>
      <name val="Times New Roman"/>
      <family val="1"/>
    </font>
    <font>
      <b/>
      <sz val="22"/>
      <name val="Book Antiqua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sz val="10"/>
      <name val="Arial MT"/>
    </font>
    <font>
      <b/>
      <sz val="10"/>
      <name val="MS Sans Serif"/>
      <family val="2"/>
    </font>
    <font>
      <sz val="10"/>
      <color indexed="14"/>
      <name val="Arial"/>
      <family val="2"/>
    </font>
    <font>
      <sz val="8"/>
      <color indexed="10"/>
      <name val="Trebuchet MS"/>
      <family val="2"/>
    </font>
    <font>
      <sz val="8"/>
      <color indexed="14"/>
      <name val="Helvetica"/>
      <family val="2"/>
    </font>
    <font>
      <sz val="9.5"/>
      <color indexed="23"/>
      <name val="Helvetica-Black"/>
    </font>
    <font>
      <b/>
      <u/>
      <sz val="10"/>
      <name val="Trebuchet MS"/>
      <family val="2"/>
    </font>
    <font>
      <b/>
      <sz val="18"/>
      <color indexed="62"/>
      <name val="Cambria"/>
      <family val="2"/>
    </font>
    <font>
      <b/>
      <sz val="16"/>
      <color indexed="16"/>
      <name val="Arial"/>
      <family val="2"/>
    </font>
    <font>
      <sz val="10"/>
      <name val="KPN Arial"/>
    </font>
    <font>
      <sz val="18"/>
      <name val="Times New Roman"/>
      <family val="1"/>
      <charset val="162"/>
    </font>
    <font>
      <b/>
      <u/>
      <sz val="10"/>
      <name val="Arial Narrow"/>
      <family val="2"/>
    </font>
    <font>
      <b/>
      <sz val="8"/>
      <color indexed="8"/>
      <name val="Helv"/>
    </font>
    <font>
      <b/>
      <sz val="8"/>
      <color indexed="8"/>
      <name val="Helv"/>
      <charset val="16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10"/>
      <color indexed="16"/>
      <name val="Arial"/>
      <family val="2"/>
    </font>
    <font>
      <sz val="9"/>
      <name val="Helvetica-Black"/>
    </font>
    <font>
      <sz val="7"/>
      <color indexed="16"/>
      <name val="Arial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sz val="9"/>
      <color indexed="13"/>
      <name val="Helv"/>
    </font>
    <font>
      <b/>
      <sz val="8"/>
      <name val="Helv"/>
    </font>
    <font>
      <b/>
      <sz val="7"/>
      <color indexed="12"/>
      <name val="Arial"/>
      <family val="2"/>
    </font>
    <font>
      <sz val="12"/>
      <name val="SWISS"/>
    </font>
    <font>
      <u/>
      <sz val="10"/>
      <color indexed="8"/>
      <name val="MS Sans Serif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8"/>
      <name val="Helv"/>
    </font>
    <font>
      <sz val="10"/>
      <name val="Arial Cyr"/>
      <charset val="204"/>
    </font>
    <font>
      <sz val="12"/>
      <name val="바탕체"/>
      <family val="1"/>
      <charset val="129"/>
    </font>
    <font>
      <sz val="10"/>
      <name val="Geneva"/>
      <family val="2"/>
      <charset val="162"/>
    </font>
    <font>
      <b/>
      <i/>
      <sz val="10"/>
      <name val="Arial"/>
      <family val="2"/>
    </font>
    <font>
      <b/>
      <sz val="10"/>
      <color rgb="FF000000"/>
      <name val="Arial"/>
      <family val="2"/>
      <charset val="162"/>
    </font>
    <font>
      <u/>
      <sz val="10"/>
      <color indexed="12"/>
      <name val="Geneva"/>
      <charset val="162"/>
    </font>
  </fonts>
  <fills count="6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9"/>
      </patternFill>
    </fill>
    <fill>
      <patternFill patternType="lightGray">
        <fgColor indexed="15"/>
      </patternFill>
    </fill>
    <fill>
      <patternFill patternType="lightUp">
        <fgColor indexed="22"/>
        <bgColor indexed="55"/>
      </patternFill>
    </fill>
    <fill>
      <patternFill patternType="lightUp">
        <fgColor indexed="22"/>
        <bgColor indexed="29"/>
      </patternFill>
    </fill>
    <fill>
      <patternFill patternType="lightUp">
        <fgColor indexed="22"/>
        <bgColor indexed="22"/>
      </patternFill>
    </fill>
    <fill>
      <patternFill patternType="gray0625">
        <bgColor indexed="23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ck">
        <color indexed="22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215">
    <xf numFmtId="0" fontId="0" fillId="0" borderId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4" fillId="0" borderId="0"/>
    <xf numFmtId="9" fontId="4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3" fillId="0" borderId="0"/>
    <xf numFmtId="0" fontId="36" fillId="0" borderId="0" applyNumberFormat="0" applyFill="0" applyBorder="0" applyAlignment="0" applyProtection="0">
      <alignment vertical="top"/>
      <protection locked="0"/>
    </xf>
    <xf numFmtId="164" fontId="35" fillId="0" borderId="0" applyFont="0" applyFill="0" applyBorder="0" applyAlignment="0" applyProtection="0"/>
    <xf numFmtId="0" fontId="4" fillId="0" borderId="0"/>
    <xf numFmtId="0" fontId="37" fillId="0" borderId="0" applyNumberFormat="0" applyFill="0" applyBorder="0" applyAlignment="0" applyProtection="0"/>
    <xf numFmtId="0" fontId="24" fillId="9" borderId="8"/>
    <xf numFmtId="176" fontId="38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9" fillId="0" borderId="0" applyFont="0" applyFill="0" applyBorder="0" applyAlignment="0" applyProtection="0"/>
    <xf numFmtId="182" fontId="40" fillId="0" borderId="0"/>
    <xf numFmtId="182" fontId="40" fillId="0" borderId="0"/>
    <xf numFmtId="15" fontId="24" fillId="0" borderId="9" applyBorder="0"/>
    <xf numFmtId="0" fontId="4" fillId="0" borderId="0"/>
    <xf numFmtId="10" fontId="39" fillId="0" borderId="0" applyFont="0" applyFill="0" applyBorder="0" applyAlignment="0" applyProtection="0"/>
    <xf numFmtId="0" fontId="24" fillId="9" borderId="8"/>
    <xf numFmtId="0" fontId="24" fillId="9" borderId="8"/>
    <xf numFmtId="0" fontId="41" fillId="0" borderId="0" applyNumberFormat="0" applyFont="0" applyFill="0" applyBorder="0" applyAlignment="0" applyProtection="0"/>
    <xf numFmtId="183" fontId="24" fillId="0" borderId="10" applyBorder="0"/>
    <xf numFmtId="18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38" fontId="42" fillId="0" borderId="0" applyFont="0" applyFill="0" applyBorder="0" applyAlignment="0" applyProtection="0"/>
    <xf numFmtId="38" fontId="43" fillId="0" borderId="0"/>
    <xf numFmtId="38" fontId="24" fillId="9" borderId="8"/>
    <xf numFmtId="38" fontId="24" fillId="9" borderId="8"/>
    <xf numFmtId="38" fontId="40" fillId="0" borderId="0"/>
    <xf numFmtId="38" fontId="40" fillId="0" borderId="0"/>
    <xf numFmtId="38" fontId="40" fillId="0" borderId="0"/>
    <xf numFmtId="38" fontId="40" fillId="0" borderId="0"/>
    <xf numFmtId="41" fontId="4" fillId="0" borderId="0" applyFont="0" applyFill="0" applyBorder="0" applyAlignment="0" applyProtection="0"/>
    <xf numFmtId="41" fontId="43" fillId="0" borderId="0"/>
    <xf numFmtId="41" fontId="24" fillId="9" borderId="8"/>
    <xf numFmtId="41" fontId="24" fillId="9" borderId="8"/>
    <xf numFmtId="41" fontId="40" fillId="0" borderId="0"/>
    <xf numFmtId="41" fontId="40" fillId="0" borderId="0"/>
    <xf numFmtId="41" fontId="40" fillId="0" borderId="0"/>
    <xf numFmtId="41" fontId="40" fillId="0" borderId="0"/>
    <xf numFmtId="186" fontId="40" fillId="0" borderId="0" applyFont="0" applyFill="0" applyBorder="0" applyProtection="0">
      <alignment horizontal="right"/>
    </xf>
    <xf numFmtId="187" fontId="40" fillId="0" borderId="0" applyFont="0" applyFill="0" applyBorder="0" applyProtection="0">
      <alignment horizontal="right"/>
    </xf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Protection="0">
      <alignment horizontal="right"/>
    </xf>
    <xf numFmtId="190" fontId="24" fillId="0" borderId="0" applyFont="0" applyFill="0" applyBorder="0" applyProtection="0">
      <alignment horizontal="right"/>
    </xf>
    <xf numFmtId="188" fontId="24" fillId="0" borderId="0" applyFont="0" applyFill="0" applyBorder="0" applyAlignment="0" applyProtection="0"/>
    <xf numFmtId="191" fontId="24" fillId="0" borderId="0" applyFont="0" applyFill="0" applyBorder="0" applyProtection="0">
      <alignment horizontal="right"/>
    </xf>
    <xf numFmtId="188" fontId="40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44" fillId="0" borderId="0" applyFont="0" applyFill="0" applyBorder="0" applyAlignment="0" applyProtection="0"/>
    <xf numFmtId="192" fontId="24" fillId="0" borderId="0" applyFont="0" applyFill="0" applyBorder="0" applyAlignment="0" applyProtection="0"/>
    <xf numFmtId="193" fontId="24" fillId="0" borderId="0" applyFont="0" applyFill="0" applyBorder="0" applyProtection="0">
      <alignment horizontal="right"/>
    </xf>
    <xf numFmtId="194" fontId="24" fillId="0" borderId="0" applyFont="0" applyFill="0" applyBorder="0" applyProtection="0">
      <alignment horizontal="right"/>
    </xf>
    <xf numFmtId="192" fontId="24" fillId="0" borderId="0" applyFont="0" applyFill="0" applyBorder="0" applyAlignment="0" applyProtection="0"/>
    <xf numFmtId="195" fontId="24" fillId="0" borderId="0" applyFont="0" applyFill="0" applyBorder="0" applyProtection="0">
      <alignment horizontal="right"/>
    </xf>
    <xf numFmtId="192" fontId="40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5" fillId="24" borderId="0"/>
    <xf numFmtId="0" fontId="24" fillId="0" borderId="0" applyFont="0" applyFill="0" applyBorder="0" applyAlignment="0" applyProtection="0"/>
    <xf numFmtId="196" fontId="24" fillId="0" borderId="0">
      <alignment horizontal="left" wrapText="1"/>
    </xf>
    <xf numFmtId="196" fontId="24" fillId="0" borderId="0">
      <alignment horizontal="left" wrapText="1"/>
    </xf>
    <xf numFmtId="168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24" fillId="9" borderId="8"/>
    <xf numFmtId="197" fontId="40" fillId="0" borderId="0" applyFont="0" applyFill="0" applyBorder="0" applyProtection="0">
      <alignment horizontal="right"/>
    </xf>
    <xf numFmtId="198" fontId="46" fillId="0" borderId="0" applyFont="0" applyFill="0" applyBorder="0" applyProtection="0">
      <alignment horizontal="right"/>
    </xf>
    <xf numFmtId="0" fontId="24" fillId="0" borderId="0"/>
    <xf numFmtId="0" fontId="24" fillId="0" borderId="0"/>
    <xf numFmtId="0" fontId="24" fillId="0" borderId="0"/>
    <xf numFmtId="0" fontId="24" fillId="0" borderId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7" fillId="0" borderId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99" fontId="24" fillId="0" borderId="0" applyFont="0" applyFill="0" applyBorder="0" applyAlignment="0" applyProtection="0"/>
    <xf numFmtId="200" fontId="24" fillId="0" borderId="0"/>
    <xf numFmtId="200" fontId="24" fillId="0" borderId="0"/>
    <xf numFmtId="200" fontId="24" fillId="0" borderId="0"/>
    <xf numFmtId="200" fontId="24" fillId="0" borderId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4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9" borderId="8"/>
    <xf numFmtId="199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38" fontId="42" fillId="0" borderId="0" applyFont="0" applyFill="0" applyBorder="0" applyAlignment="0" applyProtection="0"/>
    <xf numFmtId="0" fontId="37" fillId="0" borderId="0"/>
    <xf numFmtId="0" fontId="4" fillId="0" borderId="0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02" fontId="24" fillId="0" borderId="0" applyFont="0" applyFill="0" applyBorder="0" applyAlignment="0" applyProtection="0"/>
    <xf numFmtId="203" fontId="24" fillId="0" borderId="0"/>
    <xf numFmtId="203" fontId="24" fillId="0" borderId="0"/>
    <xf numFmtId="203" fontId="24" fillId="0" borderId="0"/>
    <xf numFmtId="203" fontId="24" fillId="0" borderId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5" fontId="24" fillId="0" borderId="0" applyFont="0" applyFill="0" applyBorder="0" applyAlignment="0" applyProtection="0"/>
    <xf numFmtId="202" fontId="44" fillId="0" borderId="0" applyFont="0" applyFill="0" applyBorder="0" applyAlignment="0" applyProtection="0"/>
    <xf numFmtId="206" fontId="37" fillId="0" borderId="0" applyFont="0" applyFill="0" applyBorder="0" applyAlignment="0" applyProtection="0"/>
    <xf numFmtId="205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7" fontId="40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8" fontId="40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7" fontId="40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9" fontId="47" fillId="0" borderId="0">
      <alignment horizontal="right" vertical="center"/>
      <protection locked="0"/>
    </xf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9" fontId="47" fillId="0" borderId="0">
      <alignment horizontal="right" vertical="center"/>
      <protection locked="0"/>
    </xf>
    <xf numFmtId="209" fontId="47" fillId="0" borderId="0">
      <alignment horizontal="right" vertical="center"/>
      <protection locked="0"/>
    </xf>
    <xf numFmtId="202" fontId="24" fillId="0" borderId="0" applyFont="0" applyFill="0" applyBorder="0" applyAlignment="0" applyProtection="0"/>
    <xf numFmtId="202" fontId="24" fillId="9" borderId="8"/>
    <xf numFmtId="20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40" fillId="0" borderId="0" applyFont="0" applyFill="0" applyBorder="0" applyAlignment="0" applyProtection="0"/>
    <xf numFmtId="202" fontId="40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40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2" fontId="44" fillId="0" borderId="0" applyFont="0" applyFill="0" applyBorder="0" applyAlignment="0" applyProtection="0"/>
    <xf numFmtId="213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01" fontId="47" fillId="0" borderId="0">
      <alignment horizontal="right" vertical="center"/>
      <protection locked="0"/>
    </xf>
    <xf numFmtId="201" fontId="47" fillId="0" borderId="0">
      <alignment horizontal="right" vertical="center"/>
      <protection locked="0"/>
    </xf>
    <xf numFmtId="212" fontId="24" fillId="0" borderId="0" applyFont="0" applyFill="0" applyBorder="0" applyAlignment="0" applyProtection="0"/>
    <xf numFmtId="212" fontId="24" fillId="9" borderId="8"/>
    <xf numFmtId="21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40" fillId="0" borderId="0" applyFont="0" applyFill="0" applyBorder="0" applyAlignment="0" applyProtection="0"/>
    <xf numFmtId="212" fontId="40" fillId="0" borderId="0" applyFont="0" applyFill="0" applyBorder="0" applyAlignment="0" applyProtection="0"/>
    <xf numFmtId="212" fontId="40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40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14" fontId="40" fillId="0" borderId="0" applyFont="0" applyFill="0" applyBorder="0" applyProtection="0">
      <alignment horizontal="right"/>
    </xf>
    <xf numFmtId="204" fontId="24" fillId="0" borderId="0" applyFont="0" applyFill="0" applyBorder="0" applyAlignment="0" applyProtection="0"/>
    <xf numFmtId="37" fontId="24" fillId="0" borderId="0"/>
    <xf numFmtId="37" fontId="24" fillId="0" borderId="0"/>
    <xf numFmtId="37" fontId="24" fillId="0" borderId="0"/>
    <xf numFmtId="37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40" fillId="0" borderId="0" applyFont="0" applyFill="0" applyBorder="0" applyAlignment="0" applyProtection="0"/>
    <xf numFmtId="214" fontId="40" fillId="0" borderId="0" applyFont="0" applyFill="0" applyBorder="0" applyAlignment="0" applyProtection="0"/>
    <xf numFmtId="21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16" fontId="48" fillId="0" borderId="11" applyFont="0" applyFill="0" applyBorder="0" applyAlignment="0" applyProtection="0"/>
    <xf numFmtId="0" fontId="24" fillId="9" borderId="8"/>
    <xf numFmtId="0" fontId="49" fillId="0" borderId="0"/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217" fontId="40" fillId="26" borderId="0" applyNumberFormat="0" applyFont="0" applyAlignment="0" applyProtection="0"/>
    <xf numFmtId="0" fontId="52" fillId="26" borderId="0" applyNumberFormat="0" applyFont="0" applyAlignment="0" applyProtection="0"/>
    <xf numFmtId="0" fontId="40" fillId="25" borderId="0" applyNumberFormat="0" applyFont="0" applyAlignment="0" applyProtection="0"/>
    <xf numFmtId="0" fontId="24" fillId="25" borderId="0" applyNumberFormat="0" applyFont="0" applyAlignment="0" applyProtection="0"/>
    <xf numFmtId="217" fontId="40" fillId="26" borderId="0" applyNumberFormat="0" applyFont="0" applyAlignment="0" applyProtection="0"/>
    <xf numFmtId="0" fontId="40" fillId="25" borderId="0" applyNumberFormat="0" applyFont="0" applyAlignment="0" applyProtection="0"/>
    <xf numFmtId="0" fontId="40" fillId="26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37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40" fillId="26" borderId="0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24" fillId="25" borderId="0" applyNumberFormat="0" applyFont="0" applyAlignment="0" applyProtection="0"/>
    <xf numFmtId="0" fontId="41" fillId="0" borderId="0" applyNumberFormat="0" applyFont="0" applyFill="0" applyBorder="0" applyAlignment="0" applyProtection="0"/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38" fontId="42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24" fillId="0" borderId="0" applyFont="0" applyFill="0" applyBorder="0" applyAlignment="0" applyProtection="0"/>
    <xf numFmtId="218" fontId="24" fillId="0" borderId="0"/>
    <xf numFmtId="218" fontId="24" fillId="0" borderId="0"/>
    <xf numFmtId="218" fontId="24" fillId="0" borderId="0"/>
    <xf numFmtId="218" fontId="24" fillId="0" borderId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44" fillId="0" borderId="0" applyFont="0" applyFill="0" applyBorder="0" applyAlignment="0" applyProtection="0"/>
    <xf numFmtId="221" fontId="37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3" fontId="24" fillId="0" borderId="0" applyFont="0" applyFill="0" applyBorder="0" applyProtection="0">
      <alignment horizontal="right"/>
    </xf>
    <xf numFmtId="222" fontId="24" fillId="0" borderId="0" applyFont="0" applyFill="0" applyBorder="0" applyAlignment="0" applyProtection="0"/>
    <xf numFmtId="223" fontId="24" fillId="0" borderId="0" applyFont="0" applyFill="0" applyBorder="0" applyProtection="0">
      <alignment horizontal="right"/>
    </xf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4" fontId="24" fillId="0" borderId="0" applyFont="0" applyFill="0" applyBorder="0" applyProtection="0">
      <alignment horizontal="right"/>
    </xf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5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55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47" fillId="0" borderId="0">
      <alignment horizontal="left" vertical="center" indent="4"/>
      <protection locked="0"/>
    </xf>
    <xf numFmtId="220" fontId="47" fillId="0" borderId="0">
      <alignment horizontal="left" vertical="center" indent="4"/>
      <protection locked="0"/>
    </xf>
    <xf numFmtId="219" fontId="24" fillId="0" borderId="0" applyFont="0" applyFill="0" applyBorder="0" applyAlignment="0" applyProtection="0"/>
    <xf numFmtId="219" fontId="24" fillId="9" borderId="8"/>
    <xf numFmtId="219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56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55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44" fillId="0" borderId="0" applyFill="0" applyProtection="0">
      <alignment horizontal="center"/>
    </xf>
    <xf numFmtId="220" fontId="44" fillId="0" borderId="0" applyFill="0" applyProtection="0">
      <alignment horizontal="center"/>
    </xf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4" fontId="24" fillId="0" borderId="0" applyFont="0" applyFill="0" applyBorder="0" applyProtection="0">
      <alignment horizontal="right"/>
    </xf>
    <xf numFmtId="220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40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5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2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5" fontId="4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7" fontId="24" fillId="0" borderId="0" applyFont="0" applyFill="0" applyBorder="0" applyAlignment="0" applyProtection="0"/>
    <xf numFmtId="228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8" fontId="24" fillId="0" borderId="0" applyFont="0" applyFill="0" applyBorder="0" applyProtection="0">
      <alignment horizontal="right"/>
    </xf>
    <xf numFmtId="229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7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7" fontId="24" fillId="0" borderId="0" applyFont="0" applyFill="0" applyBorder="0" applyAlignment="0" applyProtection="0"/>
    <xf numFmtId="227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Protection="0">
      <alignment horizontal="left" indent="4"/>
    </xf>
    <xf numFmtId="226" fontId="24" fillId="0" borderId="0" applyFont="0" applyFill="0" applyBorder="0" applyProtection="0">
      <alignment horizontal="left" indent="4"/>
    </xf>
    <xf numFmtId="225" fontId="24" fillId="0" borderId="0" applyFont="0" applyFill="0" applyBorder="0" applyProtection="0">
      <alignment horizontal="right"/>
    </xf>
    <xf numFmtId="225" fontId="24" fillId="9" borderId="8"/>
    <xf numFmtId="225" fontId="24" fillId="0" borderId="0" applyFont="0" applyFill="0" applyBorder="0" applyProtection="0">
      <alignment horizontal="right"/>
    </xf>
    <xf numFmtId="3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8" fontId="24" fillId="0" borderId="0" applyFont="0" applyFill="0" applyBorder="0" applyProtection="0">
      <alignment horizontal="right"/>
    </xf>
    <xf numFmtId="226" fontId="40" fillId="0" borderId="0" applyFont="0" applyFill="0" applyBorder="0" applyAlignment="0" applyProtection="0"/>
    <xf numFmtId="227" fontId="40" fillId="0" borderId="0" applyFont="0" applyFill="0" applyBorder="0" applyAlignment="0" applyProtection="0"/>
    <xf numFmtId="227" fontId="40" fillId="0" borderId="0" applyFont="0" applyFill="0" applyBorder="0" applyAlignment="0" applyProtection="0"/>
    <xf numFmtId="227" fontId="40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40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6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7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5" fontId="24" fillId="0" borderId="0" applyFont="0" applyFill="0" applyBorder="0" applyProtection="0">
      <alignment horizontal="right"/>
    </xf>
    <xf numFmtId="227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6" fontId="24" fillId="0" borderId="0" applyFont="0" applyFill="0" applyBorder="0" applyAlignment="0" applyProtection="0"/>
    <xf numFmtId="225" fontId="24" fillId="0" borderId="0" applyFont="0" applyFill="0" applyBorder="0" applyProtection="0">
      <alignment horizontal="right"/>
    </xf>
    <xf numFmtId="201" fontId="57" fillId="0" borderId="0" applyFill="0" applyBorder="0" applyAlignment="0" applyProtection="0"/>
    <xf numFmtId="230" fontId="24" fillId="0" borderId="0" applyFont="0" applyFill="0" applyBorder="0" applyAlignment="0" applyProtection="0"/>
    <xf numFmtId="188" fontId="24" fillId="0" borderId="0" applyFont="0" applyFill="0" applyBorder="0" applyProtection="0">
      <alignment horizontal="right"/>
    </xf>
    <xf numFmtId="188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188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0" fontId="40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231" fontId="47" fillId="0" borderId="12" applyFont="0" applyFill="0" applyBorder="0" applyProtection="0">
      <alignment horizontal="right"/>
    </xf>
    <xf numFmtId="232" fontId="40" fillId="0" borderId="0" applyFont="0" applyFill="0" applyBorder="0" applyAlignment="0" applyProtection="0"/>
    <xf numFmtId="232" fontId="40" fillId="0" borderId="0" applyFont="0" applyFill="0" applyBorder="0" applyProtection="0">
      <alignment horizontal="right"/>
    </xf>
    <xf numFmtId="233" fontId="24" fillId="0" borderId="0" applyFont="0" applyFill="0" applyBorder="0" applyAlignment="0" applyProtection="0"/>
    <xf numFmtId="192" fontId="24" fillId="0" borderId="0" applyFont="0" applyFill="0" applyBorder="0" applyProtection="0">
      <alignment horizontal="right"/>
    </xf>
    <xf numFmtId="192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33" fontId="40" fillId="0" borderId="0" applyFont="0" applyFill="0" applyBorder="0" applyAlignment="0" applyProtection="0"/>
    <xf numFmtId="192" fontId="24" fillId="0" borderId="0" applyFont="0" applyFill="0" applyBorder="0" applyProtection="0">
      <alignment horizontal="right"/>
    </xf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174" fontId="4" fillId="0" borderId="0">
      <alignment horizontal="left" wrapText="1"/>
    </xf>
    <xf numFmtId="0" fontId="24" fillId="0" borderId="0" applyFont="0" applyFill="0" applyBorder="0" applyAlignment="0" applyProtection="0"/>
    <xf numFmtId="0" fontId="37" fillId="0" borderId="0"/>
    <xf numFmtId="201" fontId="57" fillId="0" borderId="0" applyFill="0" applyBorder="0" applyAlignment="0" applyProtection="0"/>
    <xf numFmtId="0" fontId="24" fillId="0" borderId="0" applyFont="0" applyFill="0" applyBorder="0" applyAlignment="0" applyProtection="0"/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9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9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24" fillId="9" borderId="8"/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234" fontId="58" fillId="0" borderId="0" applyNumberFormat="0" applyFill="0" applyBorder="0" applyProtection="0">
      <alignment vertical="top"/>
    </xf>
    <xf numFmtId="234" fontId="58" fillId="0" borderId="0" applyNumberFormat="0" applyFill="0" applyBorder="0" applyProtection="0">
      <alignment vertical="top"/>
    </xf>
    <xf numFmtId="234" fontId="58" fillId="0" borderId="0" applyNumberFormat="0" applyFill="0" applyBorder="0" applyProtection="0">
      <alignment vertical="top"/>
    </xf>
    <xf numFmtId="234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Alignment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60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217" fontId="47" fillId="0" borderId="12" applyNumberFormat="0" applyFill="0" applyAlignment="0" applyProtection="0"/>
    <xf numFmtId="234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217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2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2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3" fillId="0" borderId="14" applyNumberFormat="0" applyFill="0" applyProtection="0">
      <alignment horizontal="center"/>
    </xf>
    <xf numFmtId="0" fontId="63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4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3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61" fillId="0" borderId="14" applyNumberFormat="0" applyFill="0" applyProtection="0">
      <alignment horizontal="center"/>
    </xf>
    <xf numFmtId="0" fontId="24" fillId="0" borderId="15" applyNumberFormat="0" applyFont="0" applyFill="0" applyAlignment="0" applyProtection="0"/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2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2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Protection="0">
      <alignment horizontal="left"/>
    </xf>
    <xf numFmtId="0" fontId="65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5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7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7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8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ont="0" applyFill="0" applyBorder="0" applyAlignment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234" fontId="66" fillId="0" borderId="0" applyNumberFormat="0" applyFill="0" applyBorder="0" applyProtection="0">
      <alignment horizontal="centerContinuous"/>
    </xf>
    <xf numFmtId="234" fontId="66" fillId="0" borderId="0" applyNumberFormat="0" applyFill="0" applyBorder="0" applyProtection="0">
      <alignment horizontal="centerContinuous"/>
    </xf>
    <xf numFmtId="234" fontId="66" fillId="0" borderId="0" applyNumberFormat="0" applyFill="0" applyBorder="0" applyProtection="0">
      <alignment horizontal="centerContinuous"/>
    </xf>
    <xf numFmtId="234" fontId="66" fillId="0" borderId="0" applyNumberFormat="0" applyFill="0" applyBorder="0" applyProtection="0">
      <alignment horizontal="centerContinuous"/>
    </xf>
    <xf numFmtId="0" fontId="67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0" fontId="66" fillId="0" borderId="0" applyNumberFormat="0" applyFill="0" applyBorder="0" applyProtection="0">
      <alignment horizontal="centerContinuous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174" fontId="24" fillId="0" borderId="0">
      <alignment horizontal="left" wrapText="1"/>
    </xf>
    <xf numFmtId="235" fontId="24" fillId="0" borderId="0"/>
    <xf numFmtId="235" fontId="24" fillId="0" borderId="0"/>
    <xf numFmtId="235" fontId="24" fillId="0" borderId="0"/>
    <xf numFmtId="235" fontId="24" fillId="0" borderId="0"/>
    <xf numFmtId="177" fontId="53" fillId="0" borderId="0" applyFont="0" applyFill="0" applyBorder="0" applyAlignment="0" applyProtection="0"/>
    <xf numFmtId="236" fontId="53" fillId="0" borderId="0" applyFont="0" applyFill="0" applyBorder="0" applyAlignment="0" applyProtection="0"/>
    <xf numFmtId="9" fontId="24" fillId="27" borderId="0"/>
    <xf numFmtId="0" fontId="4" fillId="0" borderId="0"/>
    <xf numFmtId="193" fontId="37" fillId="0" borderId="0" applyFont="0" applyFill="0" applyBorder="0" applyAlignment="0" applyProtection="0"/>
    <xf numFmtId="0" fontId="69" fillId="0" borderId="0"/>
    <xf numFmtId="216" fontId="37" fillId="0" borderId="0" applyFont="0" applyFill="0" applyBorder="0" applyAlignment="0" applyProtection="0"/>
    <xf numFmtId="0" fontId="53" fillId="0" borderId="0"/>
    <xf numFmtId="0" fontId="70" fillId="0" borderId="0"/>
    <xf numFmtId="1" fontId="53" fillId="0" borderId="0"/>
    <xf numFmtId="9" fontId="24" fillId="0" borderId="0"/>
    <xf numFmtId="168" fontId="53" fillId="0" borderId="0"/>
    <xf numFmtId="170" fontId="53" fillId="0" borderId="0"/>
    <xf numFmtId="168" fontId="53" fillId="0" borderId="0"/>
    <xf numFmtId="2" fontId="53" fillId="0" borderId="0"/>
    <xf numFmtId="10" fontId="53" fillId="0" borderId="0"/>
    <xf numFmtId="2" fontId="53" fillId="0" borderId="0"/>
    <xf numFmtId="237" fontId="71" fillId="0" borderId="0" applyFill="0" applyBorder="0" applyAlignment="0" applyProtection="0"/>
    <xf numFmtId="221" fontId="71" fillId="0" borderId="0" applyFill="0" applyBorder="0" applyAlignment="0" applyProtection="0"/>
    <xf numFmtId="238" fontId="46" fillId="0" borderId="0" applyFont="0" applyFill="0" applyBorder="0" applyAlignment="0" applyProtection="0">
      <alignment horizontal="right"/>
    </xf>
    <xf numFmtId="1" fontId="53" fillId="0" borderId="0"/>
    <xf numFmtId="1" fontId="53" fillId="0" borderId="0"/>
    <xf numFmtId="1" fontId="53" fillId="0" borderId="0"/>
    <xf numFmtId="217" fontId="53" fillId="0" borderId="0"/>
    <xf numFmtId="217" fontId="53" fillId="0" borderId="0"/>
    <xf numFmtId="217" fontId="53" fillId="0" borderId="0"/>
    <xf numFmtId="217" fontId="53" fillId="0" borderId="0"/>
    <xf numFmtId="38" fontId="37" fillId="0" borderId="16"/>
    <xf numFmtId="14" fontId="72" fillId="0" borderId="0" applyFill="0" applyBorder="0" applyProtection="0">
      <alignment horizontal="right"/>
    </xf>
    <xf numFmtId="1" fontId="72" fillId="0" borderId="0" applyFill="0" applyBorder="0" applyProtection="0">
      <alignment horizontal="right"/>
    </xf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4" fillId="0" borderId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37" fontId="76" fillId="0" borderId="0">
      <alignment horizontal="center"/>
    </xf>
    <xf numFmtId="239" fontId="40" fillId="0" borderId="0" applyFont="0" applyFill="0" applyBorder="0" applyAlignment="0" applyProtection="0"/>
    <xf numFmtId="0" fontId="73" fillId="28" borderId="0" applyNumberFormat="0" applyBorder="0" applyAlignment="0" applyProtection="0"/>
    <xf numFmtId="0" fontId="73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7" fillId="33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3" fillId="31" borderId="0" applyNumberFormat="0" applyBorder="0" applyAlignment="0" applyProtection="0"/>
    <xf numFmtId="0" fontId="73" fillId="35" borderId="0" applyNumberFormat="0" applyBorder="0" applyAlignment="0" applyProtection="0"/>
    <xf numFmtId="0" fontId="77" fillId="32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7" fillId="33" borderId="0" applyNumberFormat="0" applyBorder="0" applyAlignment="0" applyProtection="0"/>
    <xf numFmtId="0" fontId="73" fillId="28" borderId="0" applyNumberFormat="0" applyBorder="0" applyAlignment="0" applyProtection="0"/>
    <xf numFmtId="0" fontId="73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3" fillId="36" borderId="0" applyNumberFormat="0" applyBorder="0" applyAlignment="0" applyProtection="0"/>
    <xf numFmtId="0" fontId="73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7" borderId="0" applyNumberFormat="0" applyBorder="0" applyAlignment="0" applyProtection="0"/>
    <xf numFmtId="0" fontId="77" fillId="37" borderId="0" applyNumberFormat="0" applyBorder="0" applyAlignment="0" applyProtection="0"/>
    <xf numFmtId="0" fontId="77" fillId="37" borderId="0" applyNumberFormat="0" applyBorder="0" applyAlignment="0" applyProtection="0"/>
    <xf numFmtId="0" fontId="77" fillId="37" borderId="0" applyNumberFormat="0" applyBorder="0" applyAlignment="0" applyProtection="0"/>
    <xf numFmtId="0" fontId="73" fillId="31" borderId="0" applyNumberFormat="0" applyBorder="0" applyAlignment="0" applyProtection="0"/>
    <xf numFmtId="0" fontId="73" fillId="38" borderId="0" applyNumberFormat="0" applyBorder="0" applyAlignment="0" applyProtection="0"/>
    <xf numFmtId="0" fontId="77" fillId="38" borderId="0" applyNumberFormat="0" applyBorder="0" applyAlignment="0" applyProtection="0"/>
    <xf numFmtId="0" fontId="77" fillId="39" borderId="0" applyNumberFormat="0" applyBorder="0" applyAlignment="0" applyProtection="0"/>
    <xf numFmtId="0" fontId="77" fillId="39" borderId="0" applyNumberFormat="0" applyBorder="0" applyAlignment="0" applyProtection="0"/>
    <xf numFmtId="0" fontId="77" fillId="39" borderId="0" applyNumberFormat="0" applyBorder="0" applyAlignment="0" applyProtection="0"/>
    <xf numFmtId="0" fontId="77" fillId="39" borderId="0" applyNumberFormat="0" applyBorder="0" applyAlignment="0" applyProtection="0"/>
    <xf numFmtId="240" fontId="78" fillId="0" borderId="0" applyFont="0" applyFill="0" applyBorder="0" applyAlignment="0" applyProtection="0"/>
    <xf numFmtId="241" fontId="54" fillId="0" borderId="0" applyFont="0" applyFill="0" applyBorder="0" applyAlignment="0" applyProtection="0"/>
    <xf numFmtId="242" fontId="40" fillId="0" borderId="0" applyFont="0" applyFill="0" applyBorder="0" applyAlignment="0">
      <alignment vertical="center"/>
    </xf>
    <xf numFmtId="243" fontId="24" fillId="40" borderId="17">
      <alignment horizontal="center" vertical="center"/>
    </xf>
    <xf numFmtId="244" fontId="37" fillId="0" borderId="0"/>
    <xf numFmtId="0" fontId="24" fillId="0" borderId="0"/>
    <xf numFmtId="0" fontId="56" fillId="0" borderId="0">
      <alignment horizontal="center" wrapText="1"/>
      <protection locked="0"/>
    </xf>
    <xf numFmtId="0" fontId="2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79" fillId="41" borderId="0" applyNumberFormat="0" applyBorder="0" applyAlignment="0" applyProtection="0"/>
    <xf numFmtId="201" fontId="80" fillId="9" borderId="2">
      <alignment horizontal="left"/>
    </xf>
    <xf numFmtId="3" fontId="55" fillId="0" borderId="0" applyFont="0" applyBorder="0" applyAlignment="0" applyProtection="0"/>
    <xf numFmtId="0" fontId="81" fillId="42" borderId="20" applyNumberFormat="0" applyAlignment="0" applyProtection="0"/>
    <xf numFmtId="245" fontId="82" fillId="42" borderId="0" applyNumberFormat="0" applyBorder="0">
      <alignment horizontal="center" vertical="center"/>
    </xf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7" borderId="0" applyNumberFormat="0" applyFill="0" applyBorder="0" applyAlignment="0" applyProtection="0">
      <protection locked="0"/>
    </xf>
    <xf numFmtId="0" fontId="86" fillId="43" borderId="0" applyNumberFormat="0" applyBorder="0" applyAlignment="0" applyProtection="0"/>
    <xf numFmtId="0" fontId="87" fillId="43" borderId="0" applyNumberFormat="0" applyBorder="0" applyAlignment="0" applyProtection="0"/>
    <xf numFmtId="246" fontId="34" fillId="0" borderId="0" applyNumberFormat="0" applyFont="0" applyAlignment="0"/>
    <xf numFmtId="247" fontId="37" fillId="0" borderId="0" applyFont="0" applyFill="0" applyBorder="0" applyAlignment="0" applyProtection="0"/>
    <xf numFmtId="201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1" fillId="42" borderId="22">
      <alignment horizontal="center" vertical="center"/>
    </xf>
    <xf numFmtId="0" fontId="81" fillId="42" borderId="23">
      <alignment horizontal="center"/>
    </xf>
    <xf numFmtId="179" fontId="92" fillId="0" borderId="0">
      <alignment horizontal="right"/>
      <protection locked="0"/>
    </xf>
    <xf numFmtId="0" fontId="93" fillId="44" borderId="20">
      <alignment horizontal="center" vertical="center"/>
    </xf>
    <xf numFmtId="0" fontId="94" fillId="0" borderId="0" applyNumberFormat="0" applyFill="0" applyBorder="0" applyAlignment="0" applyProtection="0"/>
    <xf numFmtId="0" fontId="95" fillId="0" borderId="10" applyNumberFormat="0" applyFill="0" applyAlignment="0" applyProtection="0"/>
    <xf numFmtId="0" fontId="96" fillId="7" borderId="24" applyNumberFormat="0" applyFill="0" applyBorder="0" applyAlignment="0" applyProtection="0">
      <protection locked="0"/>
    </xf>
    <xf numFmtId="248" fontId="40" fillId="0" borderId="20" applyNumberFormat="0" applyFont="0" applyFill="0" applyAlignment="0">
      <alignment vertical="center"/>
    </xf>
    <xf numFmtId="165" fontId="24" fillId="0" borderId="25" applyAlignment="0" applyProtection="0"/>
    <xf numFmtId="0" fontId="56" fillId="0" borderId="11" applyNumberFormat="0" applyFont="0" applyFill="0" applyAlignment="0" applyProtection="0"/>
    <xf numFmtId="0" fontId="56" fillId="0" borderId="26" applyNumberFormat="0" applyFont="0" applyFill="0" applyAlignment="0" applyProtection="0"/>
    <xf numFmtId="0" fontId="39" fillId="0" borderId="10" applyNumberFormat="0" applyFont="0" applyFill="0" applyAlignment="0" applyProtection="0"/>
    <xf numFmtId="0" fontId="39" fillId="0" borderId="27" applyNumberFormat="0" applyFont="0" applyFill="0" applyAlignment="0" applyProtection="0"/>
    <xf numFmtId="0" fontId="39" fillId="0" borderId="24" applyNumberFormat="0" applyFont="0" applyFill="0" applyAlignment="0" applyProtection="0"/>
    <xf numFmtId="0" fontId="39" fillId="0" borderId="25" applyNumberFormat="0" applyFont="0" applyFill="0" applyAlignment="0" applyProtection="0"/>
    <xf numFmtId="165" fontId="24" fillId="0" borderId="25" applyAlignment="0" applyProtection="0"/>
    <xf numFmtId="249" fontId="97" fillId="0" borderId="0" applyFont="0" applyFill="0" applyBorder="0" applyAlignment="0" applyProtection="0"/>
    <xf numFmtId="223" fontId="37" fillId="0" borderId="0" applyFont="0" applyFill="0" applyBorder="0" applyAlignment="0" applyProtection="0"/>
    <xf numFmtId="250" fontId="98" fillId="0" borderId="0"/>
    <xf numFmtId="0" fontId="99" fillId="0" borderId="0" applyFill="0" applyBorder="0" applyAlignment="0"/>
    <xf numFmtId="201" fontId="100" fillId="0" borderId="0" applyFill="0" applyBorder="0" applyAlignment="0"/>
    <xf numFmtId="251" fontId="100" fillId="0" borderId="0" applyFill="0" applyBorder="0" applyAlignment="0"/>
    <xf numFmtId="252" fontId="24" fillId="0" borderId="0" applyFill="0" applyBorder="0" applyAlignment="0"/>
    <xf numFmtId="253" fontId="24" fillId="0" borderId="0" applyFill="0" applyBorder="0" applyAlignment="0"/>
    <xf numFmtId="254" fontId="100" fillId="0" borderId="0" applyFill="0" applyBorder="0" applyAlignment="0"/>
    <xf numFmtId="246" fontId="100" fillId="0" borderId="0" applyFill="0" applyBorder="0" applyAlignment="0"/>
    <xf numFmtId="201" fontId="100" fillId="0" borderId="0" applyFill="0" applyBorder="0" applyAlignment="0"/>
    <xf numFmtId="201" fontId="101" fillId="0" borderId="0"/>
    <xf numFmtId="0" fontId="102" fillId="45" borderId="28" applyNumberFormat="0" applyAlignment="0" applyProtection="0"/>
    <xf numFmtId="0" fontId="103" fillId="0" borderId="0"/>
    <xf numFmtId="250" fontId="104" fillId="0" borderId="0">
      <alignment horizontal="left"/>
    </xf>
    <xf numFmtId="38" fontId="105" fillId="46" borderId="0" applyNumberFormat="0" applyFont="0" applyBorder="0" applyAlignment="0">
      <alignment horizontal="centerContinuous"/>
    </xf>
    <xf numFmtId="0" fontId="106" fillId="0" borderId="0"/>
    <xf numFmtId="0" fontId="24" fillId="0" borderId="0" applyNumberFormat="0" applyFont="0" applyFill="0" applyBorder="0" applyProtection="0">
      <alignment horizontal="centerContinuous"/>
    </xf>
    <xf numFmtId="0" fontId="104" fillId="0" borderId="0" applyFill="0" applyBorder="0" applyProtection="0">
      <alignment horizontal="center"/>
      <protection locked="0"/>
    </xf>
    <xf numFmtId="1" fontId="107" fillId="0" borderId="0"/>
    <xf numFmtId="168" fontId="108" fillId="0" borderId="0"/>
    <xf numFmtId="0" fontId="109" fillId="33" borderId="29" applyNumberFormat="0" applyAlignment="0" applyProtection="0"/>
    <xf numFmtId="0" fontId="110" fillId="0" borderId="0" applyNumberFormat="0" applyFill="0" applyBorder="0" applyProtection="0">
      <alignment horizontal="right"/>
    </xf>
    <xf numFmtId="0" fontId="111" fillId="0" borderId="3">
      <alignment horizontal="center"/>
    </xf>
    <xf numFmtId="199" fontId="112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5" fontId="113" fillId="0" borderId="0"/>
    <xf numFmtId="254" fontId="100" fillId="0" borderId="0" applyFont="0" applyFill="0" applyBorder="0" applyAlignment="0" applyProtection="0"/>
    <xf numFmtId="38" fontId="114" fillId="0" borderId="0">
      <alignment horizontal="center"/>
      <protection locked="0"/>
    </xf>
    <xf numFmtId="40" fontId="115" fillId="0" borderId="0" applyFont="0" applyFill="0" applyBorder="0" applyAlignment="0" applyProtection="0">
      <alignment horizontal="center"/>
    </xf>
    <xf numFmtId="184" fontId="115" fillId="0" borderId="0" applyFont="0" applyFill="0" applyBorder="0" applyAlignment="0" applyProtection="0">
      <alignment horizontal="center"/>
    </xf>
    <xf numFmtId="256" fontId="52" fillId="0" borderId="0" applyFont="0" applyFill="0" applyBorder="0" applyAlignment="0" applyProtection="0">
      <alignment horizontal="right"/>
    </xf>
    <xf numFmtId="257" fontId="52" fillId="0" borderId="0" applyFont="0" applyFill="0" applyBorder="0" applyAlignment="0" applyProtection="0"/>
    <xf numFmtId="256" fontId="52" fillId="0" borderId="0" applyFont="0" applyFill="0" applyBorder="0" applyAlignment="0" applyProtection="0">
      <alignment horizontal="right"/>
    </xf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0" applyFont="0" applyFill="0" applyBorder="0" applyAlignment="0" applyProtection="0"/>
    <xf numFmtId="258" fontId="37" fillId="0" borderId="0"/>
    <xf numFmtId="201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41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6" fillId="0" borderId="0" applyFill="0" applyBorder="0" applyAlignment="0" applyProtection="0">
      <protection locked="0"/>
    </xf>
    <xf numFmtId="0" fontId="117" fillId="0" borderId="0" applyNumberFormat="0" applyAlignment="0">
      <alignment horizontal="left"/>
    </xf>
    <xf numFmtId="259" fontId="24" fillId="0" borderId="0" applyFont="0" applyFill="0" applyBorder="0" applyAlignment="0" applyProtection="0"/>
    <xf numFmtId="260" fontId="24" fillId="0" borderId="0" applyFont="0" applyFill="0" applyBorder="0" applyAlignment="0" applyProtection="0"/>
    <xf numFmtId="201" fontId="100" fillId="0" borderId="0" applyFont="0" applyFill="0" applyBorder="0" applyAlignment="0" applyProtection="0"/>
    <xf numFmtId="178" fontId="37" fillId="0" borderId="0"/>
    <xf numFmtId="179" fontId="4" fillId="0" borderId="0" applyFont="0" applyFill="0" applyBorder="0" applyAlignment="0" applyProtection="0"/>
    <xf numFmtId="261" fontId="56" fillId="0" borderId="0" applyFont="0" applyFill="0" applyBorder="0" applyAlignment="0" applyProtection="0"/>
    <xf numFmtId="262" fontId="52" fillId="0" borderId="0" applyFont="0" applyFill="0" applyBorder="0" applyAlignment="0" applyProtection="0">
      <alignment horizontal="right"/>
    </xf>
    <xf numFmtId="254" fontId="24" fillId="0" borderId="0" applyFont="0" applyFill="0" applyBorder="0" applyAlignment="0" applyProtection="0"/>
    <xf numFmtId="254" fontId="4" fillId="0" borderId="0" applyFont="0" applyFill="0" applyBorder="0" applyAlignment="0" applyProtection="0"/>
    <xf numFmtId="254" fontId="24" fillId="0" borderId="0" applyFont="0" applyFill="0" applyBorder="0" applyAlignment="0" applyProtection="0"/>
    <xf numFmtId="181" fontId="24" fillId="0" borderId="0" applyFill="0" applyBorder="0" applyAlignment="0" applyProtection="0"/>
    <xf numFmtId="263" fontId="37" fillId="0" borderId="0"/>
    <xf numFmtId="179" fontId="118" fillId="0" borderId="0" applyFill="0" applyBorder="0">
      <alignment horizontal="right"/>
    </xf>
    <xf numFmtId="0" fontId="119" fillId="0" borderId="0"/>
    <xf numFmtId="228" fontId="37" fillId="0" borderId="0" applyFont="0" applyFill="0" applyBorder="0" applyAlignment="0" applyProtection="0"/>
    <xf numFmtId="0" fontId="119" fillId="0" borderId="31"/>
    <xf numFmtId="177" fontId="120" fillId="0" borderId="0" applyNumberFormat="0" applyFill="0" applyBorder="0" applyAlignment="0"/>
    <xf numFmtId="264" fontId="121" fillId="0" borderId="0">
      <protection locked="0"/>
    </xf>
    <xf numFmtId="26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7" fontId="52" fillId="0" borderId="0" applyFont="0" applyFill="0" applyBorder="0" applyAlignment="0" applyProtection="0"/>
    <xf numFmtId="14" fontId="99" fillId="0" borderId="0" applyFill="0" applyBorder="0" applyAlignment="0"/>
    <xf numFmtId="14" fontId="122" fillId="0" borderId="0"/>
    <xf numFmtId="14" fontId="24" fillId="0" borderId="0">
      <alignment horizontal="right"/>
      <protection locked="0"/>
    </xf>
    <xf numFmtId="268" fontId="37" fillId="0" borderId="0"/>
    <xf numFmtId="14" fontId="123" fillId="0" borderId="10" applyBorder="0" applyAlignment="0">
      <alignment horizontal="center"/>
    </xf>
    <xf numFmtId="0" fontId="40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269" fontId="124" fillId="0" borderId="0"/>
    <xf numFmtId="270" fontId="37" fillId="0" borderId="0"/>
    <xf numFmtId="0" fontId="40" fillId="0" borderId="0"/>
    <xf numFmtId="178" fontId="56" fillId="0" borderId="0"/>
    <xf numFmtId="178" fontId="24" fillId="0" borderId="0">
      <protection locked="0"/>
    </xf>
    <xf numFmtId="179" fontId="56" fillId="0" borderId="0"/>
    <xf numFmtId="181" fontId="99" fillId="0" borderId="0" applyFont="0" applyFill="0" applyBorder="0" applyAlignment="0" applyProtection="0">
      <protection locked="0"/>
    </xf>
    <xf numFmtId="178" fontId="24" fillId="0" borderId="0" applyFont="0" applyFill="0" applyBorder="0" applyAlignment="0" applyProtection="0"/>
    <xf numFmtId="271" fontId="52" fillId="0" borderId="32" applyNumberFormat="0" applyFont="0" applyFill="0" applyAlignment="0" applyProtection="0"/>
    <xf numFmtId="206" fontId="125" fillId="0" borderId="0" applyFill="0" applyBorder="0" applyAlignment="0" applyProtection="0"/>
    <xf numFmtId="0" fontId="126" fillId="47" borderId="0" applyNumberFormat="0" applyBorder="0" applyAlignment="0" applyProtection="0"/>
    <xf numFmtId="0" fontId="126" fillId="48" borderId="0" applyNumberFormat="0" applyBorder="0" applyAlignment="0" applyProtection="0"/>
    <xf numFmtId="0" fontId="126" fillId="49" borderId="0" applyNumberFormat="0" applyBorder="0" applyAlignment="0" applyProtection="0"/>
    <xf numFmtId="254" fontId="100" fillId="0" borderId="0" applyFill="0" applyBorder="0" applyAlignment="0"/>
    <xf numFmtId="201" fontId="100" fillId="0" borderId="0" applyFill="0" applyBorder="0" applyAlignment="0"/>
    <xf numFmtId="254" fontId="100" fillId="0" borderId="0" applyFill="0" applyBorder="0" applyAlignment="0"/>
    <xf numFmtId="246" fontId="100" fillId="0" borderId="0" applyFill="0" applyBorder="0" applyAlignment="0"/>
    <xf numFmtId="201" fontId="100" fillId="0" borderId="0" applyFill="0" applyBorder="0" applyAlignment="0"/>
    <xf numFmtId="0" fontId="127" fillId="0" borderId="0" applyNumberFormat="0" applyAlignment="0">
      <alignment horizontal="left"/>
    </xf>
    <xf numFmtId="272" fontId="33" fillId="0" borderId="0" applyFont="0" applyFill="0" applyBorder="0" applyAlignment="0" applyProtection="0"/>
    <xf numFmtId="273" fontId="40" fillId="0" borderId="0" applyFont="0" applyFill="0" applyBorder="0" applyAlignment="0">
      <alignment vertical="center"/>
    </xf>
    <xf numFmtId="0" fontId="128" fillId="0" borderId="0" applyNumberFormat="0" applyFill="0" applyBorder="0" applyAlignment="0" applyProtection="0"/>
    <xf numFmtId="38" fontId="53" fillId="0" borderId="0"/>
    <xf numFmtId="274" fontId="24" fillId="0" borderId="0">
      <protection locked="0"/>
    </xf>
    <xf numFmtId="275" fontId="118" fillId="0" borderId="0" applyFill="0" applyBorder="0">
      <alignment horizontal="right"/>
    </xf>
    <xf numFmtId="0" fontId="129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Fill="0" applyBorder="0" applyProtection="0">
      <alignment horizontal="left"/>
    </xf>
    <xf numFmtId="276" fontId="34" fillId="7" borderId="1" applyFont="0" applyBorder="0" applyAlignment="0" applyProtection="0">
      <alignment vertical="top"/>
    </xf>
    <xf numFmtId="245" fontId="111" fillId="6" borderId="0" applyNumberFormat="0" applyBorder="0">
      <alignment horizontal="center" vertical="center"/>
    </xf>
    <xf numFmtId="37" fontId="34" fillId="0" borderId="0"/>
    <xf numFmtId="0" fontId="131" fillId="35" borderId="0" applyNumberFormat="0" applyBorder="0" applyAlignment="0" applyProtection="0"/>
    <xf numFmtId="38" fontId="34" fillId="6" borderId="0" applyNumberFormat="0" applyBorder="0" applyAlignment="0" applyProtection="0"/>
    <xf numFmtId="38" fontId="71" fillId="50" borderId="0" applyNumberFormat="0" applyFont="0" applyBorder="0" applyAlignment="0" applyProtection="0"/>
    <xf numFmtId="39" fontId="71" fillId="51" borderId="0" applyNumberFormat="0" applyBorder="0" applyAlignment="0" applyProtection="0"/>
    <xf numFmtId="277" fontId="81" fillId="42" borderId="20" applyNumberFormat="0" applyAlignment="0" applyProtection="0"/>
    <xf numFmtId="0" fontId="25" fillId="0" borderId="0" applyBorder="0">
      <alignment horizontal="left"/>
    </xf>
    <xf numFmtId="278" fontId="111" fillId="52" borderId="1" applyNumberFormat="0" applyFont="0" applyAlignment="0"/>
    <xf numFmtId="279" fontId="52" fillId="0" borderId="0" applyFont="0" applyFill="0" applyBorder="0" applyAlignment="0" applyProtection="0">
      <alignment horizontal="right"/>
    </xf>
    <xf numFmtId="0" fontId="132" fillId="0" borderId="0" applyNumberFormat="0" applyFill="0" applyBorder="0" applyAlignment="0" applyProtection="0"/>
    <xf numFmtId="0" fontId="133" fillId="0" borderId="33" applyNumberFormat="0" applyAlignment="0" applyProtection="0">
      <alignment horizontal="left" vertical="center"/>
    </xf>
    <xf numFmtId="0" fontId="133" fillId="0" borderId="5">
      <alignment horizontal="left" vertical="center"/>
    </xf>
    <xf numFmtId="0" fontId="134" fillId="0" borderId="0">
      <alignment horizontal="center"/>
    </xf>
    <xf numFmtId="0" fontId="135" fillId="0" borderId="0" applyFill="0" applyBorder="0" applyProtection="0">
      <alignment horizontal="left"/>
    </xf>
    <xf numFmtId="0" fontId="136" fillId="0" borderId="34" applyNumberFormat="0" applyFill="0" applyAlignment="0" applyProtection="0"/>
    <xf numFmtId="0" fontId="137" fillId="0" borderId="21" applyNumberFormat="0" applyFill="0" applyAlignment="0" applyProtection="0"/>
    <xf numFmtId="0" fontId="138" fillId="0" borderId="35" applyNumberFormat="0" applyFill="0" applyAlignment="0" applyProtection="0"/>
    <xf numFmtId="0" fontId="138" fillId="0" borderId="0" applyNumberFormat="0" applyFill="0" applyBorder="0" applyAlignment="0" applyProtection="0"/>
    <xf numFmtId="201" fontId="100" fillId="0" borderId="0">
      <alignment horizontal="right"/>
    </xf>
    <xf numFmtId="0" fontId="104" fillId="0" borderId="0" applyFill="0" applyAlignment="0" applyProtection="0">
      <protection locked="0"/>
    </xf>
    <xf numFmtId="201" fontId="100" fillId="0" borderId="0">
      <alignment horizontal="left"/>
    </xf>
    <xf numFmtId="0" fontId="104" fillId="0" borderId="10" applyFill="0" applyAlignment="0" applyProtection="0">
      <protection locked="0"/>
    </xf>
    <xf numFmtId="280" fontId="24" fillId="0" borderId="0">
      <protection locked="0"/>
    </xf>
    <xf numFmtId="280" fontId="24" fillId="0" borderId="0">
      <protection locked="0"/>
    </xf>
    <xf numFmtId="0" fontId="139" fillId="0" borderId="36" applyNumberFormat="0" applyFill="0" applyBorder="0" applyAlignment="0" applyProtection="0">
      <alignment horizontal="left"/>
    </xf>
    <xf numFmtId="0" fontId="98" fillId="0" borderId="37" applyNumberFormat="0" applyFill="0" applyAlignment="0" applyProtection="0"/>
    <xf numFmtId="0" fontId="140" fillId="0" borderId="0" applyNumberFormat="0" applyFill="0" applyBorder="0" applyAlignment="0" applyProtection="0"/>
    <xf numFmtId="201" fontId="71" fillId="53" borderId="0" applyNumberFormat="0" applyBorder="0" applyAlignment="0" applyProtection="0"/>
    <xf numFmtId="10" fontId="34" fillId="52" borderId="1" applyNumberFormat="0" applyBorder="0" applyAlignment="0" applyProtection="0"/>
    <xf numFmtId="0" fontId="141" fillId="38" borderId="28" applyNumberFormat="0" applyAlignment="0" applyProtection="0"/>
    <xf numFmtId="0" fontId="141" fillId="38" borderId="28" applyNumberFormat="0" applyAlignment="0" applyProtection="0"/>
    <xf numFmtId="0" fontId="141" fillId="38" borderId="28" applyNumberFormat="0" applyAlignment="0" applyProtection="0"/>
    <xf numFmtId="0" fontId="141" fillId="38" borderId="28" applyNumberFormat="0" applyAlignment="0" applyProtection="0"/>
    <xf numFmtId="281" fontId="34" fillId="52" borderId="0" applyNumberFormat="0" applyFont="0" applyBorder="0" applyAlignment="0" applyProtection="0">
      <alignment horizontal="center"/>
      <protection locked="0"/>
    </xf>
    <xf numFmtId="170" fontId="34" fillId="52" borderId="10" applyNumberFormat="0" applyFont="0" applyAlignment="0" applyProtection="0">
      <alignment horizontal="center"/>
      <protection locked="0"/>
    </xf>
    <xf numFmtId="243" fontId="142" fillId="54" borderId="38" applyNumberFormat="0" applyBorder="0" applyAlignment="0" applyProtection="0"/>
    <xf numFmtId="201" fontId="24" fillId="0" borderId="0" applyFont="0" applyFill="0" applyBorder="0" applyAlignment="0" applyProtection="0"/>
    <xf numFmtId="37" fontId="143" fillId="0" borderId="0"/>
    <xf numFmtId="282" fontId="2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38" fontId="144" fillId="0" borderId="0"/>
    <xf numFmtId="38" fontId="145" fillId="0" borderId="0"/>
    <xf numFmtId="38" fontId="146" fillId="0" borderId="0"/>
    <xf numFmtId="38" fontId="147" fillId="0" borderId="0"/>
    <xf numFmtId="0" fontId="148" fillId="0" borderId="0"/>
    <xf numFmtId="0" fontId="148" fillId="0" borderId="0"/>
    <xf numFmtId="0" fontId="149" fillId="55" borderId="31"/>
    <xf numFmtId="283" fontId="56" fillId="0" borderId="0">
      <alignment horizontal="left"/>
    </xf>
    <xf numFmtId="0" fontId="150" fillId="0" borderId="0" applyNumberFormat="0">
      <alignment horizontal="left"/>
    </xf>
    <xf numFmtId="284" fontId="40" fillId="0" borderId="0" applyFont="0" applyFill="0" applyBorder="0" applyAlignment="0" applyProtection="0"/>
    <xf numFmtId="254" fontId="100" fillId="0" borderId="0" applyFill="0" applyBorder="0" applyAlignment="0"/>
    <xf numFmtId="201" fontId="100" fillId="0" borderId="0" applyFill="0" applyBorder="0" applyAlignment="0"/>
    <xf numFmtId="254" fontId="100" fillId="0" borderId="0" applyFill="0" applyBorder="0" applyAlignment="0"/>
    <xf numFmtId="246" fontId="100" fillId="0" borderId="0" applyFill="0" applyBorder="0" applyAlignment="0"/>
    <xf numFmtId="201" fontId="100" fillId="0" borderId="0" applyFill="0" applyBorder="0" applyAlignment="0"/>
    <xf numFmtId="3" fontId="151" fillId="0" borderId="0"/>
    <xf numFmtId="0" fontId="152" fillId="0" borderId="19" applyNumberFormat="0" applyFill="0" applyAlignment="0" applyProtection="0"/>
    <xf numFmtId="285" fontId="24" fillId="0" borderId="0" applyFont="0" applyFill="0" applyBorder="0" applyAlignment="0" applyProtection="0"/>
    <xf numFmtId="286" fontId="40" fillId="0" borderId="0" applyFont="0" applyFill="0" applyBorder="0" applyAlignment="0">
      <alignment vertical="center"/>
    </xf>
    <xf numFmtId="287" fontId="123" fillId="0" borderId="0" applyBorder="0"/>
    <xf numFmtId="288" fontId="123" fillId="0" borderId="0" applyBorder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89" fontId="37" fillId="0" borderId="0" applyFont="0" applyFill="0" applyBorder="0" applyAlignment="0" applyProtection="0"/>
    <xf numFmtId="0" fontId="153" fillId="7" borderId="39">
      <alignment horizontal="left" vertical="top" indent="2"/>
    </xf>
    <xf numFmtId="290" fontId="37" fillId="0" borderId="0" applyFont="0" applyFill="0" applyBorder="0" applyAlignment="0" applyProtection="0"/>
    <xf numFmtId="14" fontId="39" fillId="0" borderId="0" applyFont="0" applyFill="0" applyBorder="0" applyAlignment="0" applyProtection="0"/>
    <xf numFmtId="0" fontId="154" fillId="0" borderId="11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91" fontId="52" fillId="0" borderId="0" applyFont="0" applyFill="0" applyBorder="0" applyAlignment="0" applyProtection="0">
      <alignment horizontal="right"/>
    </xf>
    <xf numFmtId="292" fontId="56" fillId="0" borderId="0" applyFill="0" applyBorder="0" applyProtection="0">
      <alignment horizontal="right"/>
    </xf>
    <xf numFmtId="0" fontId="118" fillId="0" borderId="0" applyFill="0" applyBorder="0">
      <alignment horizontal="right"/>
    </xf>
    <xf numFmtId="293" fontId="37" fillId="0" borderId="0" applyFont="0" applyFill="0" applyBorder="0" applyAlignment="0" applyProtection="0"/>
    <xf numFmtId="294" fontId="34" fillId="0" borderId="0" applyFont="0" applyFill="0" applyBorder="0" applyAlignment="0" applyProtection="0">
      <alignment horizontal="right"/>
    </xf>
    <xf numFmtId="0" fontId="155" fillId="56" borderId="0" applyNumberFormat="0" applyBorder="0" applyAlignment="0" applyProtection="0"/>
    <xf numFmtId="37" fontId="156" fillId="0" borderId="0"/>
    <xf numFmtId="49" fontId="34" fillId="0" borderId="0" applyNumberFormat="0" applyFont="0" applyFill="0" applyBorder="0" applyAlignment="0" applyProtection="0">
      <alignment horizontal="center"/>
      <protection locked="0"/>
    </xf>
    <xf numFmtId="244" fontId="24" fillId="0" borderId="0"/>
    <xf numFmtId="243" fontId="24" fillId="0" borderId="0"/>
    <xf numFmtId="37" fontId="37" fillId="0" borderId="0" applyAlignment="0"/>
    <xf numFmtId="0" fontId="2" fillId="0" borderId="0"/>
    <xf numFmtId="0" fontId="2" fillId="0" borderId="0"/>
    <xf numFmtId="0" fontId="157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56" fillId="0" borderId="0" applyNumberFormat="0" applyFill="0" applyAlignment="0"/>
    <xf numFmtId="295" fontId="24" fillId="0" borderId="0" applyFont="0" applyFill="0" applyBorder="0" applyAlignment="0" applyProtection="0"/>
    <xf numFmtId="296" fontId="24" fillId="0" borderId="0" applyFont="0" applyFill="0" applyBorder="0" applyAlignment="0" applyProtection="0">
      <alignment horizontal="center"/>
    </xf>
    <xf numFmtId="43" fontId="74" fillId="0" borderId="0"/>
    <xf numFmtId="0" fontId="158" fillId="0" borderId="0"/>
    <xf numFmtId="0" fontId="70" fillId="0" borderId="0" applyFill="0" applyBorder="0" applyAlignment="0" applyProtection="0"/>
    <xf numFmtId="0" fontId="33" fillId="31" borderId="40" applyNumberFormat="0" applyFont="0" applyAlignment="0" applyProtection="0"/>
    <xf numFmtId="1" fontId="24" fillId="0" borderId="0">
      <alignment horizontal="right"/>
      <protection locked="0"/>
    </xf>
    <xf numFmtId="168" fontId="24" fillId="0" borderId="0">
      <alignment horizontal="right"/>
      <protection locked="0"/>
    </xf>
    <xf numFmtId="201" fontId="24" fillId="0" borderId="0">
      <protection locked="0"/>
    </xf>
    <xf numFmtId="2" fontId="24" fillId="0" borderId="0">
      <alignment horizontal="right"/>
      <protection locked="0"/>
    </xf>
    <xf numFmtId="2" fontId="24" fillId="0" borderId="0">
      <alignment horizontal="right"/>
      <protection locked="0"/>
    </xf>
    <xf numFmtId="201" fontId="24" fillId="0" borderId="0" applyFont="0" applyFill="0" applyBorder="0" applyAlignment="0" applyProtection="0"/>
    <xf numFmtId="297" fontId="40" fillId="0" borderId="0" applyFont="0" applyFill="0" applyBorder="0" applyAlignment="0" applyProtection="0">
      <alignment horizontal="right"/>
    </xf>
    <xf numFmtId="43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159" fillId="0" borderId="0">
      <alignment horizontal="left"/>
    </xf>
    <xf numFmtId="0" fontId="160" fillId="45" borderId="30" applyNumberFormat="0" applyAlignment="0" applyProtection="0"/>
    <xf numFmtId="40" fontId="99" fillId="7" borderId="0">
      <alignment horizontal="right"/>
    </xf>
    <xf numFmtId="0" fontId="161" fillId="7" borderId="0">
      <alignment horizontal="center" vertical="center"/>
    </xf>
    <xf numFmtId="0" fontId="162" fillId="7" borderId="24"/>
    <xf numFmtId="0" fontId="161" fillId="7" borderId="0" applyBorder="0">
      <alignment horizontal="centerContinuous"/>
    </xf>
    <xf numFmtId="0" fontId="163" fillId="7" borderId="0" applyBorder="0">
      <alignment horizontal="centerContinuous"/>
    </xf>
    <xf numFmtId="298" fontId="40" fillId="0" borderId="0" applyFont="0" applyFill="0" applyBorder="0" applyAlignment="0">
      <alignment vertical="center"/>
    </xf>
    <xf numFmtId="37" fontId="34" fillId="0" borderId="0" applyBorder="0">
      <protection locked="0"/>
    </xf>
    <xf numFmtId="0" fontId="164" fillId="0" borderId="0" applyProtection="0">
      <alignment horizontal="left"/>
    </xf>
    <xf numFmtId="0" fontId="164" fillId="0" borderId="0" applyFill="0" applyBorder="0" applyProtection="0">
      <alignment horizontal="left"/>
    </xf>
    <xf numFmtId="0" fontId="165" fillId="0" borderId="0" applyFill="0" applyBorder="0" applyProtection="0">
      <alignment horizontal="left"/>
    </xf>
    <xf numFmtId="1" fontId="166" fillId="0" borderId="0" applyProtection="0">
      <alignment horizontal="right" vertical="center"/>
    </xf>
    <xf numFmtId="0" fontId="167" fillId="0" borderId="0">
      <alignment vertical="center"/>
    </xf>
    <xf numFmtId="0" fontId="168" fillId="7" borderId="11"/>
    <xf numFmtId="0" fontId="169" fillId="0" borderId="41" applyNumberFormat="0" applyAlignment="0" applyProtection="0"/>
    <xf numFmtId="0" fontId="37" fillId="27" borderId="0" applyNumberFormat="0" applyFont="0" applyBorder="0" applyAlignment="0" applyProtection="0"/>
    <xf numFmtId="0" fontId="34" fillId="57" borderId="7" applyNumberFormat="0" applyFont="0" applyBorder="0" applyAlignment="0" applyProtection="0">
      <alignment horizontal="center"/>
    </xf>
    <xf numFmtId="0" fontId="34" fillId="40" borderId="7" applyNumberFormat="0" applyFont="0" applyBorder="0" applyAlignment="0" applyProtection="0">
      <alignment horizontal="center"/>
    </xf>
    <xf numFmtId="0" fontId="37" fillId="0" borderId="42" applyNumberFormat="0" applyAlignment="0" applyProtection="0"/>
    <xf numFmtId="0" fontId="37" fillId="0" borderId="43" applyNumberFormat="0" applyAlignment="0" applyProtection="0"/>
    <xf numFmtId="0" fontId="169" fillId="0" borderId="44" applyNumberFormat="0" applyAlignment="0" applyProtection="0"/>
    <xf numFmtId="299" fontId="54" fillId="0" borderId="0" applyFont="0" applyFill="0" applyBorder="0" applyAlignment="0" applyProtection="0">
      <alignment horizontal="right"/>
    </xf>
    <xf numFmtId="170" fontId="56" fillId="0" borderId="0">
      <alignment horizontal="right"/>
    </xf>
    <xf numFmtId="300" fontId="24" fillId="0" borderId="0" applyFont="0" applyFill="0" applyBorder="0" applyAlignment="0" applyProtection="0"/>
    <xf numFmtId="170" fontId="54" fillId="0" borderId="0"/>
    <xf numFmtId="253" fontId="24" fillId="0" borderId="0" applyFont="0" applyFill="0" applyBorder="0" applyAlignment="0" applyProtection="0"/>
    <xf numFmtId="301" fontId="53" fillId="0" borderId="0" applyFont="0" applyFill="0" applyBorder="0" applyAlignment="0" applyProtection="0"/>
    <xf numFmtId="170" fontId="170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77" fontId="24" fillId="0" borderId="0" applyFont="0" applyFill="0" applyBorder="0" applyAlignment="0" applyProtection="0"/>
    <xf numFmtId="302" fontId="56" fillId="0" borderId="0" applyFont="0" applyFill="0" applyBorder="0" applyProtection="0">
      <alignment horizontal="right"/>
    </xf>
    <xf numFmtId="303" fontId="40" fillId="0" borderId="0" applyFont="0" applyFill="0" applyBorder="0" applyAlignment="0" applyProtection="0"/>
    <xf numFmtId="10" fontId="53" fillId="0" borderId="0" applyFont="0" applyFill="0" applyBorder="0" applyAlignment="0" applyProtection="0"/>
    <xf numFmtId="170" fontId="56" fillId="0" borderId="0"/>
    <xf numFmtId="170" fontId="24" fillId="0" borderId="0"/>
    <xf numFmtId="10" fontId="56" fillId="0" borderId="0"/>
    <xf numFmtId="10" fontId="24" fillId="0" borderId="0">
      <protection locked="0"/>
    </xf>
    <xf numFmtId="10" fontId="171" fillId="7" borderId="0"/>
    <xf numFmtId="175" fontId="118" fillId="0" borderId="0" applyFill="0" applyBorder="0">
      <alignment horizontal="right"/>
    </xf>
    <xf numFmtId="254" fontId="100" fillId="0" borderId="0" applyFill="0" applyBorder="0" applyAlignment="0"/>
    <xf numFmtId="201" fontId="100" fillId="0" borderId="0" applyFill="0" applyBorder="0" applyAlignment="0"/>
    <xf numFmtId="254" fontId="100" fillId="0" borderId="0" applyFill="0" applyBorder="0" applyAlignment="0"/>
    <xf numFmtId="246" fontId="100" fillId="0" borderId="0" applyFill="0" applyBorder="0" applyAlignment="0"/>
    <xf numFmtId="201" fontId="100" fillId="0" borderId="0" applyFill="0" applyBorder="0" applyAlignment="0"/>
    <xf numFmtId="276" fontId="56" fillId="0" borderId="0" applyFill="0" applyBorder="0" applyAlignment="0" applyProtection="0"/>
    <xf numFmtId="180" fontId="100" fillId="0" borderId="0" applyProtection="0">
      <alignment horizontal="right"/>
    </xf>
    <xf numFmtId="180" fontId="100" fillId="0" borderId="0">
      <alignment horizontal="right"/>
      <protection locked="0"/>
    </xf>
    <xf numFmtId="0" fontId="111" fillId="6" borderId="1" applyNumberFormat="0" applyFont="0" applyAlignment="0" applyProtection="0"/>
    <xf numFmtId="281" fontId="34" fillId="6" borderId="0" applyNumberFormat="0" applyFont="0" applyBorder="0" applyAlignment="0" applyProtection="0">
      <alignment horizontal="center"/>
      <protection locked="0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172" fillId="0" borderId="11">
      <alignment horizontal="center"/>
    </xf>
    <xf numFmtId="3" fontId="53" fillId="0" borderId="0" applyFont="0" applyFill="0" applyBorder="0" applyAlignment="0" applyProtection="0"/>
    <xf numFmtId="0" fontId="53" fillId="58" borderId="0" applyNumberFormat="0" applyFont="0" applyBorder="0" applyAlignment="0" applyProtection="0"/>
    <xf numFmtId="201" fontId="37" fillId="8" borderId="0">
      <alignment horizontal="right"/>
    </xf>
    <xf numFmtId="304" fontId="55" fillId="0" borderId="0" applyFont="0" applyFill="0" applyBorder="0" applyAlignment="0" applyProtection="0">
      <alignment horizontal="right"/>
    </xf>
    <xf numFmtId="250" fontId="173" fillId="0" borderId="0"/>
    <xf numFmtId="201" fontId="174" fillId="0" borderId="0" applyNumberFormat="0" applyFill="0" applyBorder="0" applyAlignment="0" applyProtection="0"/>
    <xf numFmtId="0" fontId="119" fillId="0" borderId="0"/>
    <xf numFmtId="305" fontId="24" fillId="0" borderId="0" applyProtection="0">
      <alignment horizontal="right"/>
    </xf>
    <xf numFmtId="306" fontId="24" fillId="0" borderId="0" applyProtection="0">
      <alignment horizontal="right"/>
    </xf>
    <xf numFmtId="307" fontId="118" fillId="0" borderId="0" applyNumberFormat="0" applyFill="0" applyBorder="0" applyAlignment="0" applyProtection="0">
      <alignment horizontal="left"/>
    </xf>
    <xf numFmtId="37" fontId="175" fillId="0" borderId="0" applyNumberFormat="0" applyFill="0" applyBorder="0" applyAlignment="0" applyProtection="0"/>
    <xf numFmtId="0" fontId="111" fillId="0" borderId="0" applyNumberFormat="0" applyFill="0" applyBorder="0"/>
    <xf numFmtId="0" fontId="176" fillId="0" borderId="45">
      <alignment vertical="center"/>
    </xf>
    <xf numFmtId="0" fontId="122" fillId="0" borderId="46"/>
    <xf numFmtId="0" fontId="135" fillId="0" borderId="0">
      <alignment horizontal="left"/>
    </xf>
    <xf numFmtId="0" fontId="177" fillId="0" borderId="0" applyFill="0" applyBorder="0" applyProtection="0">
      <alignment horizontal="left"/>
    </xf>
    <xf numFmtId="0" fontId="37" fillId="59" borderId="0" applyNumberFormat="0" applyFont="0" applyBorder="0" applyAlignment="0" applyProtection="0"/>
    <xf numFmtId="0" fontId="178" fillId="0" borderId="0" applyNumberFormat="0" applyFill="0" applyBorder="0" applyAlignment="0" applyProtection="0"/>
    <xf numFmtId="1" fontId="24" fillId="0" borderId="0"/>
    <xf numFmtId="201" fontId="24" fillId="0" borderId="27" applyNumberFormat="0" applyFont="0" applyFill="0" applyAlignment="0" applyProtection="0"/>
    <xf numFmtId="206" fontId="97" fillId="0" borderId="0" applyFill="0" applyBorder="0" applyAlignment="0" applyProtection="0"/>
    <xf numFmtId="38" fontId="71" fillId="0" borderId="0" applyFill="0" applyBorder="0" applyAlignment="0" applyProtection="0"/>
    <xf numFmtId="234" fontId="179" fillId="0" borderId="0" applyNumberFormat="0">
      <alignment horizontal="left"/>
    </xf>
    <xf numFmtId="308" fontId="24" fillId="0" borderId="0" applyFont="0" applyFill="0" applyBorder="0" applyAlignment="0" applyProtection="0"/>
    <xf numFmtId="0" fontId="180" fillId="0" borderId="0"/>
    <xf numFmtId="0" fontId="24" fillId="60" borderId="0"/>
    <xf numFmtId="201" fontId="37" fillId="24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4" fontId="24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40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40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82" fillId="0" borderId="0"/>
    <xf numFmtId="0" fontId="154" fillId="0" borderId="0"/>
    <xf numFmtId="0" fontId="165" fillId="0" borderId="0"/>
    <xf numFmtId="40" fontId="183" fillId="0" borderId="0" applyBorder="0">
      <alignment horizontal="right"/>
    </xf>
    <xf numFmtId="0" fontId="24" fillId="0" borderId="25" applyNumberFormat="0" applyFont="0" applyFill="0" applyAlignment="0" applyProtection="0"/>
    <xf numFmtId="40" fontId="184" fillId="0" borderId="0" applyBorder="0">
      <alignment horizontal="right"/>
    </xf>
    <xf numFmtId="0" fontId="111" fillId="6" borderId="0" applyNumberFormat="0" applyFont="0" applyBorder="0" applyAlignment="0" applyProtection="0"/>
    <xf numFmtId="39" fontId="25" fillId="0" borderId="5" applyNumberFormat="0" applyBorder="0">
      <alignment horizontal="right"/>
    </xf>
    <xf numFmtId="9" fontId="24" fillId="0" borderId="0"/>
    <xf numFmtId="9" fontId="24" fillId="0" borderId="0"/>
    <xf numFmtId="9" fontId="24" fillId="0" borderId="0"/>
    <xf numFmtId="9" fontId="24" fillId="0" borderId="0"/>
    <xf numFmtId="9" fontId="24" fillId="0" borderId="0"/>
    <xf numFmtId="9" fontId="24" fillId="0" borderId="0"/>
    <xf numFmtId="9" fontId="24" fillId="0" borderId="0"/>
    <xf numFmtId="9" fontId="24" fillId="0" borderId="0"/>
    <xf numFmtId="39" fontId="25" fillId="0" borderId="5" applyNumberFormat="0" applyBorder="0">
      <alignment horizontal="right"/>
    </xf>
    <xf numFmtId="0" fontId="74" fillId="0" borderId="0"/>
    <xf numFmtId="0" fontId="119" fillId="0" borderId="31"/>
    <xf numFmtId="0" fontId="48" fillId="0" borderId="0" applyFill="0" applyBorder="0" applyProtection="0">
      <alignment horizontal="center" vertical="center"/>
    </xf>
    <xf numFmtId="0" fontId="185" fillId="0" borderId="0" applyBorder="0" applyProtection="0">
      <alignment vertical="center"/>
    </xf>
    <xf numFmtId="271" fontId="185" fillId="0" borderId="10" applyBorder="0" applyProtection="0">
      <alignment horizontal="right" vertical="center"/>
    </xf>
    <xf numFmtId="0" fontId="186" fillId="61" borderId="0" applyBorder="0" applyProtection="0">
      <alignment horizontal="centerContinuous" vertical="center"/>
    </xf>
    <xf numFmtId="0" fontId="186" fillId="62" borderId="10" applyBorder="0" applyProtection="0">
      <alignment horizontal="centerContinuous" vertical="center"/>
    </xf>
    <xf numFmtId="0" fontId="187" fillId="0" borderId="0"/>
    <xf numFmtId="0" fontId="111" fillId="0" borderId="0" applyBorder="0" applyProtection="0">
      <alignment horizontal="left"/>
    </xf>
    <xf numFmtId="0" fontId="48" fillId="0" borderId="0" applyFill="0" applyBorder="0" applyProtection="0"/>
    <xf numFmtId="0" fontId="188" fillId="0" borderId="0" applyNumberFormat="0">
      <alignment horizontal="left"/>
    </xf>
    <xf numFmtId="0" fontId="158" fillId="0" borderId="0"/>
    <xf numFmtId="0" fontId="189" fillId="0" borderId="0" applyFill="0" applyBorder="0" applyProtection="0">
      <alignment horizontal="left"/>
    </xf>
    <xf numFmtId="0" fontId="190" fillId="0" borderId="0" applyNumberFormat="0">
      <alignment horizontal="left"/>
    </xf>
    <xf numFmtId="0" fontId="169" fillId="0" borderId="0">
      <alignment horizontal="centerContinuous"/>
    </xf>
    <xf numFmtId="0" fontId="85" fillId="7" borderId="25" applyNumberFormat="0" applyFont="0" applyFill="0" applyAlignment="0" applyProtection="0">
      <protection locked="0"/>
    </xf>
    <xf numFmtId="0" fontId="191" fillId="0" borderId="0" applyFill="0" applyBorder="0" applyProtection="0">
      <alignment horizontal="center" vertical="center"/>
    </xf>
    <xf numFmtId="0" fontId="85" fillId="7" borderId="47" applyNumberFormat="0" applyFont="0" applyFill="0" applyAlignment="0" applyProtection="0">
      <protection locked="0"/>
    </xf>
    <xf numFmtId="0" fontId="167" fillId="0" borderId="0" applyFill="0" applyBorder="0" applyProtection="0">
      <alignment vertical="top"/>
    </xf>
    <xf numFmtId="0" fontId="192" fillId="0" borderId="0" applyFill="0" applyBorder="0" applyProtection="0">
      <alignment vertical="center"/>
    </xf>
    <xf numFmtId="0" fontId="95" fillId="0" borderId="0" applyFill="0" applyBorder="0" applyProtection="0"/>
    <xf numFmtId="206" fontId="34" fillId="63" borderId="0" applyNumberFormat="0" applyFont="0" applyBorder="0" applyAlignment="0" applyProtection="0"/>
    <xf numFmtId="0" fontId="111" fillId="0" borderId="0" applyNumberFormat="0" applyFill="0" applyBorder="0" applyAlignment="0" applyProtection="0"/>
    <xf numFmtId="0" fontId="193" fillId="0" borderId="0"/>
    <xf numFmtId="201" fontId="100" fillId="0" borderId="0">
      <alignment horizontal="left"/>
      <protection locked="0"/>
    </xf>
    <xf numFmtId="0" fontId="194" fillId="0" borderId="0"/>
    <xf numFmtId="49" fontId="99" fillId="0" borderId="0" applyFill="0" applyBorder="0" applyAlignment="0"/>
    <xf numFmtId="309" fontId="24" fillId="0" borderId="0" applyFill="0" applyBorder="0" applyAlignment="0"/>
    <xf numFmtId="310" fontId="24" fillId="0" borderId="0" applyFill="0" applyBorder="0" applyAlignment="0"/>
    <xf numFmtId="0" fontId="39" fillId="0" borderId="0" applyNumberFormat="0" applyFont="0" applyFill="0" applyBorder="0" applyProtection="0">
      <alignment horizontal="left" vertical="top" wrapText="1"/>
    </xf>
    <xf numFmtId="0" fontId="111" fillId="0" borderId="0" applyNumberFormat="0" applyFill="0" applyBorder="0" applyAlignment="0" applyProtection="0"/>
    <xf numFmtId="0" fontId="195" fillId="0" borderId="0" applyFill="0" applyBorder="0" applyProtection="0">
      <alignment horizontal="left" vertical="top"/>
    </xf>
    <xf numFmtId="18" fontId="85" fillId="7" borderId="0" applyFont="0" applyFill="0" applyBorder="0" applyAlignment="0" applyProtection="0">
      <protection locked="0"/>
    </xf>
    <xf numFmtId="0" fontId="37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97" fillId="64" borderId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283" fontId="169" fillId="0" borderId="0">
      <alignment horizontal="centerContinuous"/>
    </xf>
    <xf numFmtId="283" fontId="24" fillId="0" borderId="48">
      <alignment horizontal="centerContinuous"/>
    </xf>
    <xf numFmtId="283" fontId="115" fillId="0" borderId="0">
      <alignment horizontal="centerContinuous"/>
      <protection locked="0"/>
    </xf>
    <xf numFmtId="283" fontId="115" fillId="0" borderId="0">
      <alignment horizontal="left"/>
    </xf>
    <xf numFmtId="234" fontId="198" fillId="0" borderId="0">
      <alignment horizontal="center"/>
    </xf>
    <xf numFmtId="201" fontId="100" fillId="0" borderId="0">
      <alignment horizontal="left"/>
    </xf>
    <xf numFmtId="3" fontId="24" fillId="0" borderId="25" applyNumberFormat="0" applyFont="0" applyFill="0" applyAlignment="0" applyProtection="0"/>
    <xf numFmtId="0" fontId="126" fillId="0" borderId="49" applyNumberFormat="0" applyFill="0" applyAlignment="0" applyProtection="0"/>
    <xf numFmtId="0" fontId="149" fillId="0" borderId="50"/>
    <xf numFmtId="0" fontId="149" fillId="0" borderId="31"/>
    <xf numFmtId="311" fontId="100" fillId="0" borderId="0">
      <alignment horizontal="right"/>
    </xf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234" fontId="199" fillId="0" borderId="0">
      <alignment horizontal="left"/>
      <protection locked="0"/>
    </xf>
    <xf numFmtId="276" fontId="200" fillId="0" borderId="0"/>
    <xf numFmtId="38" fontId="34" fillId="9" borderId="0" applyNumberFormat="0" applyBorder="0" applyAlignment="0" applyProtection="0"/>
    <xf numFmtId="3" fontId="143" fillId="0" borderId="10" applyNumberFormat="0" applyFont="0" applyFill="0" applyAlignment="0" applyProtection="0">
      <alignment horizontal="right"/>
      <protection locked="0"/>
    </xf>
    <xf numFmtId="0" fontId="38" fillId="0" borderId="0" applyNumberFormat="0" applyFill="0" applyBorder="0" applyAlignment="0" applyProtection="0"/>
    <xf numFmtId="201" fontId="201" fillId="0" borderId="0" applyNumberFormat="0" applyFill="0" applyBorder="0" applyAlignment="0" applyProtection="0"/>
    <xf numFmtId="0" fontId="202" fillId="0" borderId="0">
      <alignment horizontal="fill"/>
    </xf>
    <xf numFmtId="0" fontId="56" fillId="0" borderId="0" applyNumberFormat="0" applyFill="0" applyBorder="0" applyAlignment="0" applyProtection="0"/>
    <xf numFmtId="38" fontId="99" fillId="0" borderId="7" applyFill="0" applyBorder="0" applyAlignment="0" applyProtection="0">
      <protection locked="0"/>
    </xf>
    <xf numFmtId="37" fontId="34" fillId="9" borderId="0" applyNumberFormat="0" applyBorder="0" applyAlignment="0" applyProtection="0"/>
    <xf numFmtId="37" fontId="34" fillId="0" borderId="0"/>
    <xf numFmtId="37" fontId="34" fillId="9" borderId="0" applyNumberFormat="0" applyBorder="0" applyAlignment="0" applyProtection="0"/>
    <xf numFmtId="3" fontId="143" fillId="0" borderId="37" applyProtection="0"/>
    <xf numFmtId="0" fontId="123" fillId="0" borderId="10">
      <alignment horizontal="center"/>
    </xf>
    <xf numFmtId="182" fontId="37" fillId="0" borderId="0" applyNumberFormat="0"/>
    <xf numFmtId="0" fontId="24" fillId="0" borderId="25" applyNumberFormat="0" applyFont="0" applyFill="0" applyAlignment="0" applyProtection="0"/>
    <xf numFmtId="0" fontId="74" fillId="0" borderId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03" fillId="0" borderId="0" applyNumberFormat="0" applyFill="0" applyBorder="0" applyAlignment="0" applyProtection="0"/>
    <xf numFmtId="0" fontId="111" fillId="7" borderId="0" applyNumberFormat="0" applyFont="0" applyAlignment="0" applyProtection="0"/>
    <xf numFmtId="0" fontId="111" fillId="7" borderId="25" applyNumberFormat="0" applyFont="0" applyAlignment="0" applyProtection="0">
      <protection locked="0"/>
    </xf>
    <xf numFmtId="0" fontId="204" fillId="0" borderId="0" applyNumberFormat="0" applyFill="0" applyBorder="0" applyAlignment="0" applyProtection="0"/>
    <xf numFmtId="17" fontId="123" fillId="0" borderId="10">
      <alignment horizontal="center" wrapText="1"/>
    </xf>
    <xf numFmtId="283" fontId="40" fillId="0" borderId="0"/>
    <xf numFmtId="312" fontId="92" fillId="0" borderId="0" applyFont="0" applyFill="0" applyBorder="0" applyAlignment="0" applyProtection="0"/>
    <xf numFmtId="313" fontId="92" fillId="0" borderId="0" applyFont="0" applyFill="0" applyBorder="0" applyAlignment="0" applyProtection="0"/>
    <xf numFmtId="314" fontId="40" fillId="0" borderId="0" applyFont="0" applyFill="0" applyBorder="0" applyAlignment="0" applyProtection="0"/>
    <xf numFmtId="315" fontId="205" fillId="0" borderId="10" applyBorder="0" applyProtection="0">
      <alignment horizontal="right"/>
    </xf>
    <xf numFmtId="316" fontId="97" fillId="0" borderId="0" applyFont="0" applyFill="0" applyBorder="0" applyAlignment="0" applyProtection="0"/>
    <xf numFmtId="317" fontId="112" fillId="0" borderId="0" applyFont="0" applyFill="0" applyBorder="0" applyProtection="0">
      <alignment horizontal="right"/>
    </xf>
    <xf numFmtId="0" fontId="33" fillId="0" borderId="0"/>
    <xf numFmtId="178" fontId="101" fillId="0" borderId="0"/>
    <xf numFmtId="318" fontId="206" fillId="0" borderId="0"/>
    <xf numFmtId="0" fontId="206" fillId="0" borderId="0"/>
    <xf numFmtId="319" fontId="207" fillId="0" borderId="0" applyFont="0" applyFill="0" applyBorder="0" applyAlignment="0" applyProtection="0"/>
    <xf numFmtId="0" fontId="207" fillId="0" borderId="0" applyNumberFormat="0" applyFont="0" applyFill="0" applyAlignment="0" applyProtection="0"/>
    <xf numFmtId="0" fontId="24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168" fontId="208" fillId="0" borderId="0"/>
    <xf numFmtId="0" fontId="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7" fillId="0" borderId="0" xfId="0" applyFont="1"/>
    <xf numFmtId="0" fontId="9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5" fontId="11" fillId="0" borderId="0" xfId="0" applyNumberFormat="1" applyFont="1" applyAlignment="1">
      <alignment horizontal="right" vertical="center"/>
    </xf>
    <xf numFmtId="0" fontId="18" fillId="0" borderId="1" xfId="0" applyFont="1" applyBorder="1" applyAlignment="1">
      <alignment horizontal="center"/>
    </xf>
    <xf numFmtId="0" fontId="6" fillId="0" borderId="1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166" fontId="10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2" applyFill="1" applyBorder="1" applyAlignment="1" applyProtection="1"/>
    <xf numFmtId="0" fontId="6" fillId="0" borderId="0" xfId="0" applyFont="1" applyAlignment="1">
      <alignment horizontal="justify" vertical="center" wrapText="1"/>
    </xf>
    <xf numFmtId="169" fontId="6" fillId="0" borderId="0" xfId="1" applyNumberFormat="1" applyFont="1" applyFill="1" applyBorder="1" applyAlignment="1">
      <alignment horizontal="justify" vertical="center" wrapText="1"/>
    </xf>
    <xf numFmtId="169" fontId="6" fillId="0" borderId="0" xfId="0" applyNumberFormat="1" applyFont="1" applyAlignment="1">
      <alignment horizontal="justify" vertical="center" wrapText="1"/>
    </xf>
    <xf numFmtId="9" fontId="6" fillId="0" borderId="0" xfId="0" applyNumberFormat="1" applyFont="1" applyAlignment="1">
      <alignment horizontal="center"/>
    </xf>
    <xf numFmtId="164" fontId="17" fillId="0" borderId="1" xfId="1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164" fontId="11" fillId="2" borderId="1" xfId="1" applyFont="1" applyFill="1" applyBorder="1" applyAlignment="1">
      <alignment horizontal="right" vertical="center"/>
    </xf>
    <xf numFmtId="0" fontId="15" fillId="0" borderId="0" xfId="2" applyAlignment="1" applyProtection="1"/>
    <xf numFmtId="171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172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70" fontId="6" fillId="0" borderId="1" xfId="5" applyNumberFormat="1" applyFont="1" applyFill="1" applyBorder="1" applyAlignment="1">
      <alignment horizontal="center"/>
    </xf>
    <xf numFmtId="0" fontId="21" fillId="0" borderId="0" xfId="0" applyFont="1"/>
    <xf numFmtId="0" fontId="10" fillId="2" borderId="1" xfId="0" applyFont="1" applyFill="1" applyBorder="1" applyAlignment="1">
      <alignment horizontal="center"/>
    </xf>
    <xf numFmtId="164" fontId="0" fillId="0" borderId="1" xfId="1" applyFont="1" applyFill="1" applyBorder="1"/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171" fontId="11" fillId="4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/>
    <xf numFmtId="0" fontId="27" fillId="0" borderId="0" xfId="0" applyFont="1"/>
    <xf numFmtId="0" fontId="28" fillId="0" borderId="0" xfId="2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27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7" fontId="27" fillId="0" borderId="1" xfId="0" applyNumberFormat="1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center"/>
    </xf>
    <xf numFmtId="0" fontId="15" fillId="0" borderId="0" xfId="2" applyFill="1" applyAlignment="1" applyProtection="1"/>
    <xf numFmtId="0" fontId="31" fillId="0" borderId="1" xfId="0" applyFont="1" applyBorder="1"/>
    <xf numFmtId="167" fontId="6" fillId="0" borderId="1" xfId="0" applyNumberFormat="1" applyFont="1" applyBorder="1" applyAlignment="1">
      <alignment vertical="center"/>
    </xf>
    <xf numFmtId="173" fontId="0" fillId="0" borderId="1" xfId="1" applyNumberFormat="1" applyFont="1" applyFill="1" applyBorder="1"/>
    <xf numFmtId="4" fontId="27" fillId="0" borderId="1" xfId="0" applyNumberFormat="1" applyFont="1" applyBorder="1" applyAlignment="1">
      <alignment horizontal="center" vertical="center"/>
    </xf>
    <xf numFmtId="164" fontId="25" fillId="5" borderId="1" xfId="1" applyFont="1" applyFill="1" applyBorder="1" applyAlignment="1">
      <alignment horizontal="center"/>
    </xf>
    <xf numFmtId="164" fontId="32" fillId="5" borderId="1" xfId="1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164" fontId="25" fillId="3" borderId="1" xfId="1" applyFont="1" applyFill="1" applyBorder="1" applyAlignment="1">
      <alignment horizontal="center"/>
    </xf>
    <xf numFmtId="1" fontId="27" fillId="0" borderId="0" xfId="0" applyNumberFormat="1" applyFont="1"/>
    <xf numFmtId="43" fontId="6" fillId="0" borderId="0" xfId="0" applyNumberFormat="1" applyFont="1" applyAlignment="1">
      <alignment horizontal="center"/>
    </xf>
    <xf numFmtId="43" fontId="6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 vertical="center"/>
    </xf>
    <xf numFmtId="4" fontId="26" fillId="0" borderId="1" xfId="2193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/>
    </xf>
    <xf numFmtId="4" fontId="25" fillId="5" borderId="1" xfId="1" applyNumberFormat="1" applyFont="1" applyFill="1" applyBorder="1" applyAlignment="1">
      <alignment horizontal="center" vertical="center"/>
    </xf>
    <xf numFmtId="164" fontId="25" fillId="5" borderId="1" xfId="1" applyFont="1" applyFill="1" applyBorder="1" applyAlignment="1">
      <alignment horizontal="center" vertical="center"/>
    </xf>
    <xf numFmtId="164" fontId="25" fillId="4" borderId="1" xfId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5" fillId="5" borderId="1" xfId="1" applyFont="1" applyFill="1" applyBorder="1" applyAlignment="1">
      <alignment horizontal="left" vertical="center" indent="7"/>
    </xf>
    <xf numFmtId="164" fontId="25" fillId="4" borderId="1" xfId="1" applyFont="1" applyFill="1" applyBorder="1" applyAlignment="1">
      <alignment horizontal="left" vertical="center" indent="7"/>
    </xf>
    <xf numFmtId="2" fontId="25" fillId="5" borderId="1" xfId="1" applyNumberFormat="1" applyFont="1" applyFill="1" applyBorder="1" applyAlignment="1">
      <alignment horizontal="left" vertical="center" indent="8"/>
    </xf>
    <xf numFmtId="4" fontId="32" fillId="5" borderId="1" xfId="1" applyNumberFormat="1" applyFont="1" applyFill="1" applyBorder="1" applyAlignment="1">
      <alignment horizontal="left" vertical="center" indent="7"/>
    </xf>
    <xf numFmtId="2" fontId="25" fillId="5" borderId="1" xfId="1" applyNumberFormat="1" applyFont="1" applyFill="1" applyBorder="1" applyAlignment="1">
      <alignment horizontal="left" vertical="center" indent="9"/>
    </xf>
    <xf numFmtId="164" fontId="17" fillId="0" borderId="1" xfId="1" applyFont="1" applyFill="1" applyBorder="1" applyAlignment="1">
      <alignment horizontal="center"/>
    </xf>
    <xf numFmtId="173" fontId="6" fillId="0" borderId="1" xfId="1" applyNumberFormat="1" applyFont="1" applyFill="1" applyBorder="1" applyAlignment="1">
      <alignment horizontal="center"/>
    </xf>
    <xf numFmtId="4" fontId="0" fillId="0" borderId="0" xfId="0" applyNumberFormat="1"/>
    <xf numFmtId="164" fontId="0" fillId="0" borderId="0" xfId="1" applyFont="1"/>
    <xf numFmtId="10" fontId="0" fillId="0" borderId="0" xfId="0" applyNumberFormat="1"/>
    <xf numFmtId="10" fontId="6" fillId="0" borderId="0" xfId="0" applyNumberFormat="1" applyFont="1" applyAlignment="1">
      <alignment horizontal="center"/>
    </xf>
    <xf numFmtId="4" fontId="8" fillId="0" borderId="1" xfId="0" applyNumberFormat="1" applyFont="1" applyBorder="1"/>
    <xf numFmtId="4" fontId="10" fillId="0" borderId="1" xfId="0" applyNumberFormat="1" applyFont="1" applyBorder="1"/>
    <xf numFmtId="43" fontId="6" fillId="0" borderId="0" xfId="0" applyNumberFormat="1" applyFont="1" applyAlignment="1">
      <alignment horizontal="center" vertical="center"/>
    </xf>
    <xf numFmtId="4" fontId="10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171" fontId="209" fillId="4" borderId="1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173" fontId="25" fillId="5" borderId="1" xfId="1" applyNumberFormat="1" applyFont="1" applyFill="1" applyBorder="1" applyAlignment="1">
      <alignment horizontal="center"/>
    </xf>
    <xf numFmtId="0" fontId="209" fillId="2" borderId="1" xfId="0" applyFont="1" applyFill="1" applyBorder="1" applyAlignment="1">
      <alignment horizontal="center"/>
    </xf>
    <xf numFmtId="4" fontId="23" fillId="0" borderId="1" xfId="0" applyNumberFormat="1" applyFont="1" applyBorder="1"/>
    <xf numFmtId="10" fontId="6" fillId="0" borderId="1" xfId="5" applyNumberFormat="1" applyFont="1" applyFill="1" applyBorder="1" applyAlignment="1">
      <alignment horizontal="center"/>
    </xf>
    <xf numFmtId="10" fontId="6" fillId="0" borderId="0" xfId="5" applyNumberFormat="1" applyFont="1" applyAlignment="1">
      <alignment horizontal="center"/>
    </xf>
    <xf numFmtId="164" fontId="10" fillId="2" borderId="3" xfId="1" applyFont="1" applyFill="1" applyBorder="1" applyAlignment="1">
      <alignment horizontal="center" vertical="center"/>
    </xf>
    <xf numFmtId="320" fontId="6" fillId="0" borderId="0" xfId="0" applyNumberFormat="1" applyFont="1" applyAlignment="1">
      <alignment horizontal="center"/>
    </xf>
    <xf numFmtId="164" fontId="6" fillId="0" borderId="0" xfId="1" applyFont="1" applyAlignment="1">
      <alignment horizontal="center"/>
    </xf>
    <xf numFmtId="164" fontId="6" fillId="0" borderId="0" xfId="0" applyNumberFormat="1" applyFont="1" applyAlignment="1">
      <alignment horizontal="center"/>
    </xf>
    <xf numFmtId="170" fontId="6" fillId="0" borderId="0" xfId="5" applyNumberFormat="1" applyFont="1" applyAlignment="1">
      <alignment horizontal="center"/>
    </xf>
    <xf numFmtId="173" fontId="24" fillId="0" borderId="1" xfId="1" applyNumberFormat="1" applyFont="1" applyFill="1" applyBorder="1" applyAlignment="1">
      <alignment horizontal="center"/>
    </xf>
    <xf numFmtId="171" fontId="11" fillId="65" borderId="1" xfId="0" applyNumberFormat="1" applyFont="1" applyFill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210" fillId="5" borderId="1" xfId="1" applyFont="1" applyFill="1" applyBorder="1" applyAlignment="1">
      <alignment horizontal="center"/>
    </xf>
    <xf numFmtId="3" fontId="27" fillId="65" borderId="1" xfId="0" applyNumberFormat="1" applyFont="1" applyFill="1" applyBorder="1"/>
    <xf numFmtId="3" fontId="27" fillId="65" borderId="1" xfId="1" applyNumberFormat="1" applyFont="1" applyFill="1" applyBorder="1"/>
    <xf numFmtId="0" fontId="211" fillId="0" borderId="0" xfId="2" applyFont="1" applyFill="1" applyBorder="1" applyAlignment="1" applyProtection="1"/>
    <xf numFmtId="4" fontId="27" fillId="65" borderId="1" xfId="0" applyNumberFormat="1" applyFont="1" applyFill="1" applyBorder="1" applyAlignment="1">
      <alignment horizontal="center" vertical="center"/>
    </xf>
    <xf numFmtId="0" fontId="211" fillId="0" borderId="0" xfId="2" applyFont="1" applyAlignment="1" applyProtection="1"/>
    <xf numFmtId="164" fontId="0" fillId="65" borderId="1" xfId="1" applyFont="1" applyFill="1" applyBorder="1"/>
    <xf numFmtId="4" fontId="0" fillId="65" borderId="4" xfId="0" applyNumberFormat="1" applyFill="1" applyBorder="1"/>
    <xf numFmtId="2" fontId="0" fillId="65" borderId="1" xfId="0" applyNumberFormat="1" applyFill="1" applyBorder="1"/>
    <xf numFmtId="2" fontId="0" fillId="0" borderId="0" xfId="0" applyNumberFormat="1"/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7" fontId="27" fillId="0" borderId="3" xfId="0" applyNumberFormat="1" applyFont="1" applyBorder="1" applyAlignment="1">
      <alignment horizontal="center" vertical="center"/>
    </xf>
    <xf numFmtId="167" fontId="27" fillId="0" borderId="7" xfId="0" applyNumberFormat="1" applyFont="1" applyBorder="1" applyAlignment="1">
      <alignment horizontal="center" vertical="center"/>
    </xf>
    <xf numFmtId="167" fontId="27" fillId="0" borderId="6" xfId="0" applyNumberFormat="1" applyFont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</cellXfs>
  <cellStyles count="2215">
    <cellStyle name="_x0013_" xfId="13"/>
    <cellStyle name="          _x000d__x000a_386grabber=VGA.3GR_x000d__x000a_" xfId="14"/>
    <cellStyle name="_x000d__x000a_386grabber=VGA.3GR_x000d__x000a_" xfId="15"/>
    <cellStyle name="$" xfId="16"/>
    <cellStyle name="$ &amp; ¢" xfId="17"/>
    <cellStyle name="$.0" xfId="18"/>
    <cellStyle name="$.00" xfId="19"/>
    <cellStyle name="$.000" xfId="20"/>
    <cellStyle name="$_08 Altar Model" xfId="21"/>
    <cellStyle name="$_NeptunePIA LBO Model 9-2-03 Final Deepak Final" xfId="22"/>
    <cellStyle name="$_Wienerberger AVP 2003-08-15" xfId="23"/>
    <cellStyle name="$MILLS" xfId="24"/>
    <cellStyle name="%" xfId="25"/>
    <cellStyle name="%.00" xfId="26"/>
    <cellStyle name="%_23 KLEEN Bid Pro Forma Ct RFP 6-4-07 Lenders Model GS Time Adjust" xfId="27"/>
    <cellStyle name="%_37 Roark Model_With GS Financing" xfId="28"/>
    <cellStyle name="******************************************" xfId="29"/>
    <cellStyle name="*MILLS" xfId="30"/>
    <cellStyle name="??" xfId="31"/>
    <cellStyle name="?? [0]_??" xfId="32"/>
    <cellStyle name="???[0]_~ME0858" xfId="33"/>
    <cellStyle name="???_~ME0858" xfId="34"/>
    <cellStyle name="??_?.????" xfId="35"/>
    <cellStyle name="]_x000d__x000a_Zoomed=1_x000d__x000a_Row=0_x000d__x000a_Column=0_x000d__x000a_Height=0_x000d__x000a_Width=0_x000d__x000a_FontName=FoxFont_x000d__x000a_FontStyle=0_x000d__x000a_FontSize=9_x000d__x000a_PrtFontName=FoxPrin" xfId="36"/>
    <cellStyle name="]_EUARNEW5_EMF Reports - Shipments" xfId="37"/>
    <cellStyle name="]_EUARNEW5_EMF Reports - Shipments_04 Financing Tab_cleaned" xfId="38"/>
    <cellStyle name="]_EUARNEW5_EMF Reports - Shipments_23 KLEEN Bid Pro Forma Ct RFP 6-4-07 Lenders Model GS Time Adjust" xfId="39"/>
    <cellStyle name="]_EUARNEW5_EMF Reports - Shipments_37 Roark Model_With GS Financing" xfId="40"/>
    <cellStyle name="]_EUARNEW5_EMF Reports - Shipments_JA Huggins Expansion Case 2 070506" xfId="41"/>
    <cellStyle name="]_EUARNEW5_EMF Reports - Shipments_JA Huggins Expansion Case 2 070506_100 Roark Model_With GS Financing_Quarterly" xfId="42"/>
    <cellStyle name="]_EUARNEW5_EMF Reports - Shipments_JA Huggins Expansion Case 2 070506_67 Roark Model_With GS Financing" xfId="43"/>
    <cellStyle name="]_EUARNEW5_EMF Reports - Shipments_JA Huggins Expansion Case 2 070506_82 Roark Model_With GS Financing_Quarterly" xfId="44"/>
    <cellStyle name="]_Labour Efficiency" xfId="45"/>
    <cellStyle name="]_Labour Efficiency_04 Financing Tab_cleaned" xfId="46"/>
    <cellStyle name="]_Labour Efficiency_23 KLEEN Bid Pro Forma Ct RFP 6-4-07 Lenders Model GS Time Adjust" xfId="47"/>
    <cellStyle name="]_Labour Efficiency_37 Roark Model_With GS Financing" xfId="48"/>
    <cellStyle name="]_Labour Efficiency_JA Huggins Expansion Case 2 070506" xfId="49"/>
    <cellStyle name="]_Labour Efficiency_JA Huggins Expansion Case 2 070506_100 Roark Model_With GS Financing_Quarterly" xfId="50"/>
    <cellStyle name="]_Labour Efficiency_JA Huggins Expansion Case 2 070506_67 Roark Model_With GS Financing" xfId="51"/>
    <cellStyle name="]_Labour Efficiency_JA Huggins Expansion Case 2 070506_82 Roark Model_With GS Financing_Quarterly" xfId="52"/>
    <cellStyle name="_$accounting" xfId="53"/>
    <cellStyle name="_$accounting_PNC_merger_plan_divestitures_05" xfId="54"/>
    <cellStyle name="_%(SignOnly)" xfId="55"/>
    <cellStyle name="_%(SignOnly)_01 model" xfId="56"/>
    <cellStyle name="_%(SignOnly)_02 Potential Partner Ability to Pay Analysis2" xfId="57"/>
    <cellStyle name="_%(SignOnly)_12 Merger Plans" xfId="58"/>
    <cellStyle name="_%(SignOnly)_AVP - prev. 06 financials" xfId="59"/>
    <cellStyle name="_%(SignOnly)_bank_csc_Q2_2001_c1" xfId="60"/>
    <cellStyle name="_%(SignOnly)_FigTech Merger Model_02" xfId="61"/>
    <cellStyle name="_%(SignOnly)_Football Field" xfId="62"/>
    <cellStyle name="_%(SignOnly)_PNC_merger_plan_divestitures_05" xfId="63"/>
    <cellStyle name="_%(SignOnly)_Summary Valuation Analysis" xfId="64"/>
    <cellStyle name="_%(SignOnly)_Synergies" xfId="65"/>
    <cellStyle name="_%(SignSpaceOnly)" xfId="66"/>
    <cellStyle name="_%(SignSpaceOnly)_01 model" xfId="67"/>
    <cellStyle name="_%(SignSpaceOnly)_02 Potential Partner Ability to Pay Analysis2" xfId="68"/>
    <cellStyle name="_%(SignSpaceOnly)_12 Merger Plans" xfId="69"/>
    <cellStyle name="_%(SignSpaceOnly)_AVP - prev. 06 financials" xfId="70"/>
    <cellStyle name="_%(SignSpaceOnly)_bank_csc_Q2_2001_c1" xfId="71"/>
    <cellStyle name="_%(SignSpaceOnly)_FigTech Merger Model_02" xfId="72"/>
    <cellStyle name="_%(SignSpaceOnly)_Football Field" xfId="73"/>
    <cellStyle name="_%(SignSpaceOnly)_PNC_merger_plan_divestitures_05" xfId="74"/>
    <cellStyle name="_%(SignSpaceOnly)_Summary Valuation Analysis" xfId="75"/>
    <cellStyle name="_%(SignSpaceOnly)_Synergies" xfId="76"/>
    <cellStyle name="_03 Astoria" xfId="77"/>
    <cellStyle name="_04 Financing Tab_cleaned" xfId="78"/>
    <cellStyle name="_08 Altar Model" xfId="79"/>
    <cellStyle name="_08 Coffeyville Standalone Model" xfId="80"/>
    <cellStyle name="_10Yr PGR Property Tax Estimate w declining millage" xfId="81"/>
    <cellStyle name="_10YrPropertyTaxEstimate" xfId="82"/>
    <cellStyle name="_16 Coffeyville Model - Outage Sensitivity" xfId="83"/>
    <cellStyle name="_2005-11-16 Coleto Pro Forma" xfId="84"/>
    <cellStyle name="_2005-11-16 Coleto Pro Forma_100 Roark Model_With GS Financing_Quarterly" xfId="85"/>
    <cellStyle name="_2005-11-16 Coleto Pro Forma_67 Roark Model_With GS Financing" xfId="86"/>
    <cellStyle name="_2005-11-16 Coleto Pro Forma_82 Roark Model_With GS Financing_Quarterly" xfId="87"/>
    <cellStyle name="_22 Longview Quarterly Model for Syndication (Dynamic)" xfId="88"/>
    <cellStyle name="_22 Longview Quarterly Model for Syndication (Dynamic)_100 Roark Model_With GS Financing_Quarterly" xfId="89"/>
    <cellStyle name="_22 Longview Quarterly Model for Syndication (Dynamic)_67 Roark Model_With GS Financing" xfId="90"/>
    <cellStyle name="_22 Longview Quarterly Model for Syndication (Dynamic)_82 Roark Model_With GS Financing_Quarterly" xfId="91"/>
    <cellStyle name="_23 KLEEN Bid Pro Forma Ct RFP 6-4-07 Lenders Model GS Time Adjust" xfId="92"/>
    <cellStyle name="_23 KLEEN Bid Pro Forma Ct RFP 6-4-07 Lenders Model GS Time Adjust_100 Roark Model_With GS Financing_Quarterly" xfId="93"/>
    <cellStyle name="_23 KLEEN Bid Pro Forma Ct RFP 6-4-07 Lenders Model GS Time Adjust_67 Roark Model_With GS Financing" xfId="94"/>
    <cellStyle name="_23 KLEEN Bid Pro Forma Ct RFP 6-4-07 Lenders Model GS Time Adjust_82 Roark Model_With GS Financing_Quarterly" xfId="95"/>
    <cellStyle name="_x0013__37 Roark Model_With GS Financing" xfId="96"/>
    <cellStyle name="_accounting" xfId="97"/>
    <cellStyle name="_accounting_monet_final_w_output" xfId="98"/>
    <cellStyle name="_Annual Financial Projections" xfId="99"/>
    <cellStyle name="_Annual Financial Projections_100 Roark Model_With GS Financing_Quarterly" xfId="100"/>
    <cellStyle name="_Annual Financial Projections_67 Roark Model_With GS Financing" xfId="101"/>
    <cellStyle name="_Annual Financial Projections_82 Roark Model_With GS Financing_Quarterly" xfId="102"/>
    <cellStyle name="_ANP.FUNDING.I-R1-11-3-00-E" xfId="103"/>
    <cellStyle name="_ANP.FUNDING.I-R1-11-3-00-E_100 Roark Model_With GS Financing_Quarterly" xfId="104"/>
    <cellStyle name="_ANP.FUNDING.I-R1-11-3-00-E_67 Roark Model_With GS Financing" xfId="105"/>
    <cellStyle name="_ANP.FUNDING.I-R1-11-3-00-E_82 Roark Model_With GS Financing_Quarterly" xfId="106"/>
    <cellStyle name="_Balance Sheet" xfId="107"/>
    <cellStyle name="_Balance Sheet_100 Roark Model_With GS Financing_Quarterly" xfId="108"/>
    <cellStyle name="_Balance Sheet_67 Roark Model_With GS Financing" xfId="109"/>
    <cellStyle name="_Balance Sheet_82 Roark Model_With GS Financing_Quarterly" xfId="110"/>
    <cellStyle name="_Book1" xfId="111"/>
    <cellStyle name="_Book1_100 Roark Model_With GS Financing_Quarterly" xfId="112"/>
    <cellStyle name="_Book1_67 Roark Model_With GS Financing" xfId="113"/>
    <cellStyle name="_Book1_82 Roark Model_With GS Financing_Quarterly" xfId="114"/>
    <cellStyle name="_Book1_Kleen Model Debt Sizing (16)" xfId="115"/>
    <cellStyle name="_Cash Flow Statement" xfId="116"/>
    <cellStyle name="_Cash Flow Statement_100 Roark Model_With GS Financing_Quarterly" xfId="117"/>
    <cellStyle name="_Cash Flow Statement_67 Roark Model_With GS Financing" xfId="118"/>
    <cellStyle name="_Cash Flow Statement_82 Roark Model_With GS Financing_Quarterly" xfId="119"/>
    <cellStyle name="_Combined Assets-E" xfId="120"/>
    <cellStyle name="_Combined Assets-E_100 Roark Model_With GS Financing_Quarterly" xfId="121"/>
    <cellStyle name="_Combined Assets-E_67 Roark Model_With GS Financing" xfId="122"/>
    <cellStyle name="_Combined Assets-E_82 Roark Model_With GS Financing_Quarterly" xfId="123"/>
    <cellStyle name="_Comma" xfId="124"/>
    <cellStyle name="_Comma[0]" xfId="125"/>
    <cellStyle name="_Comma[0]_100 Roark Model_With GS Financing_Quarterly" xfId="126"/>
    <cellStyle name="_Comma[0]_67 Roark Model_With GS Financing" xfId="127"/>
    <cellStyle name="_Comma[0]_82 Roark Model_With GS Financing_Quarterly" xfId="128"/>
    <cellStyle name="_Comma_01 Detailed Financial Model" xfId="129"/>
    <cellStyle name="_Comma_01 Fig Tech CSC 1Q03" xfId="130"/>
    <cellStyle name="_Comma_02 Potential Partner Ability to Pay Analysis2" xfId="131"/>
    <cellStyle name="_Comma_04 Subsidiary Overview" xfId="132"/>
    <cellStyle name="_Comma_08 Altar Model" xfId="133"/>
    <cellStyle name="_Comma_12 Merger Plans" xfId="134"/>
    <cellStyle name="_Comma_16 Coffeyville Model - Outage Sensitivity" xfId="135"/>
    <cellStyle name="_Comma_accretion dilution analysis" xfId="136"/>
    <cellStyle name="_Comma_Acquisition Ops 3" xfId="137"/>
    <cellStyle name="_Comma_ADLAC Capital Structure Model-v2" xfId="138"/>
    <cellStyle name="_Comma_AVP" xfId="139"/>
    <cellStyle name="_Comma_Book1" xfId="140"/>
    <cellStyle name="_Comma_Book1_08 Altar Model" xfId="141"/>
    <cellStyle name="_Comma_Book2" xfId="142"/>
    <cellStyle name="_Comma_buyer_analysis" xfId="143"/>
    <cellStyle name="_Comma_Catherine Historical Financials ('94 - '06)" xfId="144"/>
    <cellStyle name="_Comma_CC Tracking Model 10-feb (nov results)" xfId="145"/>
    <cellStyle name="_Comma_CC Tracking Model 13-feb (dec results)" xfId="146"/>
    <cellStyle name="_Comma_Chart LBO model 07-24-03" xfId="147"/>
    <cellStyle name="_Comma_Comparative Balance Sheets" xfId="148"/>
    <cellStyle name="_Comma_CSC with WACC" xfId="149"/>
    <cellStyle name="_Comma_DCF Analysis" xfId="150"/>
    <cellStyle name="_Comma_Description" xfId="151"/>
    <cellStyle name="_Comma_Description " xfId="152"/>
    <cellStyle name="_Comma_Description _37 Roark Model_With GS Financing" xfId="153"/>
    <cellStyle name="_Comma_Eagle Ridge Cash Flow 01-10-02_GS" xfId="154"/>
    <cellStyle name="_Comma_Final Canadian Bank Comp (sent to IBD)FORM" xfId="155"/>
    <cellStyle name="_Comma_Financial Comp to Mgmt Projections 02" xfId="156"/>
    <cellStyle name="_Comma_Financials" xfId="157"/>
    <cellStyle name="_Comma_Financials from OM" xfId="158"/>
    <cellStyle name="_Comma_Financials From OM and Audited Financials" xfId="159"/>
    <cellStyle name="_Comma_Football Field" xfId="160"/>
    <cellStyle name="_Comma_IBES_EPS_Estimates" xfId="161"/>
    <cellStyle name="_Comma_Initial Build" xfId="162"/>
    <cellStyle name="_Comma_LBO (Post IM)" xfId="163"/>
    <cellStyle name="_Comma_Master_Telecom_Equipment_CSCb" xfId="164"/>
    <cellStyle name="_Comma_May, 2006 Estimate 6-21-06_na SD NEW 08.14.06" xfId="165"/>
    <cellStyle name="_Comma_Merger Model - Exec" xfId="166"/>
    <cellStyle name="_Comma_merger plans" xfId="167"/>
    <cellStyle name="_Comma_MotLion Projections may" xfId="168"/>
    <cellStyle name="_Comma_Old Life CSC" xfId="169"/>
    <cellStyle name="_Comma_pace_merger plans" xfId="170"/>
    <cellStyle name="_Comma_Palm Model 10_05" xfId="171"/>
    <cellStyle name="_Comma_PNC_PF_2Q_update" xfId="172"/>
    <cellStyle name="_Comma_Potential Strategic Partners" xfId="173"/>
    <cellStyle name="_Comma_Prepaid_Lease_Model_for_AAT_04(1)" xfId="174"/>
    <cellStyle name="_Comma_promote model" xfId="175"/>
    <cellStyle name="_Comma_QVC LBO Model 2-12-03 v3" xfId="176"/>
    <cellStyle name="_Comma_Semperit AVP 14-Nov-2002" xfId="177"/>
    <cellStyle name="_Comma_Short_Form_LBO" xfId="178"/>
    <cellStyle name="_Comma_Spectrasite model 02" xfId="179"/>
    <cellStyle name="_Comma_Summary Valuation Analysis" xfId="180"/>
    <cellStyle name="_Comma_Syndication Short Form CF Model" xfId="181"/>
    <cellStyle name="_Comma_Synergies" xfId="182"/>
    <cellStyle name="_Comma_Troon Financials 8-1-02" xfId="183"/>
    <cellStyle name="_Comma_Troon_EBITDA" xfId="184"/>
    <cellStyle name="_Comma_Valuation Overview - June 2001" xfId="185"/>
    <cellStyle name="_Comma_Valuation_Troon dpak 8-5-02 v3" xfId="186"/>
    <cellStyle name="_Comma_Wienerberger AVP 2003-08-15" xfId="187"/>
    <cellStyle name="_Comma_Wienerberger Estimates" xfId="188"/>
    <cellStyle name="_Consolidated CC and TO v4" xfId="189"/>
    <cellStyle name="_Consolidated CC and TO v4_100 Roark Model_With GS Financing_Quarterly" xfId="190"/>
    <cellStyle name="_Consolidated CC and TO v4_67 Roark Model_With GS Financing" xfId="191"/>
    <cellStyle name="_Consolidated CC and TO v4_82 Roark Model_With GS Financing_Quarterly" xfId="192"/>
    <cellStyle name="_Construction" xfId="193"/>
    <cellStyle name="_Construction_100 Roark Model_With GS Financing_Quarterly" xfId="194"/>
    <cellStyle name="_Construction_67 Roark Model_With GS Financing" xfId="195"/>
    <cellStyle name="_Construction_82 Roark Model_With GS Financing_Quarterly" xfId="196"/>
    <cellStyle name="_Copy of LC_Tax Calculation Inputs_2007 09 12" xfId="197"/>
    <cellStyle name="_Crete &amp; Lincoln 04 TENASKA" xfId="198"/>
    <cellStyle name="_Crete &amp; Lincoln 05_Quarterly" xfId="199"/>
    <cellStyle name="_Crete &amp; Lincoln 06 TENASKA" xfId="200"/>
    <cellStyle name="_Crete &amp; Lincoln 07 TENASKA" xfId="201"/>
    <cellStyle name="_Crete &amp; Lincoln 08 TENASKA" xfId="202"/>
    <cellStyle name="_Crete &amp; Lincoln 12 TENASKA" xfId="203"/>
    <cellStyle name="_Crete &amp; Lincoln 13 TENASKAv14 Moody'sv12 (With historicals)" xfId="204"/>
    <cellStyle name="_Crete &amp; Lincoln 13 TENASKAv14 Moody'sv16 (With historicals)" xfId="205"/>
    <cellStyle name="_Crete &amp; Lincoln 13 TENASKAv14 Moody'sv8 (With historicals)" xfId="206"/>
    <cellStyle name="_Crete &amp; Lincoln 13 TENASKAv14 v19 (with historicals &amp; taxes)" xfId="207"/>
    <cellStyle name="_Crete &amp; Lincoln 13 TENASKAv4" xfId="208"/>
    <cellStyle name="_Crete &amp; Lincoln 13 TENASKAv9" xfId="209"/>
    <cellStyle name="_Crete &amp; Lincoln Model - Annualv2" xfId="210"/>
    <cellStyle name="_Currency" xfId="211"/>
    <cellStyle name="_Currency(GBP)" xfId="212"/>
    <cellStyle name="_Currency(GBP)_100 Roark Model_With GS Financing_Quarterly" xfId="213"/>
    <cellStyle name="_Currency(GBP)_67 Roark Model_With GS Financing" xfId="214"/>
    <cellStyle name="_Currency(GBP)_82 Roark Model_With GS Financing_Quarterly" xfId="215"/>
    <cellStyle name="_Currency_01 Detailed Financial Model" xfId="216"/>
    <cellStyle name="_Currency_01 Fig Tech CSC 1Q03" xfId="217"/>
    <cellStyle name="_Currency_02 Financials" xfId="218"/>
    <cellStyle name="_Currency_02 Potential Partner Ability to Pay Analysis2" xfId="219"/>
    <cellStyle name="_Currency_02 Spring Model" xfId="220"/>
    <cellStyle name="_Currency_04 Financials" xfId="221"/>
    <cellStyle name="_Currency_04 Subsidiary Overview" xfId="222"/>
    <cellStyle name="_Currency_08 Altar Model" xfId="223"/>
    <cellStyle name="_Currency_12 Akzo 2nd Round Model" xfId="224"/>
    <cellStyle name="_Currency_12 Merger Plans" xfId="225"/>
    <cellStyle name="_Currency_16 Coffeyville Model - Outage Sensitivity" xfId="226"/>
    <cellStyle name="_Currency_accretion dilution analysis" xfId="227"/>
    <cellStyle name="_Currency_Acquisition Ops 3" xfId="228"/>
    <cellStyle name="_Currency_ADLAC Capital Structure Model-v2" xfId="229"/>
    <cellStyle name="_Currency_AVP" xfId="230"/>
    <cellStyle name="_Currency_AVP - prev. 06 financials" xfId="231"/>
    <cellStyle name="_Currency_avp_Palm Model 10_05" xfId="232"/>
    <cellStyle name="_Currency_bank_csc_Q2_2001_c1" xfId="233"/>
    <cellStyle name="_Currency_Book1" xfId="234"/>
    <cellStyle name="_Currency_Book1_08 Altar Model" xfId="235"/>
    <cellStyle name="_Currency_Book1_1" xfId="236"/>
    <cellStyle name="_Currency_Book2" xfId="237"/>
    <cellStyle name="_Currency_Buyer List" xfId="238"/>
    <cellStyle name="_Currency_buyer_analysis" xfId="239"/>
    <cellStyle name="_Currency_Catherine Historical Financials ('94 - '06)" xfId="240"/>
    <cellStyle name="_Currency_CC Tracking Model 10-feb (nov results)" xfId="241"/>
    <cellStyle name="_Currency_CC Tracking Model 13-feb (dec results)" xfId="242"/>
    <cellStyle name="_Currency_Chart LBO model 07-24-03" xfId="243"/>
    <cellStyle name="_Currency_com_ic_universe_6" xfId="244"/>
    <cellStyle name="_Currency_Comparative Balance Sheets" xfId="245"/>
    <cellStyle name="_Currency_CSC Update_Status of Companies_11_19" xfId="246"/>
    <cellStyle name="_Currency_CSC with WACC" xfId="247"/>
    <cellStyle name="_Currency_CSC_Palm_Sum_of_Parts_4_20_01" xfId="248"/>
    <cellStyle name="_Currency_CSC_Palm_Sum_of_Parts_5_23_01a" xfId="249"/>
    <cellStyle name="_Currency_DCF Analysis" xfId="250"/>
    <cellStyle name="_Currency_Description" xfId="251"/>
    <cellStyle name="_Currency_Description " xfId="252"/>
    <cellStyle name="_Currency_Description _37 Roark Model_With GS Financing" xfId="253"/>
    <cellStyle name="_Currency_Detailed P&amp;L by Product by Region v2" xfId="254"/>
    <cellStyle name="_Currency_Eagle Ridge Cash Flow 01-10-02_GS" xfId="255"/>
    <cellStyle name="_Currency_Euston DCF" xfId="256"/>
    <cellStyle name="_Currency_Final Canadian Bank Comp (sent to IBD)FORM" xfId="257"/>
    <cellStyle name="_Currency_Financial Comp to Mgmt Projections 02" xfId="258"/>
    <cellStyle name="_Currency_Financials" xfId="259"/>
    <cellStyle name="_Currency_Financials from OM" xfId="260"/>
    <cellStyle name="_Currency_Financials From OM and Audited Financials" xfId="261"/>
    <cellStyle name="_Currency_Florida consensus estimates" xfId="262"/>
    <cellStyle name="_Currency_Football Field" xfId="263"/>
    <cellStyle name="_Currency_IBES_EPS_Estimates" xfId="264"/>
    <cellStyle name="_Currency_Indikatives Bewertungsniveau" xfId="265"/>
    <cellStyle name="_Currency_Initial Build" xfId="266"/>
    <cellStyle name="_Currency_LBO (Post IM)" xfId="267"/>
    <cellStyle name="_Currency_lbo_short_form" xfId="268"/>
    <cellStyle name="_Currency_Master_Telecom_Equipment_CSCb" xfId="269"/>
    <cellStyle name="_Currency_May, 2006 Estimate 6-21-06_na SD NEW 08.14.06" xfId="270"/>
    <cellStyle name="_Currency_Merger Model - Exec" xfId="271"/>
    <cellStyle name="_Currency_merger plans" xfId="272"/>
    <cellStyle name="_Currency_monet2.4_temp" xfId="273"/>
    <cellStyle name="_Currency_monet2.8" xfId="274"/>
    <cellStyle name="_Currency_MotLion Projections may" xfId="275"/>
    <cellStyle name="_Currency_Old Life CSC" xfId="276"/>
    <cellStyle name="_Currency_pace_merger plans" xfId="277"/>
    <cellStyle name="_Currency_Palm Model 10_05" xfId="278"/>
    <cellStyle name="_Currency_pdf file" xfId="279"/>
    <cellStyle name="_Currency_PNC_PF_2Q_update" xfId="280"/>
    <cellStyle name="_Currency_Potential Strategic Partners" xfId="281"/>
    <cellStyle name="_Currency_Prepaid_Lease_Model_for_AAT_04(1)" xfId="282"/>
    <cellStyle name="_Currency_promote model" xfId="283"/>
    <cellStyle name="_Currency_QVC LBO Model 2-12-03 v3" xfId="284"/>
    <cellStyle name="_Currency_Relative Contribution Analysis 04" xfId="285"/>
    <cellStyle name="_Currency_Royal Kansas  DCF2" xfId="286"/>
    <cellStyle name="_Currency_Semperit AVP 14-Nov-2002" xfId="287"/>
    <cellStyle name="_Currency_Short_Form_LBO" xfId="288"/>
    <cellStyle name="_Currency_Sketch5 - Montana Impact" xfId="289"/>
    <cellStyle name="_Currency_Spectrasite model 02" xfId="290"/>
    <cellStyle name="_Currency_Summary Valuation Analysis" xfId="291"/>
    <cellStyle name="_Currency_Syndication Short Form CF Model" xfId="292"/>
    <cellStyle name="_Currency_Synergies" xfId="293"/>
    <cellStyle name="_Currency_Troon Financials 8-1-02" xfId="294"/>
    <cellStyle name="_Currency_Troon_EBITDA" xfId="295"/>
    <cellStyle name="_Currency_Valuation Overview - June 2001" xfId="296"/>
    <cellStyle name="_Currency_Valuation_Troon dpak 8-5-02 v3" xfId="297"/>
    <cellStyle name="_Currency_Wienerberger AVP 2003-08-15" xfId="298"/>
    <cellStyle name="_Currency_Wienerberger Estimates" xfId="299"/>
    <cellStyle name="_Currency_xratio - historical mkt val" xfId="300"/>
    <cellStyle name="_CurrencySpace" xfId="301"/>
    <cellStyle name="_CurrencySpace_01 Detailed Financial Model" xfId="302"/>
    <cellStyle name="_CurrencySpace_01 Fig Tech CSC 1Q03" xfId="303"/>
    <cellStyle name="_CurrencySpace_02 Financials" xfId="304"/>
    <cellStyle name="_CurrencySpace_02 Potential Partner Ability to Pay Analysis2" xfId="305"/>
    <cellStyle name="_CurrencySpace_04 Financials" xfId="306"/>
    <cellStyle name="_CurrencySpace_04 Subsidiary Overview" xfId="307"/>
    <cellStyle name="_CurrencySpace_08 Altar Model" xfId="308"/>
    <cellStyle name="_CurrencySpace_12 Merger Plans" xfId="309"/>
    <cellStyle name="_CurrencySpace_16 Coffeyville Model - Outage Sensitivity" xfId="310"/>
    <cellStyle name="_CurrencySpace_accretion dilution analysis" xfId="311"/>
    <cellStyle name="_CurrencySpace_Acquisition Ops 3" xfId="312"/>
    <cellStyle name="_CurrencySpace_ADLAC Capital Structure Model-v2" xfId="313"/>
    <cellStyle name="_CurrencySpace_AVP" xfId="314"/>
    <cellStyle name="_CurrencySpace_avp_Palm Model 10_05" xfId="315"/>
    <cellStyle name="_CurrencySpace_Book1" xfId="316"/>
    <cellStyle name="_CurrencySpace_Book1_08 Altar Model" xfId="317"/>
    <cellStyle name="_CurrencySpace_Book1_Merger Plan 2-10-04 GSIBDv3" xfId="318"/>
    <cellStyle name="_CurrencySpace_Book2" xfId="319"/>
    <cellStyle name="_CurrencySpace_buyer_analysis" xfId="320"/>
    <cellStyle name="_CurrencySpace_Catherine Historical Financials ('94 - '06)" xfId="321"/>
    <cellStyle name="_CurrencySpace_CC Tracking Model 10-feb (nov results)" xfId="322"/>
    <cellStyle name="_CurrencySpace_CC Tracking Model 13-feb (dec results)" xfId="323"/>
    <cellStyle name="_CurrencySpace_Chart LBO model 07-24-03" xfId="324"/>
    <cellStyle name="_CurrencySpace_com_ic_universe_6" xfId="325"/>
    <cellStyle name="_CurrencySpace_Comparative Balance Sheets" xfId="326"/>
    <cellStyle name="_CurrencySpace_CSC Update_Status of Companies_11_19" xfId="327"/>
    <cellStyle name="_CurrencySpace_CSC with WACC" xfId="328"/>
    <cellStyle name="_CurrencySpace_CSC_Palm_Sum_of_Parts_4_20_01" xfId="329"/>
    <cellStyle name="_CurrencySpace_CSC_Palm_Sum_of_Parts_5_23_01a" xfId="330"/>
    <cellStyle name="_CurrencySpace_DCF Analysis" xfId="331"/>
    <cellStyle name="_CurrencySpace_Description" xfId="332"/>
    <cellStyle name="_CurrencySpace_Description " xfId="333"/>
    <cellStyle name="_CurrencySpace_Description _37 Roark Model_With GS Financing" xfId="334"/>
    <cellStyle name="_CurrencySpace_Eagle Ridge Cash Flow 01-10-02_GS" xfId="335"/>
    <cellStyle name="_CurrencySpace_Final Canadian Bank Comp (sent to IBD)FORM" xfId="336"/>
    <cellStyle name="_CurrencySpace_Financial Comp to Mgmt Projections 02" xfId="337"/>
    <cellStyle name="_CurrencySpace_Financials" xfId="338"/>
    <cellStyle name="_CurrencySpace_Financials from OM" xfId="339"/>
    <cellStyle name="_CurrencySpace_Financials From OM and Audited Financials" xfId="340"/>
    <cellStyle name="_CurrencySpace_Football Field" xfId="341"/>
    <cellStyle name="_CurrencySpace_IBES_EPS_Estimates" xfId="342"/>
    <cellStyle name="_CurrencySpace_Initial Build" xfId="343"/>
    <cellStyle name="_CurrencySpace_LBO (Post IM)" xfId="344"/>
    <cellStyle name="_CurrencySpace_Master_Telecom_Equipment_CSCb" xfId="345"/>
    <cellStyle name="_CurrencySpace_May, 2006 Estimate 6-21-06_na SD NEW 08.14.06" xfId="346"/>
    <cellStyle name="_CurrencySpace_Merger Model - Exec" xfId="347"/>
    <cellStyle name="_CurrencySpace_merger plans" xfId="348"/>
    <cellStyle name="_CurrencySpace_monet2.4" xfId="349"/>
    <cellStyle name="_CurrencySpace_monet2.4_temp" xfId="350"/>
    <cellStyle name="_CurrencySpace_monet2.8" xfId="351"/>
    <cellStyle name="_CurrencySpace_MotLion Projections may" xfId="352"/>
    <cellStyle name="_CurrencySpace_Old Life CSC" xfId="353"/>
    <cellStyle name="_CurrencySpace_pace_merger plans" xfId="354"/>
    <cellStyle name="_CurrencySpace_Palm Model 10_05" xfId="355"/>
    <cellStyle name="_CurrencySpace_pdf file" xfId="356"/>
    <cellStyle name="_CurrencySpace_PNC_PF_2Q_update" xfId="357"/>
    <cellStyle name="_CurrencySpace_Potential Strategic Partners" xfId="358"/>
    <cellStyle name="_CurrencySpace_Prepaid_Lease_Model_for_AAT_04(1)" xfId="359"/>
    <cellStyle name="_CurrencySpace_promote model" xfId="360"/>
    <cellStyle name="_CurrencySpace_QVC LBO Model 2-12-03 v3" xfId="361"/>
    <cellStyle name="_CurrencySpace_Semperit AVP 14-Nov-2002" xfId="362"/>
    <cellStyle name="_CurrencySpace_Short_Form_LBO" xfId="363"/>
    <cellStyle name="_CurrencySpace_Spectrasite model 02" xfId="364"/>
    <cellStyle name="_CurrencySpace_Stallion Analysis_a" xfId="365"/>
    <cellStyle name="_CurrencySpace_Summary Valuation Analysis" xfId="366"/>
    <cellStyle name="_CurrencySpace_Syndication Short Form CF Model" xfId="367"/>
    <cellStyle name="_CurrencySpace_Synergies" xfId="368"/>
    <cellStyle name="_CurrencySpace_Troon Financials 8-1-02" xfId="369"/>
    <cellStyle name="_CurrencySpace_Troon_EBITDA" xfId="370"/>
    <cellStyle name="_CurrencySpace_Valuation Overview - June 2001" xfId="371"/>
    <cellStyle name="_CurrencySpace_Valuation_Troon dpak 8-5-02 v3" xfId="372"/>
    <cellStyle name="_CurrencySpace_Wienerberger AVP 2003-08-15" xfId="373"/>
    <cellStyle name="_CurrencySpace_Wienerberger Estimates" xfId="374"/>
    <cellStyle name="_date" xfId="375"/>
    <cellStyle name="_Dollar" xfId="376"/>
    <cellStyle name="_DYN Unit Model (State by State Dispatch) v33" xfId="377"/>
    <cellStyle name="_DYN Unit Model (State by State Dispatch) v33_100 Roark Model_With GS Financing_Quarterly" xfId="378"/>
    <cellStyle name="_DYN Unit Model (State by State Dispatch) v33_67 Roark Model_With GS Financing" xfId="379"/>
    <cellStyle name="_DYN Unit Model (State by State Dispatch) v33_82 Roark Model_With GS Financing_Quarterly" xfId="380"/>
    <cellStyle name="_e-plus debt - Machado1" xfId="381"/>
    <cellStyle name="_e-plus debt - Machado1_100 Roark Model_With GS Financing_Quarterly" xfId="382"/>
    <cellStyle name="_e-plus debt - Machado1_67 Roark Model_With GS Financing" xfId="383"/>
    <cellStyle name="_e-plus debt - Machado1_82 Roark Model_With GS Financing_Quarterly" xfId="384"/>
    <cellStyle name="_Euro" xfId="385"/>
    <cellStyle name="_Euro_16 Coffeyville Model - Outage Sensitivity" xfId="386"/>
    <cellStyle name="_Euro_accretion dilution analysis" xfId="387"/>
    <cellStyle name="_Euro_Book1" xfId="388"/>
    <cellStyle name="_Euro_CSC_Palm_Sum_of_Parts_5_23_01a" xfId="389"/>
    <cellStyle name="_Euro_Financials Layout dpak 9-26-01 v1" xfId="390"/>
    <cellStyle name="_Euro_IBES_EPS_Estimates" xfId="391"/>
    <cellStyle name="_Euro_Palm Model 10_05" xfId="392"/>
    <cellStyle name="_Euro_Palm Model 10_05_100 Roark Model_With GS Financing_Quarterly" xfId="393"/>
    <cellStyle name="_Euro_Palm Model 10_05_67 Roark Model_With GS Financing" xfId="394"/>
    <cellStyle name="_Euro_Palm Model 10_05_82 Roark Model_With GS Financing_Quarterly" xfId="395"/>
    <cellStyle name="_Euro_Potential Strategic Partners" xfId="396"/>
    <cellStyle name="_Euro_Simple Merger Plans" xfId="397"/>
    <cellStyle name="_Euro_VPP 01" xfId="398"/>
    <cellStyle name="_Frontier Refinance Model - 0817 - 1yr T + 5bps" xfId="399"/>
    <cellStyle name="_GBP" xfId="400"/>
    <cellStyle name="—_GS_Cash" xfId="401"/>
    <cellStyle name="—_GS_Cash " xfId="402"/>
    <cellStyle name="_Harris-El Paso-Edinburg-05-07-01" xfId="403"/>
    <cellStyle name="_Harris-El Paso-Edinburg-05-07-01_100 Roark Model_With GS Financing_Quarterly" xfId="404"/>
    <cellStyle name="_Harris-El Paso-Edinburg-05-07-01_67 Roark Model_With GS Financing" xfId="405"/>
    <cellStyle name="_Harris-El Paso-Edinburg-05-07-01_82 Roark Model_With GS Financing_Quarterly" xfId="406"/>
    <cellStyle name="_Harris-El Paso-Edinburg-06-18-01" xfId="407"/>
    <cellStyle name="_Harris-El Paso-Edinburg-06-18-01_100 Roark Model_With GS Financing_Quarterly" xfId="408"/>
    <cellStyle name="_Harris-El Paso-Edinburg-06-18-01_67 Roark Model_With GS Financing" xfId="409"/>
    <cellStyle name="_Harris-El Paso-Edinburg-06-18-01_82 Roark Model_With GS Financing_Quarterly" xfId="410"/>
    <cellStyle name="_Heading" xfId="411"/>
    <cellStyle name="_Heading_01 FR Assumptions" xfId="412"/>
    <cellStyle name="_Heading_02 CAPEX May 4 2 0 REVISED" xfId="413"/>
    <cellStyle name="_Heading_02 Financials Sept 27th" xfId="414"/>
    <cellStyle name="_Heading_03 ECO OUTPUT BY QTR (BASE CASE)" xfId="415"/>
    <cellStyle name="_Heading_04 Altar P&amp;L Buildup" xfId="416"/>
    <cellStyle name="_Heading_09 Cooper LBO" xfId="417"/>
    <cellStyle name="_Heading_09 Cooper LBO_100 Roark Model_With GS Financing_Quarterly" xfId="418"/>
    <cellStyle name="_Heading_09 Cooper LBO_67 Roark Model_With GS Financing" xfId="419"/>
    <cellStyle name="_Heading_09 Cooper LBO_82 Roark Model_With GS Financing_Quarterly" xfId="420"/>
    <cellStyle name="_Heading_23 Longview Model" xfId="421"/>
    <cellStyle name="_Heading_23 Longview Model_100 Roark Model_With GS Financing_Quarterly" xfId="422"/>
    <cellStyle name="_Heading_23 Longview Model_67 Roark Model_With GS Financing" xfId="423"/>
    <cellStyle name="_Heading_23 Longview Model_82 Roark Model_With GS Financing_Quarterly" xfId="424"/>
    <cellStyle name="_Heading_33 Roark Model_With GS Financing REPAIRED" xfId="425"/>
    <cellStyle name="_Heading_Book1" xfId="426"/>
    <cellStyle name="_Heading_Build-up by Segment" xfId="427"/>
    <cellStyle name="_Heading_Comps 24May02_Final" xfId="428"/>
    <cellStyle name="_Heading_Cooper Model 25v1" xfId="429"/>
    <cellStyle name="_Heading_Corporate and restructuring charges" xfId="430"/>
    <cellStyle name="_Heading_Expenses by Division" xfId="431"/>
    <cellStyle name="_Heading_fees" xfId="432"/>
    <cellStyle name="_Heading_Final Canadian Bank Comp (sent to IBD)FORM" xfId="433"/>
    <cellStyle name="_Heading_GS Longview Model_Sep 14 2006 v14 Formatted for Siemens" xfId="434"/>
    <cellStyle name="_Heading_GS Longview Model_Sep 14 2006 v14 Formatted for Siemens_100 Roark Model_With GS Financing_Quarterly" xfId="435"/>
    <cellStyle name="_Heading_GS Longview Model_Sep 14 2006 v14 Formatted for Siemens_67 Roark Model_With GS Financing" xfId="436"/>
    <cellStyle name="_Heading_GS Longview Model_Sep 14 2006 v14 Formatted for Siemens_82 Roark Model_With GS Financing_Quarterly" xfId="437"/>
    <cellStyle name="_Heading_Hedge Volumes 091604" xfId="438"/>
    <cellStyle name="_Heading_Initial Build" xfId="439"/>
    <cellStyle name="_Heading_MAXF historical financials" xfId="440"/>
    <cellStyle name="_Heading_May, 2006 Estimate 6-21-06_na SD NEW 08.14.06" xfId="441"/>
    <cellStyle name="_Heading_May, 2006 Estimate 6-21-06_na SD NEW 08.14.06_100 Roark Model_With GS Financing_Quarterly" xfId="442"/>
    <cellStyle name="_Heading_May, 2006 Estimate 6-21-06_na SD NEW 08.14.06_67 Roark Model_With GS Financing" xfId="443"/>
    <cellStyle name="_Heading_May, 2006 Estimate 6-21-06_na SD NEW 08.14.06_82 Roark Model_With GS Financing_Quarterly" xfId="444"/>
    <cellStyle name="_Heading_Output Pages" xfId="445"/>
    <cellStyle name="_Heading_Output Pagesv2" xfId="446"/>
    <cellStyle name="_Heading_PL Consolidated (2003)" xfId="447"/>
    <cellStyle name="_Heading_Prepaid Lease Model" xfId="448"/>
    <cellStyle name="_Heading_Prepaid Lease Model_100 Roark Model_With GS Financing_Quarterly" xfId="449"/>
    <cellStyle name="_Heading_Prepaid Lease Model_67 Roark Model_With GS Financing" xfId="450"/>
    <cellStyle name="_Heading_Prepaid Lease Model_82 Roark Model_With GS Financing_Quarterly" xfId="451"/>
    <cellStyle name="_Heading_Prepaid_Lease_Model_for_AAT_04(1)" xfId="452"/>
    <cellStyle name="_Heading_prestemp" xfId="453"/>
    <cellStyle name="_Heading_Revenue Build-up" xfId="454"/>
    <cellStyle name="_Heading_Semperit AVP 14-Nov-2002" xfId="455"/>
    <cellStyle name="_Heading_Short_Form_LBO" xfId="456"/>
    <cellStyle name="_Heading_Summary Financials 04" xfId="457"/>
    <cellStyle name="_Heading_Summary Financials 04_100 Roark Model_With GS Financing_Quarterly" xfId="458"/>
    <cellStyle name="_Heading_Summary Financials 04_67 Roark Model_With GS Financing" xfId="459"/>
    <cellStyle name="_Heading_Summary Financials 04_82 Roark Model_With GS Financing_Quarterly" xfId="460"/>
    <cellStyle name="_Heading_Summary P&amp;L" xfId="461"/>
    <cellStyle name="_Heading_Syndication Short Form CF Model" xfId="462"/>
    <cellStyle name="_Heading_Syndication Short Form CF Model_100 Roark Model_With GS Financing_Quarterly" xfId="463"/>
    <cellStyle name="_Heading_Syndication Short Form CF Model_67 Roark Model_With GS Financing" xfId="464"/>
    <cellStyle name="_Heading_Syndication Short Form CF Model_82 Roark Model_With GS Financing_Quarterly" xfId="465"/>
    <cellStyle name="_Heading_Wienerberger AVP 2003-08-15" xfId="466"/>
    <cellStyle name="_Heading_Wienerberger Estimates" xfId="467"/>
    <cellStyle name="_Heading_Wienerberger Estimates_100 Roark Model_With GS Financing_Quarterly" xfId="468"/>
    <cellStyle name="_Heading_Wienerberger Estimates_67 Roark Model_With GS Financing" xfId="469"/>
    <cellStyle name="_Heading_Wienerberger Estimates_82 Roark Model_With GS Financing_Quarterly" xfId="470"/>
    <cellStyle name="_Highlight" xfId="471"/>
    <cellStyle name="_Highlight_accretion dilution analysis" xfId="472"/>
    <cellStyle name="_Highlight_Assumptions" xfId="473"/>
    <cellStyle name="_Highlight_Caroline Model" xfId="474"/>
    <cellStyle name="_Highlight_Comps 24May02_Final" xfId="475"/>
    <cellStyle name="_Highlight_CSC_Palm_Sum_of_Parts_5_23_01a" xfId="476"/>
    <cellStyle name="_Highlight_Expenses_V6" xfId="477"/>
    <cellStyle name="_Highlight_Financials" xfId="478"/>
    <cellStyle name="_Highlight_Financials Layout dpak 9-26-01 v1" xfId="479"/>
    <cellStyle name="_Highlight_GS Long Form Model3 7-23-02 TROON v34" xfId="480"/>
    <cellStyle name="_Highlight_Historical Financials" xfId="481"/>
    <cellStyle name="_Highlight_IBES_EPS_Estimates" xfId="482"/>
    <cellStyle name="_Highlight_Lease Expiration Model" xfId="483"/>
    <cellStyle name="_Highlight_Management Numbers Linked" xfId="484"/>
    <cellStyle name="_Highlight_ModelDrivers1" xfId="485"/>
    <cellStyle name="_Highlight_Original Masters2002 Base Case Model 2-12-03 v1" xfId="486"/>
    <cellStyle name="_Highlight_Palm Model 10_05" xfId="487"/>
    <cellStyle name="_Highlight_Palm Model 10_05_100 Roark Model_With GS Financing_Quarterly" xfId="488"/>
    <cellStyle name="_Highlight_Palm Model 10_05_67 Roark Model_With GS Financing" xfId="489"/>
    <cellStyle name="_Highlight_Palm Model 10_05_82 Roark Model_With GS Financing_Quarterly" xfId="490"/>
    <cellStyle name="_Highlight_PFOwnership" xfId="491"/>
    <cellStyle name="_Highlight_Potential Strategic Partners" xfId="492"/>
    <cellStyle name="_Highlight_Prospective Asset Sales v42" xfId="493"/>
    <cellStyle name="_Highlight_Simple Merger Plans" xfId="494"/>
    <cellStyle name="_Highlight_Troon DCF Model 8-13-02 v1" xfId="495"/>
    <cellStyle name="_Highlight_Updated LIBOR Curve from Marius Jungerhans 8-16-02" xfId="496"/>
    <cellStyle name="_JA Huggins Expansion Case 2 070506" xfId="497"/>
    <cellStyle name="_JPM Model vHOT" xfId="498"/>
    <cellStyle name="_JPM Model vHOT_100 Roark Model_With GS Financing_Quarterly" xfId="499"/>
    <cellStyle name="_JPM Model vHOT_67 Roark Model_With GS Financing" xfId="500"/>
    <cellStyle name="_JPM Model vHOT_82 Roark Model_With GS Financing_Quarterly" xfId="501"/>
    <cellStyle name="_JPM summary output v2" xfId="502"/>
    <cellStyle name="_JPM summary output v2_100 Roark Model_With GS Financing_Quarterly" xfId="503"/>
    <cellStyle name="_JPM summary output v2_67 Roark Model_With GS Financing" xfId="504"/>
    <cellStyle name="_JPM summary output v2_82 Roark Model_With GS Financing_Quarterly" xfId="505"/>
    <cellStyle name="_Kleen Model Debt Sizing (16)" xfId="506"/>
    <cellStyle name="_KPN Fixed" xfId="507"/>
    <cellStyle name="_Merger Plan 2-10-04 GSIBDv3" xfId="508"/>
    <cellStyle name="_Month" xfId="509"/>
    <cellStyle name="_Month_100 Roark Model_With GS Financing_Quarterly" xfId="510"/>
    <cellStyle name="_Month_67 Roark Model_With GS Financing" xfId="511"/>
    <cellStyle name="_Month_82 Roark Model_With GS Financing_Quarterly" xfId="512"/>
    <cellStyle name="_Multiple" xfId="513"/>
    <cellStyle name="_Multiple_01 Detailed Financial Model" xfId="514"/>
    <cellStyle name="_Multiple_01 Fig Tech CSC 1Q03" xfId="515"/>
    <cellStyle name="_Multiple_02 Potential Partner Ability to Pay Analysis2" xfId="516"/>
    <cellStyle name="_Multiple_02 Spring Model" xfId="517"/>
    <cellStyle name="_Multiple_04 Altar P&amp;L Buildup" xfId="518"/>
    <cellStyle name="_Multiple_04 Subsidiary Overview" xfId="519"/>
    <cellStyle name="_Multiple_08 Altar Model" xfId="520"/>
    <cellStyle name="_Multiple_09 Cooper LBO" xfId="521"/>
    <cellStyle name="_Multiple_12 Merger Plans" xfId="522"/>
    <cellStyle name="_Multiple_16 Coffeyville Model - Outage Sensitivity" xfId="523"/>
    <cellStyle name="_Multiple_accretion dilution analysis" xfId="524"/>
    <cellStyle name="_Multiple_Acquisition Ops 3" xfId="525"/>
    <cellStyle name="_Multiple_ADLAC Capital Structure Model-v2" xfId="526"/>
    <cellStyle name="_Multiple_Appliances Metrics for Leverage Finance" xfId="527"/>
    <cellStyle name="_Multiple_Asset_Management_CSC_Updated_06_26_2002" xfId="528"/>
    <cellStyle name="_Multiple_AVP" xfId="529"/>
    <cellStyle name="_Multiple_AVP - prev. 06 financials" xfId="530"/>
    <cellStyle name="_Multiple_avp_Merger Plan 2-10-04 GSIBDv3" xfId="531"/>
    <cellStyle name="_Multiple_avp_Palm Model 10_05" xfId="532"/>
    <cellStyle name="_Multiple_Bank &amp; Thrift Buyer Merger Plan(AutoPrice2000)" xfId="533"/>
    <cellStyle name="_Multiple_bank_csc_Q1_2001" xfId="534"/>
    <cellStyle name="_Multiple_bank_csc_Q2_2001" xfId="535"/>
    <cellStyle name="_Multiple_bank_csc_Q2_2001_c1" xfId="536"/>
    <cellStyle name="_Multiple_Book1" xfId="537"/>
    <cellStyle name="_Multiple_Book1_08 Altar Model" xfId="538"/>
    <cellStyle name="_Multiple_Book1_1" xfId="539"/>
    <cellStyle name="_Multiple_Book1_Merger Plan 2-10-04 GSIBDv3" xfId="540"/>
    <cellStyle name="_Multiple_Book2" xfId="541"/>
    <cellStyle name="_Multiple_Borders Model 11-11-03 mezz v6" xfId="542"/>
    <cellStyle name="_Multiple_Build-up by Segment" xfId="543"/>
    <cellStyle name="_Multiple_buyer_analysis" xfId="544"/>
    <cellStyle name="_Multiple_Catherine Historical Financials ('94 - '06)" xfId="545"/>
    <cellStyle name="_Multiple_CC Tracking Model 10-feb (nov results)" xfId="546"/>
    <cellStyle name="_Multiple_CC Tracking Model 13-feb (dec results)" xfId="547"/>
    <cellStyle name="_Multiple_Chart LBO model 07-24-03" xfId="548"/>
    <cellStyle name="_Multiple_Charter LBO model 07-25-03" xfId="549"/>
    <cellStyle name="_Multiple_com_ic_universe_6" xfId="550"/>
    <cellStyle name="_Multiple_Comparative Balance Sheets" xfId="551"/>
    <cellStyle name="_Multiple_Comparison of GS vs TRP base cases" xfId="552"/>
    <cellStyle name="_Multiple_Corporate and restructuring charges" xfId="553"/>
    <cellStyle name="_Multiple_Cross Dock Projections v3" xfId="554"/>
    <cellStyle name="_Multiple_csc" xfId="555"/>
    <cellStyle name="_Multiple_CSC Update_Status of Companies_11_19" xfId="556"/>
    <cellStyle name="_Multiple_CSC with WACC" xfId="557"/>
    <cellStyle name="_Multiple_CSC_Palm_Sum_of_Parts_4_20_01" xfId="558"/>
    <cellStyle name="_Multiple_CSC_Palm_Sum_of_Parts_5_23_01a" xfId="559"/>
    <cellStyle name="_Multiple_DCF Analysis" xfId="560"/>
    <cellStyle name="_Multiple_Description" xfId="561"/>
    <cellStyle name="_Multiple_Description " xfId="562"/>
    <cellStyle name="_Multiple_Description _37 Roark Model_With GS Financing" xfId="563"/>
    <cellStyle name="_Multiple_discussion" xfId="564"/>
    <cellStyle name="_Multiple_Eagle Ridge Cash Flow 01-10-02_GS" xfId="565"/>
    <cellStyle name="_Multiple_Expenses by Division" xfId="566"/>
    <cellStyle name="_Multiple_Final Canadian Bank Comp (sent to IBD)FORM" xfId="567"/>
    <cellStyle name="_Multiple_Financial Buildup 6-18-03 v7" xfId="568"/>
    <cellStyle name="_Multiple_Financial Comp to Mgmt Projections 02" xfId="569"/>
    <cellStyle name="_Multiple_Financials" xfId="570"/>
    <cellStyle name="_Multiple_Financials from OM" xfId="571"/>
    <cellStyle name="_Multiple_Financials From OM and Audited Financials" xfId="572"/>
    <cellStyle name="_Multiple_Financials_3" xfId="573"/>
    <cellStyle name="_Multiple_Football Field" xfId="574"/>
    <cellStyle name="_Multiple_IBES_EPS_Estimates" xfId="575"/>
    <cellStyle name="_Multiple_Initial Build" xfId="576"/>
    <cellStyle name="_Multiple_LBO (Post IM)" xfId="577"/>
    <cellStyle name="_Multiple_march_21_meeting" xfId="578"/>
    <cellStyle name="_Multiple_Master_Telecom_Equipment_CSCb" xfId="579"/>
    <cellStyle name="_Multiple_May, 2006 Estimate 6-21-06_na SD NEW 08.14.06" xfId="580"/>
    <cellStyle name="_Multiple_Merger Model - Exec" xfId="581"/>
    <cellStyle name="_Multiple_Merger model_new" xfId="582"/>
    <cellStyle name="_Multiple_Merger model_new_ability to pay" xfId="583"/>
    <cellStyle name="_Multiple_Merger Plan 2-10-04 GSIBDv3" xfId="584"/>
    <cellStyle name="_Multiple_merger plans" xfId="585"/>
    <cellStyle name="_Multiple_model_bk" xfId="586"/>
    <cellStyle name="_Multiple_monet_final_w_output" xfId="587"/>
    <cellStyle name="_Multiple_monet2.4" xfId="588"/>
    <cellStyle name="_Multiple_monet2.4_temp" xfId="589"/>
    <cellStyle name="_Multiple_monet2.8" xfId="590"/>
    <cellStyle name="_Multiple_MotLion Projections may" xfId="591"/>
    <cellStyle name="_Multiple_Neptune Ammortization Analysis 8-6-03" xfId="592"/>
    <cellStyle name="_Multiple_Old Life CSC" xfId="593"/>
    <cellStyle name="_Multiple_Other Category Breaidown 7-26-03 v1" xfId="594"/>
    <cellStyle name="_Multiple_Output Pages" xfId="595"/>
    <cellStyle name="_Multiple_Output Pagesv2" xfId="596"/>
    <cellStyle name="_Multiple_pace_merger plans" xfId="597"/>
    <cellStyle name="_Multiple_Palm Model 10_05" xfId="598"/>
    <cellStyle name="_Multiple_pdf file" xfId="599"/>
    <cellStyle name="_Multiple_PIA LBO Short Form" xfId="600"/>
    <cellStyle name="_Multiple_PNC_PF_2Q_update" xfId="601"/>
    <cellStyle name="_Multiple_Potential Strategic Partners" xfId="602"/>
    <cellStyle name="_Multiple_Prepaid_Lease_Model_for_AAT_04(1)" xfId="603"/>
    <cellStyle name="_Multiple_Projections--Management (Data Room)v6" xfId="604"/>
    <cellStyle name="_Multiple_promote model" xfId="605"/>
    <cellStyle name="_Multiple_QVC LBO Model 2-12-03 v3" xfId="606"/>
    <cellStyle name="_Multiple_Semperit AVP 14-Nov-2002" xfId="607"/>
    <cellStyle name="_Multiple_Short_Form_LBO" xfId="608"/>
    <cellStyle name="_Multiple_Sources and Uses FINAL dpakedit v2" xfId="609"/>
    <cellStyle name="_Multiple_Spectrasite model 02" xfId="610"/>
    <cellStyle name="_Multiple_Summary P&amp;L" xfId="611"/>
    <cellStyle name="_Multiple_Summary Valuation Analysis" xfId="612"/>
    <cellStyle name="_Multiple_Syndication Short Form CF Model" xfId="613"/>
    <cellStyle name="_Multiple_Synergies" xfId="614"/>
    <cellStyle name="_Multiple_Troon DCF Model 8-13-02 v1" xfId="615"/>
    <cellStyle name="_Multiple_Troon Financials 8-1-02" xfId="616"/>
    <cellStyle name="_Multiple_Troon LLC FS dpakedit 8-7-02" xfId="617"/>
    <cellStyle name="_Multiple_Troon LLC FS dpakedit 8-7-02 v3" xfId="618"/>
    <cellStyle name="_Multiple_Troon LLC FS dpakedit 8-7-02 v4" xfId="619"/>
    <cellStyle name="_Multiple_Troon_EBITDA" xfId="620"/>
    <cellStyle name="_Multiple_Valuation Overview - June 2001" xfId="621"/>
    <cellStyle name="_Multiple_Valuation_Troon dpak 8-5-02 v3" xfId="622"/>
    <cellStyle name="_Multiple_Wienerberger AVP 2003-08-15" xfId="623"/>
    <cellStyle name="_Multiple_Wienerberger Estimates" xfId="624"/>
    <cellStyle name="_MultipleSpace" xfId="625"/>
    <cellStyle name="_MultipleSpace_01 Detailed Financial Model" xfId="626"/>
    <cellStyle name="_MultipleSpace_01 Fig Tech CSC 1Q03" xfId="627"/>
    <cellStyle name="_MultipleSpace_02 Potential Partner Ability to Pay Analysis2" xfId="628"/>
    <cellStyle name="_MultipleSpace_04 Subsidiary Overview" xfId="629"/>
    <cellStyle name="_MultipleSpace_08 Altar Model" xfId="630"/>
    <cellStyle name="_MultipleSpace_12 Merger Plans" xfId="631"/>
    <cellStyle name="_MultipleSpace_16 Coffeyville Model - Outage Sensitivity" xfId="632"/>
    <cellStyle name="_MultipleSpace_accretion dilution analysis" xfId="633"/>
    <cellStyle name="_MultipleSpace_Acquisition Ops 3" xfId="634"/>
    <cellStyle name="_MultipleSpace_ADLAC Capital Structure Model-v2" xfId="635"/>
    <cellStyle name="_MultipleSpace_AVP" xfId="636"/>
    <cellStyle name="_MultipleSpace_AVP - prev. 06 financials" xfId="637"/>
    <cellStyle name="_MultipleSpace_avp_Merger Plan 2-10-04 GSIBDv3" xfId="638"/>
    <cellStyle name="_MultipleSpace_avp_Palm Model 10_05" xfId="639"/>
    <cellStyle name="_MultipleSpace_bank_csc_Q1_2001" xfId="640"/>
    <cellStyle name="_MultipleSpace_bank_csc_Q2_2001_c1" xfId="641"/>
    <cellStyle name="_MultipleSpace_Book1" xfId="642"/>
    <cellStyle name="_MultipleSpace_Book1_08 Altar Model" xfId="643"/>
    <cellStyle name="_MultipleSpace_Book1_Merger Plan 2-10-04 GSIBDv3" xfId="644"/>
    <cellStyle name="_MultipleSpace_Book2" xfId="645"/>
    <cellStyle name="_MultipleSpace_buyer_analysis" xfId="646"/>
    <cellStyle name="_MultipleSpace_Catherine Historical Financials ('94 - '06)" xfId="647"/>
    <cellStyle name="_MultipleSpace_CC Tracking Model 10-feb (nov results)" xfId="648"/>
    <cellStyle name="_MultipleSpace_CC Tracking Model 13-feb (dec results)" xfId="649"/>
    <cellStyle name="_MultipleSpace_Chart LBO model 07-24-03" xfId="650"/>
    <cellStyle name="_MultipleSpace_com_ic_universe_6" xfId="651"/>
    <cellStyle name="_MultipleSpace_Comparative Balance Sheets" xfId="652"/>
    <cellStyle name="_MultipleSpace_csc" xfId="653"/>
    <cellStyle name="_MultipleSpace_CSC Update_Status of Companies_11_19" xfId="654"/>
    <cellStyle name="_MultipleSpace_CSC with WACC" xfId="655"/>
    <cellStyle name="_MultipleSpace_CSC_Palm_Sum_of_Parts_4_20_01" xfId="656"/>
    <cellStyle name="_MultipleSpace_CSC_Palm_Sum_of_Parts_5_23_01a" xfId="657"/>
    <cellStyle name="_MultipleSpace_DCF Analysis" xfId="658"/>
    <cellStyle name="_MultipleSpace_Description" xfId="659"/>
    <cellStyle name="_MultipleSpace_Description " xfId="660"/>
    <cellStyle name="_MultipleSpace_Description _37 Roark Model_With GS Financing" xfId="661"/>
    <cellStyle name="_MultipleSpace_Eagle Ridge Cash Flow 01-10-02_GS" xfId="662"/>
    <cellStyle name="_MultipleSpace_Final Canadian Bank Comp (sent to IBD)FORM" xfId="663"/>
    <cellStyle name="_MultipleSpace_Financial Comp to Mgmt Projections 02" xfId="664"/>
    <cellStyle name="_MultipleSpace_Financials" xfId="665"/>
    <cellStyle name="_MultipleSpace_Financials from OM" xfId="666"/>
    <cellStyle name="_MultipleSpace_Financials From OM and Audited Financials" xfId="667"/>
    <cellStyle name="_MultipleSpace_Football Field" xfId="668"/>
    <cellStyle name="_MultipleSpace_IBES_EPS_Estimates" xfId="669"/>
    <cellStyle name="_MultipleSpace_Initial Build" xfId="670"/>
    <cellStyle name="_MultipleSpace_LBO (Post IM)" xfId="671"/>
    <cellStyle name="_MultipleSpace_Master_Telecom_Equipment_CSCb" xfId="672"/>
    <cellStyle name="_MultipleSpace_May, 2006 Estimate 6-21-06_na SD NEW 08.14.06" xfId="673"/>
    <cellStyle name="_MultipleSpace_Merger Model - Exec" xfId="674"/>
    <cellStyle name="_MultipleSpace_merger plans" xfId="675"/>
    <cellStyle name="_MultipleSpace_model_bk" xfId="676"/>
    <cellStyle name="_MultipleSpace_monet_final_w_output" xfId="677"/>
    <cellStyle name="_MultipleSpace_monet2.4" xfId="678"/>
    <cellStyle name="_MultipleSpace_monet2.4_temp" xfId="679"/>
    <cellStyle name="_MultipleSpace_monet2.8" xfId="680"/>
    <cellStyle name="_MultipleSpace_MotLion Projections may" xfId="681"/>
    <cellStyle name="_MultipleSpace_Old Life CSC" xfId="682"/>
    <cellStyle name="_MultipleSpace_pace_merger plans" xfId="683"/>
    <cellStyle name="_MultipleSpace_Palm Model 10_05" xfId="684"/>
    <cellStyle name="_MultipleSpace_pdf file" xfId="685"/>
    <cellStyle name="_MultipleSpace_PNC_PF_2Q_update" xfId="686"/>
    <cellStyle name="_MultipleSpace_Potential Strategic Partners" xfId="687"/>
    <cellStyle name="_MultipleSpace_Prepaid_Lease_Model_for_AAT_04(1)" xfId="688"/>
    <cellStyle name="_MultipleSpace_promote model" xfId="689"/>
    <cellStyle name="_MultipleSpace_QVC LBO Model 2-12-03 v3" xfId="690"/>
    <cellStyle name="_MultipleSpace_Semperit AVP 14-Nov-2002" xfId="691"/>
    <cellStyle name="_MultipleSpace_Short_Form_LBO" xfId="692"/>
    <cellStyle name="_MultipleSpace_Spectrasite model 02" xfId="693"/>
    <cellStyle name="_MultipleSpace_Summary Valuation Analysis" xfId="694"/>
    <cellStyle name="_MultipleSpace_Syndication Short Form CF Model" xfId="695"/>
    <cellStyle name="_MultipleSpace_Synergies" xfId="696"/>
    <cellStyle name="_MultipleSpace_Troon DCF Model 8-13-02 v1" xfId="697"/>
    <cellStyle name="_MultipleSpace_Troon Financials 8-1-02" xfId="698"/>
    <cellStyle name="_MultipleSpace_Troon LLC FS dpakedit 8-7-02" xfId="699"/>
    <cellStyle name="_MultipleSpace_Troon LLC FS dpakedit 8-7-02 v3" xfId="700"/>
    <cellStyle name="_MultipleSpace_Troon LLC FS dpakedit 8-7-02 v4" xfId="701"/>
    <cellStyle name="_MultipleSpace_Troon_EBITDA" xfId="702"/>
    <cellStyle name="_MultipleSpace_Valuation Overview - June 2001" xfId="703"/>
    <cellStyle name="_MultipleSpace_Valuation_Troon dpak 8-5-02 v3" xfId="704"/>
    <cellStyle name="_MultipleSpace_Wienerberger AVP 2003-08-15" xfId="705"/>
    <cellStyle name="_MultipleSpace_Wienerberger Estimates" xfId="706"/>
    <cellStyle name="_Noble comparison structures v26" xfId="707"/>
    <cellStyle name="_Percent" xfId="708"/>
    <cellStyle name="_Percent_Acquisition Ops 3" xfId="709"/>
    <cellStyle name="_Percent_AVP" xfId="710"/>
    <cellStyle name="_Percent_Book1" xfId="711"/>
    <cellStyle name="_Percent_Comparative Balance Sheets" xfId="712"/>
    <cellStyle name="_Percent_CSC with WACC" xfId="713"/>
    <cellStyle name="_Percent_Master_Telecom_Equipment_CSCb" xfId="714"/>
    <cellStyle name="_Percent_Merger Model - Exec" xfId="715"/>
    <cellStyle name="_Percent_merger plans" xfId="716"/>
    <cellStyle name="_Percent_monet2.4" xfId="717"/>
    <cellStyle name="_Percent_monet2.4_temp" xfId="718"/>
    <cellStyle name="_Percent_monet2.8" xfId="719"/>
    <cellStyle name="_Percent_MotLion Projections may" xfId="720"/>
    <cellStyle name="_Percent_pace_merger plans" xfId="721"/>
    <cellStyle name="_Percent_Palm Model 10_05" xfId="722"/>
    <cellStyle name="_Percent_pdf file" xfId="723"/>
    <cellStyle name="_Percent_Sources and Uses FINAL dpakedit v2" xfId="724"/>
    <cellStyle name="_Percent_Valuation Overview - June 2001" xfId="725"/>
    <cellStyle name="_Percent_Valuation_Troon dpak 8-5-02 v3" xfId="726"/>
    <cellStyle name="_PercentReal" xfId="727"/>
    <cellStyle name="_PercentReal_bs_avp" xfId="728"/>
    <cellStyle name="_percentReal_monet_final_w_output" xfId="729"/>
    <cellStyle name="_PercentSpace" xfId="730"/>
    <cellStyle name="_PercentSpace_Acquisition Ops 3" xfId="731"/>
    <cellStyle name="_PercentSpace_AVP" xfId="732"/>
    <cellStyle name="_PercentSpace_Book1" xfId="733"/>
    <cellStyle name="_PercentSpace_Book1_Merger Plan 2-10-04 GSIBDv3" xfId="734"/>
    <cellStyle name="_PercentSpace_Comparative Balance Sheets" xfId="735"/>
    <cellStyle name="_PercentSpace_CSC with WACC" xfId="736"/>
    <cellStyle name="_PercentSpace_Master_Telecom_Equipment_CSCb" xfId="737"/>
    <cellStyle name="_PercentSpace_Merger Model - Exec" xfId="738"/>
    <cellStyle name="_PercentSpace_merger plans" xfId="739"/>
    <cellStyle name="_PercentSpace_monet2.4" xfId="740"/>
    <cellStyle name="_PercentSpace_monet2.4_temp" xfId="741"/>
    <cellStyle name="_PercentSpace_monet2.8" xfId="742"/>
    <cellStyle name="_PercentSpace_MotLion Projections may" xfId="743"/>
    <cellStyle name="_PercentSpace_pace_merger plans" xfId="744"/>
    <cellStyle name="_PercentSpace_Palm Model 10_05" xfId="745"/>
    <cellStyle name="_PercentSpace_pdf file" xfId="746"/>
    <cellStyle name="_PercentSpace_Projections--Management (Data Room)v6" xfId="747"/>
    <cellStyle name="_PercentSpace_Sources and Uses FINAL dpakedit v2" xfId="748"/>
    <cellStyle name="_PercentSpace_Valuation Overview - June 2001" xfId="749"/>
    <cellStyle name="_PercentSpace_Valuation_Troon dpak 8-5-02 v3" xfId="750"/>
    <cellStyle name="_Philadelphia (6-27-05)" xfId="751"/>
    <cellStyle name="_Pipeline Data_022003" xfId="752"/>
    <cellStyle name="_Prototype Canadian Wind Model_(5-17-07_11a)" xfId="753"/>
    <cellStyle name="_Sean working template - new model" xfId="754"/>
    <cellStyle name="_Sources and Uses FINAL dpakedit v2" xfId="755"/>
    <cellStyle name="_SubHeading" xfId="756"/>
    <cellStyle name="_SubHeading_01 FR Assumptions" xfId="757"/>
    <cellStyle name="_SubHeading_01 model" xfId="758"/>
    <cellStyle name="_SubHeading_01 model_100 Roark Model_With GS Financing_Quarterly" xfId="759"/>
    <cellStyle name="_SubHeading_01 model_67 Roark Model_With GS Financing" xfId="760"/>
    <cellStyle name="_SubHeading_01 model_82 Roark Model_With GS Financing_Quarterly" xfId="761"/>
    <cellStyle name="_SubHeading_02 CAPEX May 4 2 0 REVISED" xfId="762"/>
    <cellStyle name="_SubHeading_02 Financials Sept 27th" xfId="763"/>
    <cellStyle name="_SubHeading_02 Potential Partner Ability to Pay Analysis2" xfId="764"/>
    <cellStyle name="_SubHeading_02 Potential Partner Ability to Pay Analysis2_100 Roark Model_With GS Financing_Quarterly" xfId="765"/>
    <cellStyle name="_SubHeading_02 Potential Partner Ability to Pay Analysis2_67 Roark Model_With GS Financing" xfId="766"/>
    <cellStyle name="_SubHeading_02 Potential Partner Ability to Pay Analysis2_82 Roark Model_With GS Financing_Quarterly" xfId="767"/>
    <cellStyle name="_SubHeading_03 ECO OUTPUT BY QTR (BASE CASE)" xfId="768"/>
    <cellStyle name="_SubHeading_04 Altar P&amp;L Buildup" xfId="769"/>
    <cellStyle name="_SubHeading_09 Cooper LBO" xfId="770"/>
    <cellStyle name="_SubHeading_09 Cooper LBO_100 Roark Model_With GS Financing_Quarterly" xfId="771"/>
    <cellStyle name="_SubHeading_09 Cooper LBO_67 Roark Model_With GS Financing" xfId="772"/>
    <cellStyle name="_SubHeading_09 Cooper LBO_82 Roark Model_With GS Financing_Quarterly" xfId="773"/>
    <cellStyle name="_SubHeading_12 Merger Plans" xfId="774"/>
    <cellStyle name="_SubHeading_12 Merger Plans_100 Roark Model_With GS Financing_Quarterly" xfId="775"/>
    <cellStyle name="_SubHeading_12 Merger Plans_67 Roark Model_With GS Financing" xfId="776"/>
    <cellStyle name="_SubHeading_12 Merger Plans_82 Roark Model_With GS Financing_Quarterly" xfId="777"/>
    <cellStyle name="_SubHeading_23 Longview Model" xfId="778"/>
    <cellStyle name="_SubHeading_23 Longview Model_100 Roark Model_With GS Financing_Quarterly" xfId="779"/>
    <cellStyle name="_SubHeading_23 Longview Model_67 Roark Model_With GS Financing" xfId="780"/>
    <cellStyle name="_SubHeading_23 Longview Model_82 Roark Model_With GS Financing_Quarterly" xfId="781"/>
    <cellStyle name="_SubHeading_37 Roark Model_With GS Financing" xfId="782"/>
    <cellStyle name="_SubHeading_accretion dilution analysis" xfId="783"/>
    <cellStyle name="_SubHeading_accretion dilution analysis_100 Roark Model_With GS Financing_Quarterly" xfId="784"/>
    <cellStyle name="_SubHeading_accretion dilution analysis_67 Roark Model_With GS Financing" xfId="785"/>
    <cellStyle name="_SubHeading_accretion dilution analysis_82 Roark Model_With GS Financing_Quarterly" xfId="786"/>
    <cellStyle name="_SubHeading_bank_csc_and merger plan4" xfId="787"/>
    <cellStyle name="_SubHeading_bank_csc_and merger plan4_100 Roark Model_With GS Financing_Quarterly" xfId="788"/>
    <cellStyle name="_SubHeading_bank_csc_and merger plan4_67 Roark Model_With GS Financing" xfId="789"/>
    <cellStyle name="_SubHeading_bank_csc_and merger plan4_82 Roark Model_With GS Financing_Quarterly" xfId="790"/>
    <cellStyle name="_SubHeading_bank_csc_Q1_2001" xfId="791"/>
    <cellStyle name="_SubHeading_bank_csc_Q1_2001_100 Roark Model_With GS Financing_Quarterly" xfId="792"/>
    <cellStyle name="_SubHeading_bank_csc_Q1_2001_67 Roark Model_With GS Financing" xfId="793"/>
    <cellStyle name="_SubHeading_bank_csc_Q1_2001_82 Roark Model_With GS Financing_Quarterly" xfId="794"/>
    <cellStyle name="_SubHeading_bank_csc_Q2_2001" xfId="795"/>
    <cellStyle name="_SubHeading_bank_csc_Q2_2001_100 Roark Model_With GS Financing_Quarterly" xfId="796"/>
    <cellStyle name="_SubHeading_bank_csc_Q2_2001_67 Roark Model_With GS Financing" xfId="797"/>
    <cellStyle name="_SubHeading_bank_csc_Q2_2001_82 Roark Model_With GS Financing_Quarterly" xfId="798"/>
    <cellStyle name="_SubHeading_bank_csc_Q2_2001_c1" xfId="799"/>
    <cellStyle name="_SubHeading_bank_csc_Q2_2001_c1_100 Roark Model_With GS Financing_Quarterly" xfId="800"/>
    <cellStyle name="_SubHeading_bank_csc_Q2_2001_c1_67 Roark Model_With GS Financing" xfId="801"/>
    <cellStyle name="_SubHeading_bank_csc_Q2_2001_c1_82 Roark Model_With GS Financing_Quarterly" xfId="802"/>
    <cellStyle name="_SubHeading_Book1" xfId="803"/>
    <cellStyle name="_SubHeading_Book1_08 Altar Model" xfId="804"/>
    <cellStyle name="_SubHeading_Book1_08 Altar Model_100 Roark Model_With GS Financing_Quarterly" xfId="805"/>
    <cellStyle name="_SubHeading_Book1_08 Altar Model_67 Roark Model_With GS Financing" xfId="806"/>
    <cellStyle name="_SubHeading_Book1_08 Altar Model_82 Roark Model_With GS Financing_Quarterly" xfId="807"/>
    <cellStyle name="_SubHeading_Build-up by Segment" xfId="808"/>
    <cellStyle name="_SubHeading_Comps 24May02_Final" xfId="809"/>
    <cellStyle name="_SubHeading_Cooper Model 25v1" xfId="810"/>
    <cellStyle name="_SubHeading_Corporate and restructuring charges" xfId="811"/>
    <cellStyle name="_SubHeading_CSC with WACC" xfId="812"/>
    <cellStyle name="_SubHeading_CSC with WACC_100 Roark Model_With GS Financing_Quarterly" xfId="813"/>
    <cellStyle name="_SubHeading_CSC with WACC_67 Roark Model_With GS Financing" xfId="814"/>
    <cellStyle name="_SubHeading_CSC with WACC_82 Roark Model_With GS Financing_Quarterly" xfId="815"/>
    <cellStyle name="_SubHeading_CSC_Palm_Sum_of_Parts_5_23_01a" xfId="816"/>
    <cellStyle name="_SubHeading_CSC_Palm_Sum_of_Parts_5_23_01a_100 Roark Model_With GS Financing_Quarterly" xfId="817"/>
    <cellStyle name="_SubHeading_CSC_Palm_Sum_of_Parts_5_23_01a_67 Roark Model_With GS Financing" xfId="818"/>
    <cellStyle name="_SubHeading_CSC_Palm_Sum_of_Parts_5_23_01a_82 Roark Model_With GS Financing_Quarterly" xfId="819"/>
    <cellStyle name="_SubHeading_Description" xfId="820"/>
    <cellStyle name="_SubHeading_Description " xfId="821"/>
    <cellStyle name="_SubHeading_Description _100 Roark Model_With GS Financing_Quarterly" xfId="822"/>
    <cellStyle name="_SubHeading_Description _33 Roark Model_With GS Financing REPAIRED" xfId="823"/>
    <cellStyle name="_SubHeading_Description _37 Roark Model_With GS Financing" xfId="824"/>
    <cellStyle name="_SubHeading_Description _67 Roark Model_With GS Financing" xfId="825"/>
    <cellStyle name="_SubHeading_Description _82 Roark Model_With GS Financing_Quarterly" xfId="826"/>
    <cellStyle name="_SubHeading_er" xfId="827"/>
    <cellStyle name="_SubHeading_er_100 Roark Model_With GS Financing_Quarterly" xfId="828"/>
    <cellStyle name="_SubHeading_er_67 Roark Model_With GS Financing" xfId="829"/>
    <cellStyle name="_SubHeading_er_82 Roark Model_With GS Financing_Quarterly" xfId="830"/>
    <cellStyle name="_SubHeading_Expenses by Division" xfId="831"/>
    <cellStyle name="_SubHeading_fees" xfId="832"/>
    <cellStyle name="_SubHeading_FigTech Merger Model_02" xfId="833"/>
    <cellStyle name="_SubHeading_FigTech Merger Model_02_100 Roark Model_With GS Financing_Quarterly" xfId="834"/>
    <cellStyle name="_SubHeading_FigTech Merger Model_02_67 Roark Model_With GS Financing" xfId="835"/>
    <cellStyle name="_SubHeading_FigTech Merger Model_02_82 Roark Model_With GS Financing_Quarterly" xfId="836"/>
    <cellStyle name="_SubHeading_Final Canadian Bank Comp (sent to IBD)FORM" xfId="837"/>
    <cellStyle name="_SubHeading_Financials Layout dpak 9-26-01 v1" xfId="838"/>
    <cellStyle name="_SubHeading_Financials Layout dpak 9-26-01 v1_100 Roark Model_With GS Financing_Quarterly" xfId="839"/>
    <cellStyle name="_SubHeading_Financials Layout dpak 9-26-01 v1_67 Roark Model_With GS Financing" xfId="840"/>
    <cellStyle name="_SubHeading_Financials Layout dpak 9-26-01 v1_82 Roark Model_With GS Financing_Quarterly" xfId="841"/>
    <cellStyle name="_SubHeading_Football Field" xfId="842"/>
    <cellStyle name="_SubHeading_Football Field_100 Roark Model_With GS Financing_Quarterly" xfId="843"/>
    <cellStyle name="_SubHeading_Football Field_67 Roark Model_With GS Financing" xfId="844"/>
    <cellStyle name="_SubHeading_Football Field_82 Roark Model_With GS Financing_Quarterly" xfId="845"/>
    <cellStyle name="_SubHeading_GS Longview Model_Sep 14 2006 v14 Formatted for Siemens" xfId="846"/>
    <cellStyle name="_SubHeading_GS Longview Model_Sep 14 2006 v14 Formatted for Siemens_100 Roark Model_With GS Financing_Quarterly" xfId="847"/>
    <cellStyle name="_SubHeading_GS Longview Model_Sep 14 2006 v14 Formatted for Siemens_67 Roark Model_With GS Financing" xfId="848"/>
    <cellStyle name="_SubHeading_GS Longview Model_Sep 14 2006 v14 Formatted for Siemens_82 Roark Model_With GS Financing_Quarterly" xfId="849"/>
    <cellStyle name="_SubHeading_Hedge Volumes 091604" xfId="850"/>
    <cellStyle name="_SubHeading_IBES_EPS_Estimates" xfId="851"/>
    <cellStyle name="_SubHeading_IBES_EPS_Estimates_100 Roark Model_With GS Financing_Quarterly" xfId="852"/>
    <cellStyle name="_SubHeading_IBES_EPS_Estimates_67 Roark Model_With GS Financing" xfId="853"/>
    <cellStyle name="_SubHeading_IBES_EPS_Estimates_82 Roark Model_With GS Financing_Quarterly" xfId="854"/>
    <cellStyle name="_SubHeading_Initial Build" xfId="855"/>
    <cellStyle name="_SubHeading_Master_Telecom_Equipment_CSC_5_9_01_v02" xfId="856"/>
    <cellStyle name="_SubHeading_Master_Telecom_Equipment_CSC_5_9_01_v02_100 Roark Model_With GS Financing_Quarterly" xfId="857"/>
    <cellStyle name="_SubHeading_Master_Telecom_Equipment_CSC_5_9_01_v02_67 Roark Model_With GS Financing" xfId="858"/>
    <cellStyle name="_SubHeading_Master_Telecom_Equipment_CSC_5_9_01_v02_82 Roark Model_With GS Financing_Quarterly" xfId="859"/>
    <cellStyle name="_SubHeading_Master_Telecom_Equipment_CSCb" xfId="860"/>
    <cellStyle name="_SubHeading_Master_Telecom_Equipment_CSCb_100 Roark Model_With GS Financing_Quarterly" xfId="861"/>
    <cellStyle name="_SubHeading_Master_Telecom_Equipment_CSCb_67 Roark Model_With GS Financing" xfId="862"/>
    <cellStyle name="_SubHeading_Master_Telecom_Equipment_CSCb_82 Roark Model_With GS Financing_Quarterly" xfId="863"/>
    <cellStyle name="_SubHeading_MAXF historical financials" xfId="864"/>
    <cellStyle name="_SubHeading_May, 2006 Estimate 6-21-06_na SD NEW 08.14.06" xfId="865"/>
    <cellStyle name="_SubHeading_May, 2006 Estimate 6-21-06_na SD NEW 08.14.06_100 Roark Model_With GS Financing_Quarterly" xfId="866"/>
    <cellStyle name="_SubHeading_May, 2006 Estimate 6-21-06_na SD NEW 08.14.06_67 Roark Model_With GS Financing" xfId="867"/>
    <cellStyle name="_SubHeading_May, 2006 Estimate 6-21-06_na SD NEW 08.14.06_82 Roark Model_With GS Financing_Quarterly" xfId="868"/>
    <cellStyle name="_SubHeading_Merger model_new_ability to pay" xfId="869"/>
    <cellStyle name="_SubHeading_Merger model_new_ability to pay_100 Roark Model_With GS Financing_Quarterly" xfId="870"/>
    <cellStyle name="_SubHeading_Merger model_new_ability to pay_67 Roark Model_With GS Financing" xfId="871"/>
    <cellStyle name="_SubHeading_Merger model_new_ability to pay_82 Roark Model_With GS Financing_Quarterly" xfId="872"/>
    <cellStyle name="_SubHeading_Merger Plan 31-Scenario 12" xfId="873"/>
    <cellStyle name="_SubHeading_Merger Plan 31-Scenario 12_100 Roark Model_With GS Financing_Quarterly" xfId="874"/>
    <cellStyle name="_SubHeading_Merger Plan 31-Scenario 12_67 Roark Model_With GS Financing" xfId="875"/>
    <cellStyle name="_SubHeading_Merger Plan 31-Scenario 12_82 Roark Model_With GS Financing_Quarterly" xfId="876"/>
    <cellStyle name="_SubHeading_merger plans_June 1" xfId="877"/>
    <cellStyle name="_SubHeading_merger plans_June 1_100 Roark Model_With GS Financing_Quarterly" xfId="878"/>
    <cellStyle name="_SubHeading_merger plans_June 1_67 Roark Model_With GS Financing" xfId="879"/>
    <cellStyle name="_SubHeading_merger plans_June 1_82 Roark Model_With GS Financing_Quarterly" xfId="880"/>
    <cellStyle name="_SubHeading_model_bk" xfId="881"/>
    <cellStyle name="_SubHeading_model_bk_100 Roark Model_With GS Financing_Quarterly" xfId="882"/>
    <cellStyle name="_SubHeading_model_bk_67 Roark Model_With GS Financing" xfId="883"/>
    <cellStyle name="_SubHeading_model_bk_82 Roark Model_With GS Financing_Quarterly" xfId="884"/>
    <cellStyle name="_SubHeading_monet2.4" xfId="885"/>
    <cellStyle name="_SubHeading_monet2.4_100 Roark Model_With GS Financing_Quarterly" xfId="886"/>
    <cellStyle name="_SubHeading_monet2.4_67 Roark Model_With GS Financing" xfId="887"/>
    <cellStyle name="_SubHeading_monet2.4_82 Roark Model_With GS Financing_Quarterly" xfId="888"/>
    <cellStyle name="_SubHeading_MotLion Projections may" xfId="889"/>
    <cellStyle name="_SubHeading_MotLion Projections may_100 Roark Model_With GS Financing_Quarterly" xfId="890"/>
    <cellStyle name="_SubHeading_MotLion Projections may_67 Roark Model_With GS Financing" xfId="891"/>
    <cellStyle name="_SubHeading_MotLion Projections may_82 Roark Model_With GS Financing_Quarterly" xfId="892"/>
    <cellStyle name="_SubHeading_Output Pages" xfId="893"/>
    <cellStyle name="_SubHeading_Output Pagesv2" xfId="894"/>
    <cellStyle name="_SubHeading_PL Consolidated (2003)" xfId="895"/>
    <cellStyle name="_SubHeading_PNC_merger_plan_divestitures_05" xfId="896"/>
    <cellStyle name="_SubHeading_PNC_merger_plan_divestitures_05_100 Roark Model_With GS Financing_Quarterly" xfId="897"/>
    <cellStyle name="_SubHeading_PNC_merger_plan_divestitures_05_67 Roark Model_With GS Financing" xfId="898"/>
    <cellStyle name="_SubHeading_PNC_merger_plan_divestitures_05_82 Roark Model_With GS Financing_Quarterly" xfId="899"/>
    <cellStyle name="_SubHeading_Potential Strategic Partners" xfId="900"/>
    <cellStyle name="_SubHeading_Potential Strategic Partners_100 Roark Model_With GS Financing_Quarterly" xfId="901"/>
    <cellStyle name="_SubHeading_Potential Strategic Partners_67 Roark Model_With GS Financing" xfId="902"/>
    <cellStyle name="_SubHeading_Potential Strategic Partners_82 Roark Model_With GS Financing_Quarterly" xfId="903"/>
    <cellStyle name="_SubHeading_Prepaid Lease Model" xfId="904"/>
    <cellStyle name="_SubHeading_Prepaid Lease Model_100 Roark Model_With GS Financing_Quarterly" xfId="905"/>
    <cellStyle name="_SubHeading_Prepaid Lease Model_67 Roark Model_With GS Financing" xfId="906"/>
    <cellStyle name="_SubHeading_Prepaid Lease Model_82 Roark Model_With GS Financing_Quarterly" xfId="907"/>
    <cellStyle name="_SubHeading_Prepaid_Lease_Model_for_AAT_04(1)" xfId="908"/>
    <cellStyle name="_SubHeading_prestemp" xfId="909"/>
    <cellStyle name="_SubHeading_prestemp_1" xfId="910"/>
    <cellStyle name="_SubHeading_prestemp_AVP - prev. 06 financials" xfId="911"/>
    <cellStyle name="_SubHeading_prestemp_AVP - prev. 06 financials_100 Roark Model_With GS Financing_Quarterly" xfId="912"/>
    <cellStyle name="_SubHeading_prestemp_AVP - prev. 06 financials_67 Roark Model_With GS Financing" xfId="913"/>
    <cellStyle name="_SubHeading_prestemp_AVP - prev. 06 financials_82 Roark Model_With GS Financing_Quarterly" xfId="914"/>
    <cellStyle name="_SubHeading_prestemp_Palm Model 10_05" xfId="915"/>
    <cellStyle name="_SubHeading_prestemp_Palm Model 10_05_100 Roark Model_With GS Financing_Quarterly" xfId="916"/>
    <cellStyle name="_SubHeading_prestemp_Palm Model 10_05_67 Roark Model_With GS Financing" xfId="917"/>
    <cellStyle name="_SubHeading_prestemp_Palm Model 10_05_82 Roark Model_With GS Financing_Quarterly" xfId="918"/>
    <cellStyle name="_SubHeading_prestemp_PNC_merger_plan_divestitures_05" xfId="919"/>
    <cellStyle name="_SubHeading_prestemp_PNC_merger_plan_divestitures_05_100 Roark Model_With GS Financing_Quarterly" xfId="920"/>
    <cellStyle name="_SubHeading_prestemp_PNC_merger_plan_divestitures_05_67 Roark Model_With GS Financing" xfId="921"/>
    <cellStyle name="_SubHeading_prestemp_PNC_merger_plan_divestitures_05_82 Roark Model_With GS Financing_Quarterly" xfId="922"/>
    <cellStyle name="_SubHeading_prestemp_PNC_PF_2Q_update" xfId="923"/>
    <cellStyle name="_SubHeading_prestemp_Simple Merger Plans" xfId="924"/>
    <cellStyle name="_SubHeading_prestemp_Simple Merger Plans_100 Roark Model_With GS Financing_Quarterly" xfId="925"/>
    <cellStyle name="_SubHeading_prestemp_Simple Merger Plans_67 Roark Model_With GS Financing" xfId="926"/>
    <cellStyle name="_SubHeading_prestemp_Simple Merger Plans_82 Roark Model_With GS Financing_Quarterly" xfId="927"/>
    <cellStyle name="_SubHeading_prestemp_Troon DCF Model 8-13-02 v1" xfId="928"/>
    <cellStyle name="_SubHeading_prestemp_Troon DCF Model 8-13-02 v1_100 Roark Model_With GS Financing_Quarterly" xfId="929"/>
    <cellStyle name="_SubHeading_prestemp_Troon DCF Model 8-13-02 v1_67 Roark Model_With GS Financing" xfId="930"/>
    <cellStyle name="_SubHeading_prestemp_Troon DCF Model 8-13-02 v1_82 Roark Model_With GS Financing_Quarterly" xfId="931"/>
    <cellStyle name="_SubHeading_prestemp_Valuation_Troon dpak 8-5-02 v3" xfId="932"/>
    <cellStyle name="_SubHeading_Revenue Build-up" xfId="933"/>
    <cellStyle name="_SubHeading_Semperit AVP 14-Nov-2002" xfId="934"/>
    <cellStyle name="_SubHeading_Short_Form_LBO" xfId="935"/>
    <cellStyle name="_SubHeading_Simple Merger Plans" xfId="936"/>
    <cellStyle name="_SubHeading_Simple Merger Plans_100 Roark Model_With GS Financing_Quarterly" xfId="937"/>
    <cellStyle name="_SubHeading_Simple Merger Plans_67 Roark Model_With GS Financing" xfId="938"/>
    <cellStyle name="_SubHeading_Simple Merger Plans_82 Roark Model_With GS Financing_Quarterly" xfId="939"/>
    <cellStyle name="_SubHeading_Stallion Analysis_a" xfId="940"/>
    <cellStyle name="_SubHeading_Stallion Analysis_a_100 Roark Model_With GS Financing_Quarterly" xfId="941"/>
    <cellStyle name="_SubHeading_Stallion Analysis_a_67 Roark Model_With GS Financing" xfId="942"/>
    <cellStyle name="_SubHeading_Stallion Analysis_a_82 Roark Model_With GS Financing_Quarterly" xfId="943"/>
    <cellStyle name="_SubHeading_stand_alone_dcf" xfId="944"/>
    <cellStyle name="_SubHeading_stand_alone_dcf_100 Roark Model_With GS Financing_Quarterly" xfId="945"/>
    <cellStyle name="_SubHeading_stand_alone_dcf_67 Roark Model_With GS Financing" xfId="946"/>
    <cellStyle name="_SubHeading_stand_alone_dcf_82 Roark Model_With GS Financing_Quarterly" xfId="947"/>
    <cellStyle name="_SubHeading_Summary Financials 04" xfId="948"/>
    <cellStyle name="_SubHeading_Summary Financials 04_100 Roark Model_With GS Financing_Quarterly" xfId="949"/>
    <cellStyle name="_SubHeading_Summary Financials 04_67 Roark Model_With GS Financing" xfId="950"/>
    <cellStyle name="_SubHeading_Summary Financials 04_82 Roark Model_With GS Financing_Quarterly" xfId="951"/>
    <cellStyle name="_SubHeading_Summary P&amp;L" xfId="952"/>
    <cellStyle name="_SubHeading_Summary Valuation Analysis" xfId="953"/>
    <cellStyle name="_SubHeading_Summary Valuation Analysis_100 Roark Model_With GS Financing_Quarterly" xfId="954"/>
    <cellStyle name="_SubHeading_Summary Valuation Analysis_67 Roark Model_With GS Financing" xfId="955"/>
    <cellStyle name="_SubHeading_Summary Valuation Analysis_82 Roark Model_With GS Financing_Quarterly" xfId="956"/>
    <cellStyle name="_SubHeading_Syndication Short Form CF Model" xfId="957"/>
    <cellStyle name="_SubHeading_Syndication Short Form CF Model_100 Roark Model_With GS Financing_Quarterly" xfId="958"/>
    <cellStyle name="_SubHeading_Syndication Short Form CF Model_67 Roark Model_With GS Financing" xfId="959"/>
    <cellStyle name="_SubHeading_Syndication Short Form CF Model_82 Roark Model_With GS Financing_Quarterly" xfId="960"/>
    <cellStyle name="_SubHeading_Synergies" xfId="961"/>
    <cellStyle name="_SubHeading_Synergies_100 Roark Model_With GS Financing_Quarterly" xfId="962"/>
    <cellStyle name="_SubHeading_Synergies_67 Roark Model_With GS Financing" xfId="963"/>
    <cellStyle name="_SubHeading_Synergies_82 Roark Model_With GS Financing_Quarterly" xfId="964"/>
    <cellStyle name="_SubHeading_Troon DCF Model 8-13-02 v1" xfId="965"/>
    <cellStyle name="_SubHeading_Troon DCF Model 8-13-02 v1_100 Roark Model_With GS Financing_Quarterly" xfId="966"/>
    <cellStyle name="_SubHeading_Troon DCF Model 8-13-02 v1_67 Roark Model_With GS Financing" xfId="967"/>
    <cellStyle name="_SubHeading_Troon DCF Model 8-13-02 v1_82 Roark Model_With GS Financing_Quarterly" xfId="968"/>
    <cellStyle name="_SubHeading_Troon LLC FS dpakedit 8-7-02" xfId="969"/>
    <cellStyle name="_SubHeading_Troon LLC FS dpakedit 8-7-02 v3" xfId="970"/>
    <cellStyle name="_SubHeading_Troon LLC FS dpakedit 8-7-02 v3_100 Roark Model_With GS Financing_Quarterly" xfId="971"/>
    <cellStyle name="_SubHeading_Troon LLC FS dpakedit 8-7-02 v3_67 Roark Model_With GS Financing" xfId="972"/>
    <cellStyle name="_SubHeading_Troon LLC FS dpakedit 8-7-02 v3_82 Roark Model_With GS Financing_Quarterly" xfId="973"/>
    <cellStyle name="_SubHeading_Troon LLC FS dpakedit 8-7-02 v4" xfId="974"/>
    <cellStyle name="_SubHeading_Troon LLC FS dpakedit 8-7-02 v4_100 Roark Model_With GS Financing_Quarterly" xfId="975"/>
    <cellStyle name="_SubHeading_Troon LLC FS dpakedit 8-7-02 v4_67 Roark Model_With GS Financing" xfId="976"/>
    <cellStyle name="_SubHeading_Troon LLC FS dpakedit 8-7-02 v4_82 Roark Model_With GS Financing_Quarterly" xfId="977"/>
    <cellStyle name="_SubHeading_Troon LLC FS dpakedit 8-7-02_100 Roark Model_With GS Financing_Quarterly" xfId="978"/>
    <cellStyle name="_SubHeading_Troon LLC FS dpakedit 8-7-02_67 Roark Model_With GS Financing" xfId="979"/>
    <cellStyle name="_SubHeading_Troon LLC FS dpakedit 8-7-02_82 Roark Model_With GS Financing_Quarterly" xfId="980"/>
    <cellStyle name="_SubHeading_Valuation_Troon dpak 8-5-02 v3" xfId="981"/>
    <cellStyle name="_SubHeading_Valuation_Troon dpak 8-5-02 v3_100 Roark Model_With GS Financing_Quarterly" xfId="982"/>
    <cellStyle name="_SubHeading_Valuation_Troon dpak 8-5-02 v3_67 Roark Model_With GS Financing" xfId="983"/>
    <cellStyle name="_SubHeading_Valuation_Troon dpak 8-5-02 v3_82 Roark Model_With GS Financing_Quarterly" xfId="984"/>
    <cellStyle name="_SubHeading_Wienerberger AVP 2003-08-15" xfId="985"/>
    <cellStyle name="_SubHeading_Wienerberger Estimates" xfId="986"/>
    <cellStyle name="_SubHeading_Wienerberger Estimates_100 Roark Model_With GS Financing_Quarterly" xfId="987"/>
    <cellStyle name="_SubHeading_Wienerberger Estimates_67 Roark Model_With GS Financing" xfId="988"/>
    <cellStyle name="_SubHeading_Wienerberger Estimates_82 Roark Model_With GS Financing_Quarterly" xfId="989"/>
    <cellStyle name="_Table" xfId="990"/>
    <cellStyle name="_Table_01 FR Assumptions" xfId="991"/>
    <cellStyle name="_Table_01 FR Assumptions_100 Roark Model_With GS Financing_Quarterly" xfId="992"/>
    <cellStyle name="_Table_01 FR Assumptions_67 Roark Model_With GS Financing" xfId="993"/>
    <cellStyle name="_Table_01 FR Assumptions_82 Roark Model_With GS Financing_Quarterly" xfId="994"/>
    <cellStyle name="_Table_01 model" xfId="995"/>
    <cellStyle name="_Table_02 Financials Sept 27th" xfId="996"/>
    <cellStyle name="_Table_02 Potential Partner Ability to Pay Analysis2" xfId="997"/>
    <cellStyle name="_Table_03 ECO OUTPUT BY QTR (BASE CASE)" xfId="998"/>
    <cellStyle name="_Table_03 ECO OUTPUT BY QTR (BASE CASE)_100 Roark Model_With GS Financing_Quarterly" xfId="999"/>
    <cellStyle name="_Table_03 ECO OUTPUT BY QTR (BASE CASE)_67 Roark Model_With GS Financing" xfId="1000"/>
    <cellStyle name="_Table_03 ECO OUTPUT BY QTR (BASE CASE)_82 Roark Model_With GS Financing_Quarterly" xfId="1001"/>
    <cellStyle name="_Table_04 Altar P&amp;L Buildup" xfId="1002"/>
    <cellStyle name="_Table_04 Altar P&amp;L Buildup_100 Roark Model_With GS Financing_Quarterly" xfId="1003"/>
    <cellStyle name="_Table_04 Altar P&amp;L Buildup_67 Roark Model_With GS Financing" xfId="1004"/>
    <cellStyle name="_Table_04 Altar P&amp;L Buildup_82 Roark Model_With GS Financing_Quarterly" xfId="1005"/>
    <cellStyle name="_Table_04 Subsidiary Overview" xfId="1006"/>
    <cellStyle name="_Table_09 Cooper LBO" xfId="1007"/>
    <cellStyle name="_Table_100 Roark Model_With GS Financing_Quarterly" xfId="1008"/>
    <cellStyle name="_Table_12 Merger Plans" xfId="1009"/>
    <cellStyle name="_Table_23 Longview Model" xfId="1010"/>
    <cellStyle name="_Table_67 Roark Model_With GS Financing" xfId="1011"/>
    <cellStyle name="_Table_82 Roark Model_With GS Financing_Quarterly" xfId="1012"/>
    <cellStyle name="_Table_accretion dilution analysis" xfId="1013"/>
    <cellStyle name="_Table_ADLAC Capital Structure Model-v2" xfId="1014"/>
    <cellStyle name="_Table_bank_csc_and merger plan4" xfId="1015"/>
    <cellStyle name="_Table_bank_csc_Q1_2001" xfId="1016"/>
    <cellStyle name="_Table_bank_csc_Q2_2001" xfId="1017"/>
    <cellStyle name="_Table_bank_csc_Q2_2001_c1" xfId="1018"/>
    <cellStyle name="_Table_Book1" xfId="1019"/>
    <cellStyle name="_Table_Book1_100 Roark Model_With GS Financing_Quarterly" xfId="1020"/>
    <cellStyle name="_Table_Book1_67 Roark Model_With GS Financing" xfId="1021"/>
    <cellStyle name="_Table_Book1_82 Roark Model_With GS Financing_Quarterly" xfId="1022"/>
    <cellStyle name="_Table_Corporate and restructuring charges" xfId="1023"/>
    <cellStyle name="_Table_Corporate and restructuring charges_100 Roark Model_With GS Financing_Quarterly" xfId="1024"/>
    <cellStyle name="_Table_Corporate and restructuring charges_67 Roark Model_With GS Financing" xfId="1025"/>
    <cellStyle name="_Table_Corporate and restructuring charges_82 Roark Model_With GS Financing_Quarterly" xfId="1026"/>
    <cellStyle name="_Table_CSC_Palm_Sum_of_Parts_5_23_01a" xfId="1027"/>
    <cellStyle name="_Table_Expenses by Division" xfId="1028"/>
    <cellStyle name="_Table_Expenses by Division_100 Roark Model_With GS Financing_Quarterly" xfId="1029"/>
    <cellStyle name="_Table_Expenses by Division_67 Roark Model_With GS Financing" xfId="1030"/>
    <cellStyle name="_Table_Expenses by Division_82 Roark Model_With GS Financing_Quarterly" xfId="1031"/>
    <cellStyle name="_Table_fees" xfId="1032"/>
    <cellStyle name="_Table_fees_100 Roark Model_With GS Financing_Quarterly" xfId="1033"/>
    <cellStyle name="_Table_fees_67 Roark Model_With GS Financing" xfId="1034"/>
    <cellStyle name="_Table_fees_82 Roark Model_With GS Financing_Quarterly" xfId="1035"/>
    <cellStyle name="_Table_FigTech Merger Model_02" xfId="1036"/>
    <cellStyle name="_Table_Financials Layout dpak 9-26-01 v1" xfId="1037"/>
    <cellStyle name="_Table_Football Field" xfId="1038"/>
    <cellStyle name="_Table_GS Longview Model_Sep 14 2006 v14 Formatted for Siemens" xfId="1039"/>
    <cellStyle name="_Table_Hedge Volumes 091604" xfId="1040"/>
    <cellStyle name="_Table_Hedge Volumes 091604_100 Roark Model_With GS Financing_Quarterly" xfId="1041"/>
    <cellStyle name="_Table_Hedge Volumes 091604_67 Roark Model_With GS Financing" xfId="1042"/>
    <cellStyle name="_Table_Hedge Volumes 091604_82 Roark Model_With GS Financing_Quarterly" xfId="1043"/>
    <cellStyle name="_Table_IBES_EPS_Estimates" xfId="1044"/>
    <cellStyle name="_Table_Initial Build" xfId="1045"/>
    <cellStyle name="_Table_Initial Build_100 Roark Model_With GS Financing_Quarterly" xfId="1046"/>
    <cellStyle name="_Table_Initial Build_67 Roark Model_With GS Financing" xfId="1047"/>
    <cellStyle name="_Table_Initial Build_82 Roark Model_With GS Financing_Quarterly" xfId="1048"/>
    <cellStyle name="_Table_May, 2006 Estimate 6-21-06_na SD NEW 08.14.06" xfId="1049"/>
    <cellStyle name="_Table_Merger model_new_ability to pay" xfId="1050"/>
    <cellStyle name="_Table_model_bk" xfId="1051"/>
    <cellStyle name="_Table_monet_final_w_output" xfId="1052"/>
    <cellStyle name="_Table_Output Pages" xfId="1053"/>
    <cellStyle name="_Table_Output Pages_100 Roark Model_With GS Financing_Quarterly" xfId="1054"/>
    <cellStyle name="_Table_Output Pages_67 Roark Model_With GS Financing" xfId="1055"/>
    <cellStyle name="_Table_Output Pages_82 Roark Model_With GS Financing_Quarterly" xfId="1056"/>
    <cellStyle name="_Table_Output Pagesv2" xfId="1057"/>
    <cellStyle name="_Table_Output Pagesv2_100 Roark Model_With GS Financing_Quarterly" xfId="1058"/>
    <cellStyle name="_Table_Output Pagesv2_67 Roark Model_With GS Financing" xfId="1059"/>
    <cellStyle name="_Table_Output Pagesv2_82 Roark Model_With GS Financing_Quarterly" xfId="1060"/>
    <cellStyle name="_Table_Palm Model 10_05" xfId="1061"/>
    <cellStyle name="_Table_Palm Model 10_05_100 Roark Model_With GS Financing_Quarterly" xfId="1062"/>
    <cellStyle name="_Table_Palm Model 10_05_67 Roark Model_With GS Financing" xfId="1063"/>
    <cellStyle name="_Table_Palm Model 10_05_82 Roark Model_With GS Financing_Quarterly" xfId="1064"/>
    <cellStyle name="_Table_PNC_merger_plan_divestitures_05" xfId="1065"/>
    <cellStyle name="_Table_Potential Strategic Partners" xfId="1066"/>
    <cellStyle name="_Table_Prepaid Lease Model" xfId="1067"/>
    <cellStyle name="_Table_Prepaid_Lease_Model_for_AAT_04(1)" xfId="1068"/>
    <cellStyle name="_Table_Prepaid_Lease_Model_for_AAT_04(1)_100 Roark Model_With GS Financing_Quarterly" xfId="1069"/>
    <cellStyle name="_Table_Prepaid_Lease_Model_for_AAT_04(1)_67 Roark Model_With GS Financing" xfId="1070"/>
    <cellStyle name="_Table_Prepaid_Lease_Model_for_AAT_04(1)_82 Roark Model_With GS Financing_Quarterly" xfId="1071"/>
    <cellStyle name="_Table_Simple Merger Plans" xfId="1072"/>
    <cellStyle name="_Table_Stallion Analysis_a" xfId="1073"/>
    <cellStyle name="_Table_stand_alone_dcf" xfId="1074"/>
    <cellStyle name="_Table_Summary Valuation Analysis" xfId="1075"/>
    <cellStyle name="_Table_Syndication Short Form CF Model" xfId="1076"/>
    <cellStyle name="_Table_Synergies" xfId="1077"/>
    <cellStyle name="_Table_Troon DCF Model 8-13-02 v1" xfId="1078"/>
    <cellStyle name="_Table_Troon LLC FS dpakedit 8-7-02" xfId="1079"/>
    <cellStyle name="_Table_Troon LLC FS dpakedit 8-7-02 v3" xfId="1080"/>
    <cellStyle name="_Table_Troon LLC FS dpakedit 8-7-02 v4" xfId="1081"/>
    <cellStyle name="_Table_Valuation_Troon dpak 8-5-02 v3" xfId="1082"/>
    <cellStyle name="_TableHead" xfId="1083"/>
    <cellStyle name="_TableHead_01 FR Assumptions" xfId="1084"/>
    <cellStyle name="_TableHead_02 Financials Sept 27th" xfId="1085"/>
    <cellStyle name="_TableHead_02 Spring Model" xfId="1086"/>
    <cellStyle name="_TableHead_02 Spring Model_100 Roark Model_With GS Financing_Quarterly" xfId="1087"/>
    <cellStyle name="_TableHead_02 Spring Model_67 Roark Model_With GS Financing" xfId="1088"/>
    <cellStyle name="_TableHead_02 Spring Model_82 Roark Model_With GS Financing_Quarterly" xfId="1089"/>
    <cellStyle name="_TableHead_03 ECO OUTPUT BY QTR (BASE CASE)" xfId="1090"/>
    <cellStyle name="_TableHead_04 Altar P&amp;L Buildup" xfId="1091"/>
    <cellStyle name="_TableHead_09 Cooper LBO" xfId="1092"/>
    <cellStyle name="_TableHead_09 Cooper LBO_100 Roark Model_With GS Financing_Quarterly" xfId="1093"/>
    <cellStyle name="_TableHead_09 Cooper LBO_67 Roark Model_With GS Financing" xfId="1094"/>
    <cellStyle name="_TableHead_09 Cooper LBO_82 Roark Model_With GS Financing_Quarterly" xfId="1095"/>
    <cellStyle name="_TableHead_23 Longview Model" xfId="1096"/>
    <cellStyle name="_TableHead_23 Longview Model_100 Roark Model_With GS Financing_Quarterly" xfId="1097"/>
    <cellStyle name="_TableHead_23 Longview Model_67 Roark Model_With GS Financing" xfId="1098"/>
    <cellStyle name="_TableHead_23 Longview Model_82 Roark Model_With GS Financing_Quarterly" xfId="1099"/>
    <cellStyle name="_TableHead_37 Roark Model_With GS Financing" xfId="1100"/>
    <cellStyle name="_TableHead_accretion dilution analysis" xfId="1101"/>
    <cellStyle name="_TableHead_accretion dilution analysis_100 Roark Model_With GS Financing_Quarterly" xfId="1102"/>
    <cellStyle name="_TableHead_accretion dilution analysis_67 Roark Model_With GS Financing" xfId="1103"/>
    <cellStyle name="_TableHead_accretion dilution analysis_82 Roark Model_With GS Financing_Quarterly" xfId="1104"/>
    <cellStyle name="_TableHead_AVP - prev. 06 financials" xfId="1105"/>
    <cellStyle name="_TableHead_bank_csc_Q1_2001" xfId="1106"/>
    <cellStyle name="_TableHead_bank_csc_Q2_2001_c1" xfId="1107"/>
    <cellStyle name="_TableHead_bank_csc_Q2_2001_c1_100 Roark Model_With GS Financing_Quarterly" xfId="1108"/>
    <cellStyle name="_TableHead_bank_csc_Q2_2001_c1_67 Roark Model_With GS Financing" xfId="1109"/>
    <cellStyle name="_TableHead_bank_csc_Q2_2001_c1_82 Roark Model_With GS Financing_Quarterly" xfId="1110"/>
    <cellStyle name="_TableHead_Book1" xfId="1111"/>
    <cellStyle name="_TableHead_Commodity Finance_08 Encana Model (Company Numbers)" xfId="1112"/>
    <cellStyle name="_TableHead_Commodity Finance_08 Encana Model (Company Numbers)_100 Roark Model_With GS Financing_Quarterly" xfId="1113"/>
    <cellStyle name="_TableHead_Commodity Finance_08 Encana Model (Company Numbers)_67 Roark Model_With GS Financing" xfId="1114"/>
    <cellStyle name="_TableHead_Commodity Finance_08 Encana Model (Company Numbers)_82 Roark Model_With GS Financing_Quarterly" xfId="1115"/>
    <cellStyle name="_TableHead_Comparison Staple Vs Base" xfId="1116"/>
    <cellStyle name="_TableHead_Comparison Staple Vs Base_100 Roark Model_With GS Financing_Quarterly" xfId="1117"/>
    <cellStyle name="_TableHead_Comparison Staple Vs Base_67 Roark Model_With GS Financing" xfId="1118"/>
    <cellStyle name="_TableHead_Comparison Staple Vs Base_82 Roark Model_With GS Financing_Quarterly" xfId="1119"/>
    <cellStyle name="_TableHead_Comps 24May02_Final" xfId="1120"/>
    <cellStyle name="_TableHead_Corporate and restructuring charges" xfId="1121"/>
    <cellStyle name="_TableHead_CSC_Palm_Sum_of_Parts_5_23_01a" xfId="1122"/>
    <cellStyle name="_TableHead_CSC_Palm_Sum_of_Parts_5_23_01a_100 Roark Model_With GS Financing_Quarterly" xfId="1123"/>
    <cellStyle name="_TableHead_CSC_Palm_Sum_of_Parts_5_23_01a_67 Roark Model_With GS Financing" xfId="1124"/>
    <cellStyle name="_TableHead_CSC_Palm_Sum_of_Parts_5_23_01a_82 Roark Model_With GS Financing_Quarterly" xfId="1125"/>
    <cellStyle name="_TableHead_Expenses by Division" xfId="1126"/>
    <cellStyle name="_TableHead_fees" xfId="1127"/>
    <cellStyle name="_TableHead_Financials Layout dpak 9-26-01 v1" xfId="1128"/>
    <cellStyle name="_TableHead_Financials Layout dpak 9-26-01 v1_100 Roark Model_With GS Financing_Quarterly" xfId="1129"/>
    <cellStyle name="_TableHead_Financials Layout dpak 9-26-01 v1_67 Roark Model_With GS Financing" xfId="1130"/>
    <cellStyle name="_TableHead_Financials Layout dpak 9-26-01 v1_82 Roark Model_With GS Financing_Quarterly" xfId="1131"/>
    <cellStyle name="_TableHead_GS Longview Model_Sep 14 2006 v14 Formatted for Siemens" xfId="1132"/>
    <cellStyle name="_TableHead_GS Longview Model_Sep 14 2006 v14 Formatted for Siemens_100 Roark Model_With GS Financing_Quarterly" xfId="1133"/>
    <cellStyle name="_TableHead_GS Longview Model_Sep 14 2006 v14 Formatted for Siemens_67 Roark Model_With GS Financing" xfId="1134"/>
    <cellStyle name="_TableHead_GS Longview Model_Sep 14 2006 v14 Formatted for Siemens_82 Roark Model_With GS Financing_Quarterly" xfId="1135"/>
    <cellStyle name="_TableHead_Hedge Volumes 091604" xfId="1136"/>
    <cellStyle name="_TableHead_IBES_EPS_Estimates" xfId="1137"/>
    <cellStyle name="_TableHead_IBES_EPS_Estimates_100 Roark Model_With GS Financing_Quarterly" xfId="1138"/>
    <cellStyle name="_TableHead_IBES_EPS_Estimates_67 Roark Model_With GS Financing" xfId="1139"/>
    <cellStyle name="_TableHead_IBES_EPS_Estimates_82 Roark Model_With GS Financing_Quarterly" xfId="1140"/>
    <cellStyle name="_TableHead_Initial Build" xfId="1141"/>
    <cellStyle name="_TableHead_May, 2006 Estimate 6-21-06_na SD NEW 08.14.06" xfId="1142"/>
    <cellStyle name="_TableHead_May, 2006 Estimate 6-21-06_na SD NEW 08.14.06_100 Roark Model_With GS Financing_Quarterly" xfId="1143"/>
    <cellStyle name="_TableHead_May, 2006 Estimate 6-21-06_na SD NEW 08.14.06_67 Roark Model_With GS Financing" xfId="1144"/>
    <cellStyle name="_TableHead_May, 2006 Estimate 6-21-06_na SD NEW 08.14.06_82 Roark Model_With GS Financing_Quarterly" xfId="1145"/>
    <cellStyle name="_TableHead_model_bk" xfId="1146"/>
    <cellStyle name="_TableHead_monet_final_w_output" xfId="1147"/>
    <cellStyle name="_TableHead_monet_final_w_output_100 Roark Model_With GS Financing_Quarterly" xfId="1148"/>
    <cellStyle name="_TableHead_monet_final_w_output_67 Roark Model_With GS Financing" xfId="1149"/>
    <cellStyle name="_TableHead_monet_final_w_output_82 Roark Model_With GS Financing_Quarterly" xfId="1150"/>
    <cellStyle name="_TableHead_Output Pages" xfId="1151"/>
    <cellStyle name="_TableHead_Output Pagesv2" xfId="1152"/>
    <cellStyle name="_TableHead_Palm Model 10_05" xfId="1153"/>
    <cellStyle name="_TableHead_Palm Model 10_05_100 Roark Model_With GS Financing_Quarterly" xfId="1154"/>
    <cellStyle name="_TableHead_Palm Model 10_05_67 Roark Model_With GS Financing" xfId="1155"/>
    <cellStyle name="_TableHead_Palm Model 10_05_82 Roark Model_With GS Financing_Quarterly" xfId="1156"/>
    <cellStyle name="_TableHead_Potential Strategic Partners" xfId="1157"/>
    <cellStyle name="_TableHead_Potential Strategic Partners_100 Roark Model_With GS Financing_Quarterly" xfId="1158"/>
    <cellStyle name="_TableHead_Potential Strategic Partners_67 Roark Model_With GS Financing" xfId="1159"/>
    <cellStyle name="_TableHead_Potential Strategic Partners_82 Roark Model_With GS Financing_Quarterly" xfId="1160"/>
    <cellStyle name="_TableHead_Prepaid Lease Model" xfId="1161"/>
    <cellStyle name="_TableHead_Prepaid Lease Model_100 Roark Model_With GS Financing_Quarterly" xfId="1162"/>
    <cellStyle name="_TableHead_Prepaid Lease Model_67 Roark Model_With GS Financing" xfId="1163"/>
    <cellStyle name="_TableHead_Prepaid Lease Model_82 Roark Model_With GS Financing_Quarterly" xfId="1164"/>
    <cellStyle name="_TableHead_Prepaid_Lease_Model_for_AAT_04(1)" xfId="1165"/>
    <cellStyle name="_TableHead_Simple Merger Plans" xfId="1166"/>
    <cellStyle name="_TableHead_Simple Merger Plans_100 Roark Model_With GS Financing_Quarterly" xfId="1167"/>
    <cellStyle name="_TableHead_Simple Merger Plans_67 Roark Model_With GS Financing" xfId="1168"/>
    <cellStyle name="_TableHead_Simple Merger Plans_82 Roark Model_With GS Financing_Quarterly" xfId="1169"/>
    <cellStyle name="_TableHead_Syndication Short Form CF Model" xfId="1170"/>
    <cellStyle name="_TableHead_Syndication Short Form CF Model_100 Roark Model_With GS Financing_Quarterly" xfId="1171"/>
    <cellStyle name="_TableHead_Syndication Short Form CF Model_67 Roark Model_With GS Financing" xfId="1172"/>
    <cellStyle name="_TableHead_Syndication Short Form CF Model_82 Roark Model_With GS Financing_Quarterly" xfId="1173"/>
    <cellStyle name="_TableRowBorder" xfId="1174"/>
    <cellStyle name="_TableRowHead" xfId="1175"/>
    <cellStyle name="_TableRowHead_01 FR Assumptions" xfId="1176"/>
    <cellStyle name="_TableRowHead_02 Financials Sept 27th" xfId="1177"/>
    <cellStyle name="_TableRowHead_02 Spring Model" xfId="1178"/>
    <cellStyle name="_TableRowHead_02 Spring Model_100 Roark Model_With GS Financing_Quarterly" xfId="1179"/>
    <cellStyle name="_TableRowHead_02 Spring Model_67 Roark Model_With GS Financing" xfId="1180"/>
    <cellStyle name="_TableRowHead_02 Spring Model_82 Roark Model_With GS Financing_Quarterly" xfId="1181"/>
    <cellStyle name="_TableRowHead_03 ECO OUTPUT BY QTR (BASE CASE)" xfId="1182"/>
    <cellStyle name="_TableRowHead_04 Altar P&amp;L Buildup" xfId="1183"/>
    <cellStyle name="_TableRowHead_09 Cooper LBO" xfId="1184"/>
    <cellStyle name="_TableRowHead_09 Cooper LBO_100 Roark Model_With GS Financing_Quarterly" xfId="1185"/>
    <cellStyle name="_TableRowHead_09 Cooper LBO_67 Roark Model_With GS Financing" xfId="1186"/>
    <cellStyle name="_TableRowHead_09 Cooper LBO_82 Roark Model_With GS Financing_Quarterly" xfId="1187"/>
    <cellStyle name="_TableRowHead_23 Longview Model" xfId="1188"/>
    <cellStyle name="_TableRowHead_23 Longview Model_100 Roark Model_With GS Financing_Quarterly" xfId="1189"/>
    <cellStyle name="_TableRowHead_23 Longview Model_67 Roark Model_With GS Financing" xfId="1190"/>
    <cellStyle name="_TableRowHead_23 Longview Model_82 Roark Model_With GS Financing_Quarterly" xfId="1191"/>
    <cellStyle name="_TableRowHead_37 Roark Model_With GS Financing" xfId="1192"/>
    <cellStyle name="_TableRowHead_accretion dilution analysis" xfId="1193"/>
    <cellStyle name="_TableRowHead_accretion dilution analysis_100 Roark Model_With GS Financing_Quarterly" xfId="1194"/>
    <cellStyle name="_TableRowHead_accretion dilution analysis_67 Roark Model_With GS Financing" xfId="1195"/>
    <cellStyle name="_TableRowHead_accretion dilution analysis_82 Roark Model_With GS Financing_Quarterly" xfId="1196"/>
    <cellStyle name="_TableRowHead_Book1" xfId="1197"/>
    <cellStyle name="_TableRowHead_Comparison Staple Vs Base" xfId="1198"/>
    <cellStyle name="_TableRowHead_Comparison Staple Vs Base_100 Roark Model_With GS Financing_Quarterly" xfId="1199"/>
    <cellStyle name="_TableRowHead_Comparison Staple Vs Base_37 Roark Model_With GS Financing" xfId="1200"/>
    <cellStyle name="_TableRowHead_Comparison Staple Vs Base_67 Roark Model_With GS Financing" xfId="1201"/>
    <cellStyle name="_TableRowHead_Comparison Staple Vs Base_82 Roark Model_With GS Financing_Quarterly" xfId="1202"/>
    <cellStyle name="_TableRowHead_Comps 24May02_Final" xfId="1203"/>
    <cellStyle name="_TableRowHead_Corporate and restructuring charges" xfId="1204"/>
    <cellStyle name="_TableRowHead_CSC_Palm_Sum_of_Parts_5_23_01a" xfId="1205"/>
    <cellStyle name="_TableRowHead_CSC_Palm_Sum_of_Parts_5_23_01a_100 Roark Model_With GS Financing_Quarterly" xfId="1206"/>
    <cellStyle name="_TableRowHead_CSC_Palm_Sum_of_Parts_5_23_01a_67 Roark Model_With GS Financing" xfId="1207"/>
    <cellStyle name="_TableRowHead_CSC_Palm_Sum_of_Parts_5_23_01a_82 Roark Model_With GS Financing_Quarterly" xfId="1208"/>
    <cellStyle name="_TableRowHead_Expenses by Division" xfId="1209"/>
    <cellStyle name="_TableRowHead_fees" xfId="1210"/>
    <cellStyle name="_TableRowHead_Financials Layout dpak 9-26-01 v1" xfId="1211"/>
    <cellStyle name="_TableRowHead_Financials Layout dpak 9-26-01 v1_100 Roark Model_With GS Financing_Quarterly" xfId="1212"/>
    <cellStyle name="_TableRowHead_Financials Layout dpak 9-26-01 v1_67 Roark Model_With GS Financing" xfId="1213"/>
    <cellStyle name="_TableRowHead_Financials Layout dpak 9-26-01 v1_82 Roark Model_With GS Financing_Quarterly" xfId="1214"/>
    <cellStyle name="_TableRowHead_GS Longview Model_Sep 14 2006 v14 Formatted for Siemens" xfId="1215"/>
    <cellStyle name="_TableRowHead_GS Longview Model_Sep 14 2006 v14 Formatted for Siemens_100 Roark Model_With GS Financing_Quarterly" xfId="1216"/>
    <cellStyle name="_TableRowHead_GS Longview Model_Sep 14 2006 v14 Formatted for Siemens_67 Roark Model_With GS Financing" xfId="1217"/>
    <cellStyle name="_TableRowHead_GS Longview Model_Sep 14 2006 v14 Formatted for Siemens_82 Roark Model_With GS Financing_Quarterly" xfId="1218"/>
    <cellStyle name="_TableRowHead_Hedge Volumes 091604" xfId="1219"/>
    <cellStyle name="_TableRowHead_IBES_EPS_Estimates" xfId="1220"/>
    <cellStyle name="_TableRowHead_IBES_EPS_Estimates_100 Roark Model_With GS Financing_Quarterly" xfId="1221"/>
    <cellStyle name="_TableRowHead_IBES_EPS_Estimates_67 Roark Model_With GS Financing" xfId="1222"/>
    <cellStyle name="_TableRowHead_IBES_EPS_Estimates_82 Roark Model_With GS Financing_Quarterly" xfId="1223"/>
    <cellStyle name="_TableRowHead_Initial Build" xfId="1224"/>
    <cellStyle name="_TableRowHead_May, 2006 Estimate 6-21-06_na SD NEW 08.14.06" xfId="1225"/>
    <cellStyle name="_TableRowHead_May, 2006 Estimate 6-21-06_na SD NEW 08.14.06_100 Roark Model_With GS Financing_Quarterly" xfId="1226"/>
    <cellStyle name="_TableRowHead_May, 2006 Estimate 6-21-06_na SD NEW 08.14.06_67 Roark Model_With GS Financing" xfId="1227"/>
    <cellStyle name="_TableRowHead_May, 2006 Estimate 6-21-06_na SD NEW 08.14.06_82 Roark Model_With GS Financing_Quarterly" xfId="1228"/>
    <cellStyle name="_TableRowHead_Output Pages" xfId="1229"/>
    <cellStyle name="_TableRowHead_Output Pagesv2" xfId="1230"/>
    <cellStyle name="_TableRowHead_Palm Model 10_05" xfId="1231"/>
    <cellStyle name="_TableRowHead_Palm Model 10_05_100 Roark Model_With GS Financing_Quarterly" xfId="1232"/>
    <cellStyle name="_TableRowHead_Palm Model 10_05_67 Roark Model_With GS Financing" xfId="1233"/>
    <cellStyle name="_TableRowHead_Palm Model 10_05_82 Roark Model_With GS Financing_Quarterly" xfId="1234"/>
    <cellStyle name="_TableRowHead_Potential Strategic Partners" xfId="1235"/>
    <cellStyle name="_TableRowHead_Potential Strategic Partners_100 Roark Model_With GS Financing_Quarterly" xfId="1236"/>
    <cellStyle name="_TableRowHead_Potential Strategic Partners_67 Roark Model_With GS Financing" xfId="1237"/>
    <cellStyle name="_TableRowHead_Potential Strategic Partners_82 Roark Model_With GS Financing_Quarterly" xfId="1238"/>
    <cellStyle name="_TableRowHead_Prepaid Lease Model" xfId="1239"/>
    <cellStyle name="_TableRowHead_Prepaid Lease Model_100 Roark Model_With GS Financing_Quarterly" xfId="1240"/>
    <cellStyle name="_TableRowHead_Prepaid Lease Model_67 Roark Model_With GS Financing" xfId="1241"/>
    <cellStyle name="_TableRowHead_Prepaid Lease Model_82 Roark Model_With GS Financing_Quarterly" xfId="1242"/>
    <cellStyle name="_TableRowHead_Prepaid_Lease_Model_for_AAT_04(1)" xfId="1243"/>
    <cellStyle name="_TableRowHead_Simple Merger Plans" xfId="1244"/>
    <cellStyle name="_TableRowHead_Simple Merger Plans_100 Roark Model_With GS Financing_Quarterly" xfId="1245"/>
    <cellStyle name="_TableRowHead_Simple Merger Plans_67 Roark Model_With GS Financing" xfId="1246"/>
    <cellStyle name="_TableRowHead_Simple Merger Plans_82 Roark Model_With GS Financing_Quarterly" xfId="1247"/>
    <cellStyle name="_TableRowHead_Syndication Short Form CF Model" xfId="1248"/>
    <cellStyle name="_TableRowHead_Syndication Short Form CF Model_100 Roark Model_With GS Financing_Quarterly" xfId="1249"/>
    <cellStyle name="_TableRowHead_Syndication Short Form CF Model_67 Roark Model_With GS Financing" xfId="1250"/>
    <cellStyle name="_TableRowHead_Syndication Short Form CF Model_82 Roark Model_With GS Financing_Quarterly" xfId="1251"/>
    <cellStyle name="_TableSuperHead" xfId="1252"/>
    <cellStyle name="_TableSuperHead_01 FR Assumptions" xfId="1253"/>
    <cellStyle name="_TableSuperHead_01 model" xfId="1254"/>
    <cellStyle name="_TableSuperHead_01 model_100 Roark Model_With GS Financing_Quarterly" xfId="1255"/>
    <cellStyle name="_TableSuperHead_01 model_67 Roark Model_With GS Financing" xfId="1256"/>
    <cellStyle name="_TableSuperHead_01 model_82 Roark Model_With GS Financing_Quarterly" xfId="1257"/>
    <cellStyle name="_TableSuperHead_02 Financials Sept 27th" xfId="1258"/>
    <cellStyle name="_TableSuperHead_02 Potential Partner Ability to Pay Analysis2" xfId="1259"/>
    <cellStyle name="_TableSuperHead_02 Potential Partner Ability to Pay Analysis2_100 Roark Model_With GS Financing_Quarterly" xfId="1260"/>
    <cellStyle name="_TableSuperHead_02 Potential Partner Ability to Pay Analysis2_67 Roark Model_With GS Financing" xfId="1261"/>
    <cellStyle name="_TableSuperHead_02 Potential Partner Ability to Pay Analysis2_82 Roark Model_With GS Financing_Quarterly" xfId="1262"/>
    <cellStyle name="_TableSuperHead_03 ECO OUTPUT BY QTR (BASE CASE)" xfId="1263"/>
    <cellStyle name="_TableSuperHead_04 Altar P&amp;L Buildup" xfId="1264"/>
    <cellStyle name="_TableSuperHead_04 Subsidiary Overview" xfId="1265"/>
    <cellStyle name="_TableSuperHead_04 Subsidiary Overview_100 Roark Model_With GS Financing_Quarterly" xfId="1266"/>
    <cellStyle name="_TableSuperHead_04 Subsidiary Overview_67 Roark Model_With GS Financing" xfId="1267"/>
    <cellStyle name="_TableSuperHead_04 Subsidiary Overview_82 Roark Model_With GS Financing_Quarterly" xfId="1268"/>
    <cellStyle name="_TableSuperHead_09 Cooper LBO" xfId="1269"/>
    <cellStyle name="_TableSuperHead_09 Cooper LBO_100 Roark Model_With GS Financing_Quarterly" xfId="1270"/>
    <cellStyle name="_TableSuperHead_09 Cooper LBO_67 Roark Model_With GS Financing" xfId="1271"/>
    <cellStyle name="_TableSuperHead_09 Cooper LBO_82 Roark Model_With GS Financing_Quarterly" xfId="1272"/>
    <cellStyle name="_TableSuperHead_12 Merger Plans" xfId="1273"/>
    <cellStyle name="_TableSuperHead_12 Merger Plans_100 Roark Model_With GS Financing_Quarterly" xfId="1274"/>
    <cellStyle name="_TableSuperHead_12 Merger Plans_67 Roark Model_With GS Financing" xfId="1275"/>
    <cellStyle name="_TableSuperHead_12 Merger Plans_82 Roark Model_With GS Financing_Quarterly" xfId="1276"/>
    <cellStyle name="_TableSuperHead_23 Longview Model" xfId="1277"/>
    <cellStyle name="_TableSuperHead_23 Longview Model_100 Roark Model_With GS Financing_Quarterly" xfId="1278"/>
    <cellStyle name="_TableSuperHead_23 Longview Model_67 Roark Model_With GS Financing" xfId="1279"/>
    <cellStyle name="_TableSuperHead_23 Longview Model_82 Roark Model_With GS Financing_Quarterly" xfId="1280"/>
    <cellStyle name="_TableSuperHead_accretion dilution analysis" xfId="1281"/>
    <cellStyle name="_TableSuperHead_accretion dilution analysis_100 Roark Model_With GS Financing_Quarterly" xfId="1282"/>
    <cellStyle name="_TableSuperHead_accretion dilution analysis_67 Roark Model_With GS Financing" xfId="1283"/>
    <cellStyle name="_TableSuperHead_accretion dilution analysis_82 Roark Model_With GS Financing_Quarterly" xfId="1284"/>
    <cellStyle name="_TableSuperHead_ADLAC Capital Structure Model-v2" xfId="1285"/>
    <cellStyle name="_TableSuperHead_ADLAC Capital Structure Model-v2_100 Roark Model_With GS Financing_Quarterly" xfId="1286"/>
    <cellStyle name="_TableSuperHead_ADLAC Capital Structure Model-v2_67 Roark Model_With GS Financing" xfId="1287"/>
    <cellStyle name="_TableSuperHead_ADLAC Capital Structure Model-v2_82 Roark Model_With GS Financing_Quarterly" xfId="1288"/>
    <cellStyle name="_TableSuperHead_AVP - prev. 06 financials" xfId="1289"/>
    <cellStyle name="_TableSuperHead_bank_csc_and merger plan4" xfId="1290"/>
    <cellStyle name="_TableSuperHead_bank_csc_and merger plan4_100 Roark Model_With GS Financing_Quarterly" xfId="1291"/>
    <cellStyle name="_TableSuperHead_bank_csc_and merger plan4_67 Roark Model_With GS Financing" xfId="1292"/>
    <cellStyle name="_TableSuperHead_bank_csc_and merger plan4_82 Roark Model_With GS Financing_Quarterly" xfId="1293"/>
    <cellStyle name="_TableSuperHead_bank_csc_Q1_2001" xfId="1294"/>
    <cellStyle name="_TableSuperHead_bank_csc_Q2_2001" xfId="1295"/>
    <cellStyle name="_TableSuperHead_bank_csc_Q2_2001_100 Roark Model_With GS Financing_Quarterly" xfId="1296"/>
    <cellStyle name="_TableSuperHead_bank_csc_Q2_2001_67 Roark Model_With GS Financing" xfId="1297"/>
    <cellStyle name="_TableSuperHead_bank_csc_Q2_2001_82 Roark Model_With GS Financing_Quarterly" xfId="1298"/>
    <cellStyle name="_TableSuperHead_bank_csc_Q2_2001_c1" xfId="1299"/>
    <cellStyle name="_TableSuperHead_bank_csc_Q2_2001_c1_100 Roark Model_With GS Financing_Quarterly" xfId="1300"/>
    <cellStyle name="_TableSuperHead_bank_csc_Q2_2001_c1_67 Roark Model_With GS Financing" xfId="1301"/>
    <cellStyle name="_TableSuperHead_bank_csc_Q2_2001_c1_82 Roark Model_With GS Financing_Quarterly" xfId="1302"/>
    <cellStyle name="_TableSuperHead_Book1" xfId="1303"/>
    <cellStyle name="_TableSuperHead_Comps 24May02_Final" xfId="1304"/>
    <cellStyle name="_TableSuperHead_Corporate and restructuring charges" xfId="1305"/>
    <cellStyle name="_TableSuperHead_CSC_Palm_Sum_of_Parts_5_23_01a" xfId="1306"/>
    <cellStyle name="_TableSuperHead_CSC_Palm_Sum_of_Parts_5_23_01a_100 Roark Model_With GS Financing_Quarterly" xfId="1307"/>
    <cellStyle name="_TableSuperHead_CSC_Palm_Sum_of_Parts_5_23_01a_67 Roark Model_With GS Financing" xfId="1308"/>
    <cellStyle name="_TableSuperHead_CSC_Palm_Sum_of_Parts_5_23_01a_82 Roark Model_With GS Financing_Quarterly" xfId="1309"/>
    <cellStyle name="_TableSuperHead_Expenses by Division" xfId="1310"/>
    <cellStyle name="_TableSuperHead_fees" xfId="1311"/>
    <cellStyle name="_TableSuperHead_FigTech Merger Model_02" xfId="1312"/>
    <cellStyle name="_TableSuperHead_FigTech Merger Model_02_100 Roark Model_With GS Financing_Quarterly" xfId="1313"/>
    <cellStyle name="_TableSuperHead_FigTech Merger Model_02_67 Roark Model_With GS Financing" xfId="1314"/>
    <cellStyle name="_TableSuperHead_FigTech Merger Model_02_82 Roark Model_With GS Financing_Quarterly" xfId="1315"/>
    <cellStyle name="_TableSuperHead_Financials Layout dpak 9-26-01 v1" xfId="1316"/>
    <cellStyle name="_TableSuperHead_Financials Layout dpak 9-26-01 v1_100 Roark Model_With GS Financing_Quarterly" xfId="1317"/>
    <cellStyle name="_TableSuperHead_Financials Layout dpak 9-26-01 v1_67 Roark Model_With GS Financing" xfId="1318"/>
    <cellStyle name="_TableSuperHead_Financials Layout dpak 9-26-01 v1_82 Roark Model_With GS Financing_Quarterly" xfId="1319"/>
    <cellStyle name="_TableSuperHead_Football Field" xfId="1320"/>
    <cellStyle name="_TableSuperHead_Football Field_100 Roark Model_With GS Financing_Quarterly" xfId="1321"/>
    <cellStyle name="_TableSuperHead_Football Field_67 Roark Model_With GS Financing" xfId="1322"/>
    <cellStyle name="_TableSuperHead_Football Field_82 Roark Model_With GS Financing_Quarterly" xfId="1323"/>
    <cellStyle name="_TableSuperHead_GS Longview Model_Sep 14 2006 v14 Formatted for Siemens" xfId="1324"/>
    <cellStyle name="_TableSuperHead_GS Longview Model_Sep 14 2006 v14 Formatted for Siemens_100 Roark Model_With GS Financing_Quarterly" xfId="1325"/>
    <cellStyle name="_TableSuperHead_GS Longview Model_Sep 14 2006 v14 Formatted for Siemens_67 Roark Model_With GS Financing" xfId="1326"/>
    <cellStyle name="_TableSuperHead_GS Longview Model_Sep 14 2006 v14 Formatted for Siemens_82 Roark Model_With GS Financing_Quarterly" xfId="1327"/>
    <cellStyle name="_TableSuperHead_Hedge Volumes 091604" xfId="1328"/>
    <cellStyle name="_TableSuperHead_IBES_EPS_Estimates" xfId="1329"/>
    <cellStyle name="_TableSuperHead_Initial Build" xfId="1330"/>
    <cellStyle name="_TableSuperHead_Kleen Model Debt Sizing (16)" xfId="1331"/>
    <cellStyle name="_TableSuperHead_May, 2006 Estimate 6-21-06_na SD NEW 08.14.06" xfId="1332"/>
    <cellStyle name="_TableSuperHead_May, 2006 Estimate 6-21-06_na SD NEW 08.14.06_100 Roark Model_With GS Financing_Quarterly" xfId="1333"/>
    <cellStyle name="_TableSuperHead_May, 2006 Estimate 6-21-06_na SD NEW 08.14.06_67 Roark Model_With GS Financing" xfId="1334"/>
    <cellStyle name="_TableSuperHead_May, 2006 Estimate 6-21-06_na SD NEW 08.14.06_82 Roark Model_With GS Financing_Quarterly" xfId="1335"/>
    <cellStyle name="_TableSuperHead_Merger model_new_ability to pay" xfId="1336"/>
    <cellStyle name="_TableSuperHead_Merger model_new_ability to pay_100 Roark Model_With GS Financing_Quarterly" xfId="1337"/>
    <cellStyle name="_TableSuperHead_Merger model_new_ability to pay_67 Roark Model_With GS Financing" xfId="1338"/>
    <cellStyle name="_TableSuperHead_Merger model_new_ability to pay_82 Roark Model_With GS Financing_Quarterly" xfId="1339"/>
    <cellStyle name="_TableSuperHead_model_bk" xfId="1340"/>
    <cellStyle name="_TableSuperHead_monet_final_w_output" xfId="1341"/>
    <cellStyle name="_TableSuperHead_monet_final_w_output_100 Roark Model_With GS Financing_Quarterly" xfId="1342"/>
    <cellStyle name="_TableSuperHead_monet_final_w_output_67 Roark Model_With GS Financing" xfId="1343"/>
    <cellStyle name="_TableSuperHead_monet_final_w_output_82 Roark Model_With GS Financing_Quarterly" xfId="1344"/>
    <cellStyle name="_TableSuperHead_Output Pages" xfId="1345"/>
    <cellStyle name="_TableSuperHead_Output Pagesv2" xfId="1346"/>
    <cellStyle name="_TableSuperHead_Palm Model 10_05" xfId="1347"/>
    <cellStyle name="_TableSuperHead_Palm Model 10_05_100 Roark Model_With GS Financing_Quarterly" xfId="1348"/>
    <cellStyle name="_TableSuperHead_Palm Model 10_05_67 Roark Model_With GS Financing" xfId="1349"/>
    <cellStyle name="_TableSuperHead_Palm Model 10_05_82 Roark Model_With GS Financing_Quarterly" xfId="1350"/>
    <cellStyle name="_TableSuperHead_PNC_merger_plan_divestitures_05" xfId="1351"/>
    <cellStyle name="_TableSuperHead_PNC_merger_plan_divestitures_05_100 Roark Model_With GS Financing_Quarterly" xfId="1352"/>
    <cellStyle name="_TableSuperHead_PNC_merger_plan_divestitures_05_67 Roark Model_With GS Financing" xfId="1353"/>
    <cellStyle name="_TableSuperHead_PNC_merger_plan_divestitures_05_82 Roark Model_With GS Financing_Quarterly" xfId="1354"/>
    <cellStyle name="_TableSuperHead_Potential Strategic Partners" xfId="1355"/>
    <cellStyle name="_TableSuperHead_Potential Strategic Partners_100 Roark Model_With GS Financing_Quarterly" xfId="1356"/>
    <cellStyle name="_TableSuperHead_Potential Strategic Partners_67 Roark Model_With GS Financing" xfId="1357"/>
    <cellStyle name="_TableSuperHead_Potential Strategic Partners_82 Roark Model_With GS Financing_Quarterly" xfId="1358"/>
    <cellStyle name="_TableSuperHead_Prepaid Lease Model" xfId="1359"/>
    <cellStyle name="_TableSuperHead_Prepaid Lease Model_100 Roark Model_With GS Financing_Quarterly" xfId="1360"/>
    <cellStyle name="_TableSuperHead_Prepaid Lease Model_67 Roark Model_With GS Financing" xfId="1361"/>
    <cellStyle name="_TableSuperHead_Prepaid Lease Model_82 Roark Model_With GS Financing_Quarterly" xfId="1362"/>
    <cellStyle name="_TableSuperHead_Prepaid_Lease_Model_for_AAT_04(1)" xfId="1363"/>
    <cellStyle name="_TableSuperHead_Simple Merger Plans" xfId="1364"/>
    <cellStyle name="_TableSuperHead_Simple Merger Plans_100 Roark Model_With GS Financing_Quarterly" xfId="1365"/>
    <cellStyle name="_TableSuperHead_Simple Merger Plans_67 Roark Model_With GS Financing" xfId="1366"/>
    <cellStyle name="_TableSuperHead_Simple Merger Plans_82 Roark Model_With GS Financing_Quarterly" xfId="1367"/>
    <cellStyle name="_TableSuperHead_Stallion Analysis_a" xfId="1368"/>
    <cellStyle name="_TableSuperHead_Stallion Analysis_a_100 Roark Model_With GS Financing_Quarterly" xfId="1369"/>
    <cellStyle name="_TableSuperHead_Stallion Analysis_a_67 Roark Model_With GS Financing" xfId="1370"/>
    <cellStyle name="_TableSuperHead_Stallion Analysis_a_82 Roark Model_With GS Financing_Quarterly" xfId="1371"/>
    <cellStyle name="_TableSuperHead_stand_alone_dcf" xfId="1372"/>
    <cellStyle name="_TableSuperHead_stand_alone_dcf_100 Roark Model_With GS Financing_Quarterly" xfId="1373"/>
    <cellStyle name="_TableSuperHead_stand_alone_dcf_67 Roark Model_With GS Financing" xfId="1374"/>
    <cellStyle name="_TableSuperHead_stand_alone_dcf_82 Roark Model_With GS Financing_Quarterly" xfId="1375"/>
    <cellStyle name="_TableSuperHead_Summary Valuation Analysis" xfId="1376"/>
    <cellStyle name="_TableSuperHead_Summary Valuation Analysis_100 Roark Model_With GS Financing_Quarterly" xfId="1377"/>
    <cellStyle name="_TableSuperHead_Summary Valuation Analysis_67 Roark Model_With GS Financing" xfId="1378"/>
    <cellStyle name="_TableSuperHead_Summary Valuation Analysis_82 Roark Model_With GS Financing_Quarterly" xfId="1379"/>
    <cellStyle name="_TableSuperHead_Syndication Short Form CF Model" xfId="1380"/>
    <cellStyle name="_TableSuperHead_Syndication Short Form CF Model_100 Roark Model_With GS Financing_Quarterly" xfId="1381"/>
    <cellStyle name="_TableSuperHead_Syndication Short Form CF Model_67 Roark Model_With GS Financing" xfId="1382"/>
    <cellStyle name="_TableSuperHead_Syndication Short Form CF Model_82 Roark Model_With GS Financing_Quarterly" xfId="1383"/>
    <cellStyle name="_TableSuperHead_Synergies" xfId="1384"/>
    <cellStyle name="_TableSuperHead_Synergies_100 Roark Model_With GS Financing_Quarterly" xfId="1385"/>
    <cellStyle name="_TableSuperHead_Synergies_67 Roark Model_With GS Financing" xfId="1386"/>
    <cellStyle name="_TableSuperHead_Synergies_82 Roark Model_With GS Financing_Quarterly" xfId="1387"/>
    <cellStyle name="_TableSuperHead_Troon DCF Model 8-13-02 v1" xfId="1388"/>
    <cellStyle name="_TableSuperHead_Troon DCF Model 8-13-02 v1_100 Roark Model_With GS Financing_Quarterly" xfId="1389"/>
    <cellStyle name="_TableSuperHead_Troon DCF Model 8-13-02 v1_67 Roark Model_With GS Financing" xfId="1390"/>
    <cellStyle name="_TableSuperHead_Troon DCF Model 8-13-02 v1_82 Roark Model_With GS Financing_Quarterly" xfId="1391"/>
    <cellStyle name="_TableSuperHead_Troon LLC FS dpakedit 8-7-02" xfId="1392"/>
    <cellStyle name="_TableSuperHead_Troon LLC FS dpakedit 8-7-02 v3" xfId="1393"/>
    <cellStyle name="_TableSuperHead_Troon LLC FS dpakedit 8-7-02 v3_100 Roark Model_With GS Financing_Quarterly" xfId="1394"/>
    <cellStyle name="_TableSuperHead_Troon LLC FS dpakedit 8-7-02 v3_67 Roark Model_With GS Financing" xfId="1395"/>
    <cellStyle name="_TableSuperHead_Troon LLC FS dpakedit 8-7-02 v3_82 Roark Model_With GS Financing_Quarterly" xfId="1396"/>
    <cellStyle name="_TableSuperHead_Troon LLC FS dpakedit 8-7-02 v4" xfId="1397"/>
    <cellStyle name="_TableSuperHead_Troon LLC FS dpakedit 8-7-02 v4_100 Roark Model_With GS Financing_Quarterly" xfId="1398"/>
    <cellStyle name="_TableSuperHead_Troon LLC FS dpakedit 8-7-02 v4_67 Roark Model_With GS Financing" xfId="1399"/>
    <cellStyle name="_TableSuperHead_Troon LLC FS dpakedit 8-7-02 v4_82 Roark Model_With GS Financing_Quarterly" xfId="1400"/>
    <cellStyle name="_TableSuperHead_Troon LLC FS dpakedit 8-7-02_100 Roark Model_With GS Financing_Quarterly" xfId="1401"/>
    <cellStyle name="_TableSuperHead_Troon LLC FS dpakedit 8-7-02_67 Roark Model_With GS Financing" xfId="1402"/>
    <cellStyle name="_TableSuperHead_Troon LLC FS dpakedit 8-7-02_82 Roark Model_With GS Financing_Quarterly" xfId="1403"/>
    <cellStyle name="_TableSuperHead_Valuation_Troon dpak 8-5-02 v3" xfId="1404"/>
    <cellStyle name="_TableSuperHead_Valuation_Troon dpak 8-5-02 v3_100 Roark Model_With GS Financing_Quarterly" xfId="1405"/>
    <cellStyle name="_TableSuperHead_Valuation_Troon dpak 8-5-02 v3_67 Roark Model_With GS Financing" xfId="1406"/>
    <cellStyle name="_TableSuperHead_Valuation_Troon dpak 8-5-02 v3_82 Roark Model_With GS Financing_Quarterly" xfId="1407"/>
    <cellStyle name="_Tiverton_Rumford (5-yr Toll)WestLB v2" xfId="1408"/>
    <cellStyle name="_TOP_Budget_8-13-03 from tax" xfId="1409"/>
    <cellStyle name="_TOP_Budget_8-13-03 from tax_100 Roark Model_With GS Financing_Quarterly" xfId="1410"/>
    <cellStyle name="_TOP_Budget_8-13-03 from tax_67 Roark Model_With GS Financing" xfId="1411"/>
    <cellStyle name="_TOP_Budget_8-13-03 from tax_82 Roark Model_With GS Financing_Quarterly" xfId="1412"/>
    <cellStyle name="_wipsaf_TXGenco_rev1" xfId="1413"/>
    <cellStyle name="_wipsaf_TXGenco_rev1_100 Roark Model_With GS Financing_Quarterly" xfId="1414"/>
    <cellStyle name="_wipsaf_TXGenco_rev1_67 Roark Model_With GS Financing" xfId="1415"/>
    <cellStyle name="_wipsaf_TXGenco_rev1_82 Roark Model_With GS Financing_Quarterly" xfId="1416"/>
    <cellStyle name="_Year" xfId="1417"/>
    <cellStyle name="_Year_100 Roark Model_With GS Financing_Quarterly" xfId="1418"/>
    <cellStyle name="_Year_67 Roark Model_With GS Financing" xfId="1419"/>
    <cellStyle name="_Year_82 Roark Model_With GS Financing_Quarterly" xfId="1420"/>
    <cellStyle name="’Ê‰Ý [0.00]_Cover" xfId="1421"/>
    <cellStyle name="’Ê‰Ý_Cover" xfId="1422"/>
    <cellStyle name="£ BP" xfId="1425"/>
    <cellStyle name="¤@¯ë_pldt" xfId="1426"/>
    <cellStyle name="¥ JY" xfId="1427"/>
    <cellStyle name="=C:\WINDOWS\SYSTEM32\COMMAND.COM" xfId="1423"/>
    <cellStyle name="=C:\WINNT35\SYSTEM32\COMMAND.COM" xfId="1424"/>
    <cellStyle name="•W€_Capital Structure" xfId="1429"/>
    <cellStyle name="•W_Cover" xfId="1428"/>
    <cellStyle name="0" xfId="1430"/>
    <cellStyle name="0%" xfId="1431"/>
    <cellStyle name="0.0" xfId="1432"/>
    <cellStyle name="0.0%" xfId="1433"/>
    <cellStyle name="0.0_100 Roark Model_With GS Financing_Quarterly" xfId="1434"/>
    <cellStyle name="0.00" xfId="1435"/>
    <cellStyle name="0.00%" xfId="1436"/>
    <cellStyle name="0.00_100 Roark Model_With GS Financing_Quarterly" xfId="1437"/>
    <cellStyle name="0.00x" xfId="1438"/>
    <cellStyle name="0.0x" xfId="1439"/>
    <cellStyle name="0_03 Astoria" xfId="1440"/>
    <cellStyle name="0_100 Roark Model_With GS Financing_Quarterly" xfId="1441"/>
    <cellStyle name="0_67 Roark Model_With GS Financing" xfId="1442"/>
    <cellStyle name="0_82 Roark Model_With GS Financing_Quarterly" xfId="1443"/>
    <cellStyle name="0_JA Huggins Expansion Case 2 070506" xfId="1444"/>
    <cellStyle name="0_JA Huggins Expansion Case 2 070506_100 Roark Model_With GS Financing_Quarterly" xfId="1445"/>
    <cellStyle name="0_JA Huggins Expansion Case 2 070506_67 Roark Model_With GS Financing" xfId="1446"/>
    <cellStyle name="0_JA Huggins Expansion Case 2 070506_82 Roark Model_With GS Financing_Quarterly" xfId="1447"/>
    <cellStyle name="000" xfId="1448"/>
    <cellStyle name="1/1/94" xfId="1449"/>
    <cellStyle name="1994" xfId="1450"/>
    <cellStyle name="20% - Accent1 2" xfId="1451"/>
    <cellStyle name="20% - Accent2 2" xfId="1452"/>
    <cellStyle name="20% - Accent3 2" xfId="1453"/>
    <cellStyle name="20% - Accent4 2" xfId="1454"/>
    <cellStyle name="20% - Accent5 2" xfId="1455"/>
    <cellStyle name="20% - Accent6 2" xfId="1456"/>
    <cellStyle name="3" xfId="1457"/>
    <cellStyle name="³f¹ô[0]_pldt" xfId="1458"/>
    <cellStyle name="³f¹ô_pldt" xfId="1459"/>
    <cellStyle name="40% - Accent1 2" xfId="1460"/>
    <cellStyle name="40% - Accent2 2" xfId="1461"/>
    <cellStyle name="40% - Accent3 2" xfId="1462"/>
    <cellStyle name="40% - Accent4 2" xfId="1463"/>
    <cellStyle name="40% - Accent5 2" xfId="1464"/>
    <cellStyle name="40% - Accent6 2" xfId="1465"/>
    <cellStyle name="60% - Accent1 2" xfId="1466"/>
    <cellStyle name="60% - Accent2 2" xfId="1467"/>
    <cellStyle name="60% - Accent3 2" xfId="1468"/>
    <cellStyle name="60% - Accent4 2" xfId="1469"/>
    <cellStyle name="60% - Accent5 2" xfId="1470"/>
    <cellStyle name="60% - Accent6 2" xfId="1471"/>
    <cellStyle name="752131" xfId="1472"/>
    <cellStyle name="Absolute Change" xfId="1473"/>
    <cellStyle name="Accent1 - 20%" xfId="1474"/>
    <cellStyle name="Accent1 - 40%" xfId="1475"/>
    <cellStyle name="Accent1 - 60%" xfId="1476"/>
    <cellStyle name="Accent1 2" xfId="1477"/>
    <cellStyle name="Accent1 3" xfId="1478"/>
    <cellStyle name="Accent1 4" xfId="1479"/>
    <cellStyle name="Accent1 5" xfId="1480"/>
    <cellStyle name="Accent2 - 20%" xfId="1481"/>
    <cellStyle name="Accent2 - 40%" xfId="1482"/>
    <cellStyle name="Accent2 - 60%" xfId="1483"/>
    <cellStyle name="Accent2 2" xfId="1484"/>
    <cellStyle name="Accent2 3" xfId="1485"/>
    <cellStyle name="Accent2 4" xfId="1486"/>
    <cellStyle name="Accent2 5" xfId="1487"/>
    <cellStyle name="Accent3 - 20%" xfId="1488"/>
    <cellStyle name="Accent3 - 40%" xfId="1489"/>
    <cellStyle name="Accent3 - 60%" xfId="1490"/>
    <cellStyle name="Accent3 2" xfId="1491"/>
    <cellStyle name="Accent3 3" xfId="1492"/>
    <cellStyle name="Accent3 4" xfId="1493"/>
    <cellStyle name="Accent3 5" xfId="1494"/>
    <cellStyle name="Accent4 - 20%" xfId="1495"/>
    <cellStyle name="Accent4 - 40%" xfId="1496"/>
    <cellStyle name="Accent4 - 60%" xfId="1497"/>
    <cellStyle name="Accent4 2" xfId="1498"/>
    <cellStyle name="Accent4 3" xfId="1499"/>
    <cellStyle name="Accent4 4" xfId="1500"/>
    <cellStyle name="Accent4 5" xfId="1501"/>
    <cellStyle name="Accent5 - 20%" xfId="1502"/>
    <cellStyle name="Accent5 - 40%" xfId="1503"/>
    <cellStyle name="Accent5 - 60%" xfId="1504"/>
    <cellStyle name="Accent5 2" xfId="1505"/>
    <cellStyle name="Accent5 3" xfId="1506"/>
    <cellStyle name="Accent5 4" xfId="1507"/>
    <cellStyle name="Accent5 5" xfId="1508"/>
    <cellStyle name="Accent6 - 20%" xfId="1509"/>
    <cellStyle name="Accent6 - 40%" xfId="1510"/>
    <cellStyle name="Accent6 - 60%" xfId="1511"/>
    <cellStyle name="Accent6 2" xfId="1512"/>
    <cellStyle name="Accent6 3" xfId="1513"/>
    <cellStyle name="Accent6 4" xfId="1514"/>
    <cellStyle name="Accent6 5" xfId="1515"/>
    <cellStyle name="Acctg" xfId="1516"/>
    <cellStyle name="Acctg$" xfId="1517"/>
    <cellStyle name="act" xfId="1518"/>
    <cellStyle name="Actual Date" xfId="1519"/>
    <cellStyle name="adjusted" xfId="1520"/>
    <cellStyle name="AFE" xfId="1521"/>
    <cellStyle name="args.style" xfId="1522"/>
    <cellStyle name="Arial 10" xfId="1523"/>
    <cellStyle name="Arial 12" xfId="1524"/>
    <cellStyle name="ArialNormal" xfId="1525"/>
    <cellStyle name="Bad 2" xfId="1526"/>
    <cellStyle name="balnk" xfId="1527"/>
    <cellStyle name="Bank1" xfId="1528"/>
    <cellStyle name="Banner" xfId="1529"/>
    <cellStyle name="bbox" xfId="1530"/>
    <cellStyle name="BLACK" xfId="1531"/>
    <cellStyle name="BlackStrike" xfId="1532"/>
    <cellStyle name="BlackText" xfId="1533"/>
    <cellStyle name="black-white" xfId="1534"/>
    <cellStyle name="black-white small" xfId="1535"/>
    <cellStyle name="blank" xfId="1536"/>
    <cellStyle name="Blank Out" xfId="1537"/>
    <cellStyle name="Blue" xfId="1538"/>
    <cellStyle name="Blue - Normal" xfId="1539"/>
    <cellStyle name="Blue - small" xfId="1540"/>
    <cellStyle name="Blue - underline, small" xfId="1541"/>
    <cellStyle name="blue shading" xfId="1542"/>
    <cellStyle name="Blue Title" xfId="1543"/>
    <cellStyle name="blue$00" xfId="1544"/>
    <cellStyle name="blue_03 Astoria" xfId="1545"/>
    <cellStyle name="Body" xfId="1546"/>
    <cellStyle name="Bold/Border" xfId="1547"/>
    <cellStyle name="BoldText" xfId="1548"/>
    <cellStyle name="bord" xfId="1549"/>
    <cellStyle name="Border" xfId="1550"/>
    <cellStyle name="Border Heavy" xfId="1551"/>
    <cellStyle name="Border Thin" xfId="1552"/>
    <cellStyle name="Border, Bottom" xfId="1553"/>
    <cellStyle name="Border, Left" xfId="1554"/>
    <cellStyle name="Border, Right" xfId="1555"/>
    <cellStyle name="Border, Top" xfId="1556"/>
    <cellStyle name="Border_100 Roark Model_With GS Financing_Quarterly" xfId="1557"/>
    <cellStyle name="British Pound" xfId="1558"/>
    <cellStyle name="Bullet" xfId="1559"/>
    <cellStyle name="Calc" xfId="1560"/>
    <cellStyle name="Calc Currency (0)" xfId="1561"/>
    <cellStyle name="Calc Currency (2)" xfId="1562"/>
    <cellStyle name="Calc Percent (0)" xfId="1563"/>
    <cellStyle name="Calc Percent (1)" xfId="1564"/>
    <cellStyle name="Calc Percent (2)" xfId="1565"/>
    <cellStyle name="Calc Units (0)" xfId="1566"/>
    <cellStyle name="Calc Units (1)" xfId="1567"/>
    <cellStyle name="Calc Units (2)" xfId="1568"/>
    <cellStyle name="Calc$" xfId="1569"/>
    <cellStyle name="Calculation 2" xfId="1570"/>
    <cellStyle name="Cancel" xfId="1571"/>
    <cellStyle name="Caption" xfId="1572"/>
    <cellStyle name="Case" xfId="1573"/>
    <cellStyle name="category" xfId="1574"/>
    <cellStyle name="Center" xfId="1575"/>
    <cellStyle name="Centered Heading" xfId="1576"/>
    <cellStyle name="Changeable" xfId="1577"/>
    <cellStyle name="check" xfId="1578"/>
    <cellStyle name="Check Cell 2" xfId="1579"/>
    <cellStyle name="Column Headings" xfId="1580"/>
    <cellStyle name="Column_Title" xfId="1581"/>
    <cellStyle name="coma" xfId="1582"/>
    <cellStyle name="Comma  - Style1" xfId="1583"/>
    <cellStyle name="Comma  - Style2" xfId="1584"/>
    <cellStyle name="Comma  - Style3" xfId="1585"/>
    <cellStyle name="Comma  - Style4" xfId="1586"/>
    <cellStyle name="Comma  - Style5" xfId="1587"/>
    <cellStyle name="Comma  - Style6" xfId="1588"/>
    <cellStyle name="Comma  - Style7" xfId="1589"/>
    <cellStyle name="Comma  - Style8" xfId="1590"/>
    <cellStyle name="Comma [00]" xfId="1591"/>
    <cellStyle name="Comma [1]" xfId="1592"/>
    <cellStyle name="Comma [2]" xfId="1593"/>
    <cellStyle name="Comma [3]" xfId="1594"/>
    <cellStyle name="Comma 0" xfId="1595"/>
    <cellStyle name="Comma 0*" xfId="1596"/>
    <cellStyle name="Comma 0_Clean LBO Model_2003" xfId="1597"/>
    <cellStyle name="Comma 2" xfId="1598"/>
    <cellStyle name="Comma 3" xfId="1599"/>
    <cellStyle name="Comma 3 2" xfId="1600"/>
    <cellStyle name="Comma 3*" xfId="1601"/>
    <cellStyle name="Comma 4" xfId="2212"/>
    <cellStyle name="Comma 5" xfId="2213"/>
    <cellStyle name="comma zerodec" xfId="1602"/>
    <cellStyle name="Comma.0" xfId="1603"/>
    <cellStyle name="Comma.00" xfId="1604"/>
    <cellStyle name="Comma0" xfId="1605"/>
    <cellStyle name="Comma1" xfId="1606"/>
    <cellStyle name="Company Name" xfId="1607"/>
    <cellStyle name="Copied" xfId="1608"/>
    <cellStyle name="Currency ($)" xfId="1609"/>
    <cellStyle name="Currency (€)" xfId="1610"/>
    <cellStyle name="Currency [00]" xfId="1611"/>
    <cellStyle name="Currency [1]" xfId="1612"/>
    <cellStyle name="Currency [2]" xfId="1613"/>
    <cellStyle name="Currency [3]" xfId="1614"/>
    <cellStyle name="Currency 0" xfId="1615"/>
    <cellStyle name="Currency 2" xfId="1616"/>
    <cellStyle name="Currency 3" xfId="1617"/>
    <cellStyle name="Currency 3 2" xfId="1618"/>
    <cellStyle name="Currency0" xfId="1619"/>
    <cellStyle name="Currency1" xfId="1620"/>
    <cellStyle name="Currsmall" xfId="1621"/>
    <cellStyle name="Custom - Style1" xfId="1622"/>
    <cellStyle name="Dash" xfId="1623"/>
    <cellStyle name="Data   - Style2" xfId="1624"/>
    <cellStyle name="Data Link" xfId="1625"/>
    <cellStyle name="Date" xfId="1626"/>
    <cellStyle name="Date (d/mm/yy)" xfId="1627"/>
    <cellStyle name="Date (d-mm-yy)" xfId="1628"/>
    <cellStyle name="Date (Full)" xfId="1629"/>
    <cellStyle name="Date Aligned" xfId="1630"/>
    <cellStyle name="Date Short" xfId="1631"/>
    <cellStyle name="Date_03 Astoria" xfId="1632"/>
    <cellStyle name="Date1" xfId="1633"/>
    <cellStyle name="Date2" xfId="1634"/>
    <cellStyle name="ddate" xfId="1635"/>
    <cellStyle name="default" xfId="1636"/>
    <cellStyle name="Dezimal [0]_Compiling Utility Macros" xfId="1637"/>
    <cellStyle name="Dezimal_Compiling Utility Macros" xfId="1638"/>
    <cellStyle name="Dollar" xfId="1639"/>
    <cellStyle name="Dollar (zero dec)" xfId="1640"/>
    <cellStyle name="Dollar_Merger Plan 2-10-04 GSIBDv3" xfId="1641"/>
    <cellStyle name="Dollar1" xfId="1642"/>
    <cellStyle name="Dollar1Blue" xfId="1643"/>
    <cellStyle name="Dollar2" xfId="1644"/>
    <cellStyle name="Dollars" xfId="1645"/>
    <cellStyle name="Doller" xfId="1646"/>
    <cellStyle name="Dotted Line" xfId="1647"/>
    <cellStyle name="Double Accounting" xfId="1648"/>
    <cellStyle name="Emphasis 1" xfId="1649"/>
    <cellStyle name="Emphasis 2" xfId="1650"/>
    <cellStyle name="Emphasis 3" xfId="1651"/>
    <cellStyle name="Enter Currency (0)" xfId="1652"/>
    <cellStyle name="Enter Currency (2)" xfId="1653"/>
    <cellStyle name="Enter Units (0)" xfId="1654"/>
    <cellStyle name="Enter Units (1)" xfId="1655"/>
    <cellStyle name="Enter Units (2)" xfId="1656"/>
    <cellStyle name="Entered" xfId="1657"/>
    <cellStyle name="Euro" xfId="1658"/>
    <cellStyle name="exp" xfId="1659"/>
    <cellStyle name="Explanatory Text 2" xfId="1660"/>
    <cellStyle name="file" xfId="1661"/>
    <cellStyle name="Fixed" xfId="1662"/>
    <cellStyle name="Fixlong" xfId="1663"/>
    <cellStyle name="Followe೤ Hyperlink" xfId="1664"/>
    <cellStyle name="Followe? Hyperlink" xfId="1665"/>
    <cellStyle name="Footnote" xfId="1666"/>
    <cellStyle name="Formula" xfId="1667"/>
    <cellStyle name="gbox" xfId="1668"/>
    <cellStyle name="general" xfId="1669"/>
    <cellStyle name="Good 2" xfId="1670"/>
    <cellStyle name="Grey" xfId="1671"/>
    <cellStyle name="grey dark" xfId="1672"/>
    <cellStyle name="grey_03 Astoria" xfId="1673"/>
    <cellStyle name="GS Table Header" xfId="1674"/>
    <cellStyle name="H 2" xfId="1675"/>
    <cellStyle name="hard no." xfId="1676"/>
    <cellStyle name="Hard Percent" xfId="1677"/>
    <cellStyle name="HEADER" xfId="1678"/>
    <cellStyle name="Header1" xfId="1679"/>
    <cellStyle name="Header2" xfId="1680"/>
    <cellStyle name="HEADINGSTOP" xfId="1681"/>
    <cellStyle name="Heading" xfId="1682"/>
    <cellStyle name="Heading 1 2" xfId="1683"/>
    <cellStyle name="Heading 2 2" xfId="1684"/>
    <cellStyle name="Heading 3 2" xfId="1685"/>
    <cellStyle name="Heading 4 2" xfId="1686"/>
    <cellStyle name="Heading Left" xfId="1687"/>
    <cellStyle name="Heading No Underline" xfId="1688"/>
    <cellStyle name="Heading Right" xfId="1689"/>
    <cellStyle name="Heading With Underline" xfId="1690"/>
    <cellStyle name="Heading1" xfId="1691"/>
    <cellStyle name="Heading2" xfId="1692"/>
    <cellStyle name="HeadingS" xfId="1693"/>
    <cellStyle name="HIGHLIGHT" xfId="1694"/>
    <cellStyle name="Hidden" xfId="1695"/>
    <cellStyle name="highlight yellow" xfId="1696"/>
    <cellStyle name="Hyperlink 2" xfId="11"/>
    <cellStyle name="Input [yellow]" xfId="1697"/>
    <cellStyle name="Input 2" xfId="1698"/>
    <cellStyle name="Input 3" xfId="1699"/>
    <cellStyle name="Input 4" xfId="1700"/>
    <cellStyle name="Input 5" xfId="1701"/>
    <cellStyle name="Input1" xfId="1702"/>
    <cellStyle name="Input2" xfId="1703"/>
    <cellStyle name="INPUTS" xfId="1704"/>
    <cellStyle name="Jason" xfId="1705"/>
    <cellStyle name="k" xfId="1706"/>
    <cellStyle name="Komma_p&amp;l (2)" xfId="1707"/>
    <cellStyle name="Köprü" xfId="2" builtinId="8"/>
    <cellStyle name="Köprü 2" xfId="1708"/>
    <cellStyle name="KPMG Heading 1" xfId="1709"/>
    <cellStyle name="KPMG Heading 2" xfId="1710"/>
    <cellStyle name="KPMG Heading 3" xfId="1711"/>
    <cellStyle name="KPMG Heading 4" xfId="1712"/>
    <cellStyle name="KPMG Normal" xfId="1713"/>
    <cellStyle name="KPMG Normal Text" xfId="1714"/>
    <cellStyle name="Labels - Style3" xfId="1715"/>
    <cellStyle name="Lable8Left" xfId="1716"/>
    <cellStyle name="Large Page Heading" xfId="1717"/>
    <cellStyle name="LineItem" xfId="1718"/>
    <cellStyle name="Link Currency (0)" xfId="1719"/>
    <cellStyle name="Link Currency (2)" xfId="1720"/>
    <cellStyle name="Link Units (0)" xfId="1721"/>
    <cellStyle name="Link Units (1)" xfId="1722"/>
    <cellStyle name="Link Units (2)" xfId="1723"/>
    <cellStyle name="linked" xfId="1724"/>
    <cellStyle name="Linked Cell 2" xfId="1725"/>
    <cellStyle name="LN" xfId="1726"/>
    <cellStyle name="m" xfId="1727"/>
    <cellStyle name="MILLS$" xfId="1728"/>
    <cellStyle name="MILLS*" xfId="1729"/>
    <cellStyle name="Milliers [0]_laroux" xfId="1730"/>
    <cellStyle name="Milliers_laroux" xfId="1731"/>
    <cellStyle name="MLComma0" xfId="1732"/>
    <cellStyle name="MLHeaderSection" xfId="1733"/>
    <cellStyle name="MLMultiple0" xfId="1734"/>
    <cellStyle name="mm/dd/yy" xfId="1735"/>
    <cellStyle name="Model" xfId="1736"/>
    <cellStyle name="Monétaire [0]_laroux" xfId="1737"/>
    <cellStyle name="Monétaire_laroux" xfId="1738"/>
    <cellStyle name="Multiple" xfId="1739"/>
    <cellStyle name="Multiple [1]" xfId="1740"/>
    <cellStyle name="Multiple_022701 3TEC comp adds" xfId="1741"/>
    <cellStyle name="Multiple0" xfId="1742"/>
    <cellStyle name="NEGNM%" xfId="1743"/>
    <cellStyle name="Neutral 2" xfId="1744"/>
    <cellStyle name="no dec" xfId="1745"/>
    <cellStyle name="NONE" xfId="1746"/>
    <cellStyle name="nonmultiple" xfId="1747"/>
    <cellStyle name="Normal" xfId="0" builtinId="0"/>
    <cellStyle name="Normal - Style1" xfId="1748"/>
    <cellStyle name="Normal 10" xfId="1749"/>
    <cellStyle name="Normal 11" xfId="1750"/>
    <cellStyle name="Normal 12" xfId="1751"/>
    <cellStyle name="Normal 13" xfId="8"/>
    <cellStyle name="Normal 14" xfId="2200"/>
    <cellStyle name="Normal 15" xfId="2201"/>
    <cellStyle name="Normal 16" xfId="2202"/>
    <cellStyle name="Normal 17" xfId="2203"/>
    <cellStyle name="Normal 18" xfId="2204"/>
    <cellStyle name="Normal 19" xfId="2205"/>
    <cellStyle name="Normal 2" xfId="3"/>
    <cellStyle name="Normal 2 2" xfId="1752"/>
    <cellStyle name="Normal 20" xfId="2206"/>
    <cellStyle name="Normal 21" xfId="2207"/>
    <cellStyle name="Normal 22" xfId="2208"/>
    <cellStyle name="Normal 23" xfId="2209"/>
    <cellStyle name="Normal 24" xfId="2210"/>
    <cellStyle name="Normal 25" xfId="2211"/>
    <cellStyle name="Normal 26" xfId="10"/>
    <cellStyle name="Normal 27" xfId="2193"/>
    <cellStyle name="Normal 28" xfId="2214"/>
    <cellStyle name="Normal 3" xfId="4"/>
    <cellStyle name="Normal 3 2" xfId="6"/>
    <cellStyle name="Normal 3 3" xfId="1753"/>
    <cellStyle name="Normal 4" xfId="1754"/>
    <cellStyle name="Normal 5" xfId="1755"/>
    <cellStyle name="Normal 6" xfId="1756"/>
    <cellStyle name="Normal 7" xfId="1757"/>
    <cellStyle name="Normal 8" xfId="1758"/>
    <cellStyle name="Normal 9" xfId="1759"/>
    <cellStyle name="Normal%" xfId="1760"/>
    <cellStyle name="Normal1" xfId="1761"/>
    <cellStyle name="Normal95" xfId="1762"/>
    <cellStyle name="NormalGB" xfId="1763"/>
    <cellStyle name="NormalHelv" xfId="1764"/>
    <cellStyle name="Note 2" xfId="1765"/>
    <cellStyle name="Num0Un" xfId="1766"/>
    <cellStyle name="Num1" xfId="1767"/>
    <cellStyle name="Num1Blue" xfId="1768"/>
    <cellStyle name="Num2" xfId="1769"/>
    <cellStyle name="Num2Un" xfId="1770"/>
    <cellStyle name="number" xfId="1771"/>
    <cellStyle name="o" xfId="1772"/>
    <cellStyle name="Œ…‹æØ‚è [0.00]_Capital Structure" xfId="1773"/>
    <cellStyle name="Œ…‹æØ‚è_Capital Structure" xfId="1774"/>
    <cellStyle name="outh America" xfId="1775"/>
    <cellStyle name="Output 2" xfId="1776"/>
    <cellStyle name="Output Amounts" xfId="1777"/>
    <cellStyle name="Output Column Headings" xfId="1778"/>
    <cellStyle name="Output Line Items" xfId="1779"/>
    <cellStyle name="Output Report Heading" xfId="1780"/>
    <cellStyle name="Output Report Title" xfId="1781"/>
    <cellStyle name="p" xfId="1782"/>
    <cellStyle name="P&amp;L Numbers" xfId="1783"/>
    <cellStyle name="Page Heading" xfId="1784"/>
    <cellStyle name="Page Heading Large" xfId="1785"/>
    <cellStyle name="Page Heading Small" xfId="1786"/>
    <cellStyle name="Page Number" xfId="1787"/>
    <cellStyle name="PageSubtitle" xfId="1788"/>
    <cellStyle name="PageTitle" xfId="1789"/>
    <cellStyle name="PB Table Heading" xfId="1790"/>
    <cellStyle name="PB Table Highlight1" xfId="1791"/>
    <cellStyle name="PB Table Highlight2" xfId="1792"/>
    <cellStyle name="PB Table Highlight3" xfId="1793"/>
    <cellStyle name="PB Table Standard Row" xfId="1794"/>
    <cellStyle name="PB Table Subtotal Row" xfId="1795"/>
    <cellStyle name="PB Table Total Row" xfId="1796"/>
    <cellStyle name="Pctg" xfId="1797"/>
    <cellStyle name="Perc1" xfId="1798"/>
    <cellStyle name="Percent (0)" xfId="1799"/>
    <cellStyle name="Percent (1)" xfId="1800"/>
    <cellStyle name="Percent [0]" xfId="1801"/>
    <cellStyle name="Percent [00]" xfId="1802"/>
    <cellStyle name="Percent [1]" xfId="1803"/>
    <cellStyle name="Percent [2]" xfId="1804"/>
    <cellStyle name="Percent 2" xfId="1805"/>
    <cellStyle name="Percent 3" xfId="1806"/>
    <cellStyle name="Percent 4" xfId="1807"/>
    <cellStyle name="Percent 5" xfId="1808"/>
    <cellStyle name="Percent 6" xfId="1809"/>
    <cellStyle name="Percent Change" xfId="1810"/>
    <cellStyle name="Percent Hard" xfId="1811"/>
    <cellStyle name="Percent0" xfId="1812"/>
    <cellStyle name="Percent-00%" xfId="1813"/>
    <cellStyle name="Percent1" xfId="1814"/>
    <cellStyle name="Percent1Blue" xfId="1815"/>
    <cellStyle name="Percent2" xfId="1816"/>
    <cellStyle name="Percent2Blue" xfId="1817"/>
    <cellStyle name="percentage" xfId="1818"/>
    <cellStyle name="Perlong" xfId="1819"/>
    <cellStyle name="PrePop Currency (0)" xfId="1820"/>
    <cellStyle name="PrePop Currency (2)" xfId="1821"/>
    <cellStyle name="PrePop Units (0)" xfId="1822"/>
    <cellStyle name="PrePop Units (1)" xfId="1823"/>
    <cellStyle name="PrePop Units (2)" xfId="1824"/>
    <cellStyle name="Presentation" xfId="1825"/>
    <cellStyle name="Price" xfId="1826"/>
    <cellStyle name="PriceUn" xfId="1827"/>
    <cellStyle name="Private" xfId="1828"/>
    <cellStyle name="Private1" xfId="1829"/>
    <cellStyle name="PSChar" xfId="1830"/>
    <cellStyle name="PSDate" xfId="1831"/>
    <cellStyle name="PSDec" xfId="1832"/>
    <cellStyle name="PSHeading" xfId="1833"/>
    <cellStyle name="PSInt" xfId="1834"/>
    <cellStyle name="PSSpacer" xfId="1835"/>
    <cellStyle name="Rajay" xfId="1836"/>
    <cellStyle name="Ratio" xfId="1837"/>
    <cellStyle name="Read" xfId="1838"/>
    <cellStyle name="Red" xfId="1839"/>
    <cellStyle name="Reset  - Style4" xfId="1840"/>
    <cellStyle name="Results % 3 dp" xfId="1841"/>
    <cellStyle name="Results 3 dp" xfId="1842"/>
    <cellStyle name="RevList" xfId="1843"/>
    <cellStyle name="Right" xfId="1844"/>
    <cellStyle name="Row Headings" xfId="1845"/>
    <cellStyle name="Salomon Logo" xfId="1846"/>
    <cellStyle name="ScotchRule" xfId="1847"/>
    <cellStyle name="Secion" xfId="1848"/>
    <cellStyle name="Section" xfId="1849"/>
    <cellStyle name="Shaded" xfId="1850"/>
    <cellStyle name="Sheet Title" xfId="1851"/>
    <cellStyle name="ShOut" xfId="1852"/>
    <cellStyle name="sideline" xfId="1853"/>
    <cellStyle name="Single Accounting" xfId="1854"/>
    <cellStyle name="Small font" xfId="1855"/>
    <cellStyle name="Small Page Heading" xfId="1856"/>
    <cellStyle name="SN" xfId="1857"/>
    <cellStyle name="Standaard_Map2" xfId="1858"/>
    <cellStyle name="Standard_Anpassen der Amortisation" xfId="1859"/>
    <cellStyle name="std" xfId="1860"/>
    <cellStyle name="STYL0 - Style1" xfId="1861"/>
    <cellStyle name="STYL1 - Style2" xfId="1862"/>
    <cellStyle name="STYL2 - Style3" xfId="1863"/>
    <cellStyle name="STYL3 - Style4" xfId="1864"/>
    <cellStyle name="STYL4 - Style5" xfId="1865"/>
    <cellStyle name="STYL5 - Style6" xfId="1866"/>
    <cellStyle name="STYL6 - Style7" xfId="1867"/>
    <cellStyle name="STYL7 - Style8" xfId="1868"/>
    <cellStyle name="Style 1" xfId="1869"/>
    <cellStyle name="Style 10" xfId="1870"/>
    <cellStyle name="Style 100" xfId="1871"/>
    <cellStyle name="Style 101" xfId="1872"/>
    <cellStyle name="Style 102" xfId="1873"/>
    <cellStyle name="Style 103" xfId="1874"/>
    <cellStyle name="Style 104" xfId="1875"/>
    <cellStyle name="Style 105" xfId="1876"/>
    <cellStyle name="Style 106" xfId="1877"/>
    <cellStyle name="Style 107" xfId="1878"/>
    <cellStyle name="Style 108" xfId="1879"/>
    <cellStyle name="Style 109" xfId="1880"/>
    <cellStyle name="Style 11" xfId="1881"/>
    <cellStyle name="Style 110" xfId="1882"/>
    <cellStyle name="Style 111" xfId="1883"/>
    <cellStyle name="Style 112" xfId="1884"/>
    <cellStyle name="Style 113" xfId="1885"/>
    <cellStyle name="Style 114" xfId="1886"/>
    <cellStyle name="Style 115" xfId="1887"/>
    <cellStyle name="Style 116" xfId="1888"/>
    <cellStyle name="Style 117" xfId="1889"/>
    <cellStyle name="Style 118" xfId="1890"/>
    <cellStyle name="Style 119" xfId="1891"/>
    <cellStyle name="Style 12" xfId="1892"/>
    <cellStyle name="Style 120" xfId="1893"/>
    <cellStyle name="Style 121" xfId="1894"/>
    <cellStyle name="Style 122" xfId="1895"/>
    <cellStyle name="Style 123" xfId="1896"/>
    <cellStyle name="Style 124" xfId="1897"/>
    <cellStyle name="Style 125" xfId="1898"/>
    <cellStyle name="Style 126" xfId="1899"/>
    <cellStyle name="Style 127" xfId="1900"/>
    <cellStyle name="Style 128" xfId="1901"/>
    <cellStyle name="Style 129" xfId="1902"/>
    <cellStyle name="Style 13" xfId="1903"/>
    <cellStyle name="Style 130" xfId="1904"/>
    <cellStyle name="Style 131" xfId="1905"/>
    <cellStyle name="Style 132" xfId="1906"/>
    <cellStyle name="Style 133" xfId="1907"/>
    <cellStyle name="Style 134" xfId="1908"/>
    <cellStyle name="Style 135" xfId="1909"/>
    <cellStyle name="Style 136" xfId="1910"/>
    <cellStyle name="Style 137" xfId="1911"/>
    <cellStyle name="Style 138" xfId="1912"/>
    <cellStyle name="Style 139" xfId="1913"/>
    <cellStyle name="Style 14" xfId="1914"/>
    <cellStyle name="Style 140" xfId="1915"/>
    <cellStyle name="Style 141" xfId="1916"/>
    <cellStyle name="Style 142" xfId="1917"/>
    <cellStyle name="Style 143" xfId="1918"/>
    <cellStyle name="Style 144" xfId="1919"/>
    <cellStyle name="Style 145" xfId="1920"/>
    <cellStyle name="Style 146" xfId="1921"/>
    <cellStyle name="Style 147" xfId="1922"/>
    <cellStyle name="Style 148" xfId="1923"/>
    <cellStyle name="Style 149" xfId="1924"/>
    <cellStyle name="Style 15" xfId="1925"/>
    <cellStyle name="Style 150" xfId="1926"/>
    <cellStyle name="Style 151" xfId="1927"/>
    <cellStyle name="Style 152" xfId="1928"/>
    <cellStyle name="Style 153" xfId="1929"/>
    <cellStyle name="Style 154" xfId="1930"/>
    <cellStyle name="Style 155" xfId="1931"/>
    <cellStyle name="Style 156" xfId="1932"/>
    <cellStyle name="Style 157" xfId="1933"/>
    <cellStyle name="Style 158" xfId="1934"/>
    <cellStyle name="Style 159" xfId="1935"/>
    <cellStyle name="Style 16" xfId="1936"/>
    <cellStyle name="Style 160" xfId="1937"/>
    <cellStyle name="Style 161" xfId="1938"/>
    <cellStyle name="Style 162" xfId="1939"/>
    <cellStyle name="Style 163" xfId="1940"/>
    <cellStyle name="Style 164" xfId="1941"/>
    <cellStyle name="Style 165" xfId="1942"/>
    <cellStyle name="Style 166" xfId="1943"/>
    <cellStyle name="Style 167" xfId="1944"/>
    <cellStyle name="Style 168" xfId="1945"/>
    <cellStyle name="Style 169" xfId="1946"/>
    <cellStyle name="Style 17" xfId="1947"/>
    <cellStyle name="Style 170" xfId="1948"/>
    <cellStyle name="Style 171" xfId="1949"/>
    <cellStyle name="Style 172" xfId="1950"/>
    <cellStyle name="Style 173" xfId="1951"/>
    <cellStyle name="Style 174" xfId="1952"/>
    <cellStyle name="Style 175" xfId="1953"/>
    <cellStyle name="Style 176" xfId="1954"/>
    <cellStyle name="Style 177" xfId="1955"/>
    <cellStyle name="Style 178" xfId="1956"/>
    <cellStyle name="Style 179" xfId="1957"/>
    <cellStyle name="Style 18" xfId="1958"/>
    <cellStyle name="Style 180" xfId="1959"/>
    <cellStyle name="Style 181" xfId="1960"/>
    <cellStyle name="Style 182" xfId="1961"/>
    <cellStyle name="Style 183" xfId="1962"/>
    <cellStyle name="Style 184" xfId="1963"/>
    <cellStyle name="Style 185" xfId="1964"/>
    <cellStyle name="Style 186" xfId="1965"/>
    <cellStyle name="Style 187" xfId="1966"/>
    <cellStyle name="Style 188" xfId="1967"/>
    <cellStyle name="Style 189" xfId="1968"/>
    <cellStyle name="Style 19" xfId="1969"/>
    <cellStyle name="Style 190" xfId="1970"/>
    <cellStyle name="Style 191" xfId="1971"/>
    <cellStyle name="Style 192" xfId="1972"/>
    <cellStyle name="Style 193" xfId="1973"/>
    <cellStyle name="Style 194" xfId="1974"/>
    <cellStyle name="Style 195" xfId="1975"/>
    <cellStyle name="Style 196" xfId="1976"/>
    <cellStyle name="Style 197" xfId="1977"/>
    <cellStyle name="Style 198" xfId="1978"/>
    <cellStyle name="Style 199" xfId="1979"/>
    <cellStyle name="Style 2" xfId="1980"/>
    <cellStyle name="Style 20" xfId="1981"/>
    <cellStyle name="Style 200" xfId="1982"/>
    <cellStyle name="Style 201" xfId="1983"/>
    <cellStyle name="Style 202" xfId="1984"/>
    <cellStyle name="Style 203" xfId="1985"/>
    <cellStyle name="Style 204" xfId="1986"/>
    <cellStyle name="Style 205" xfId="1987"/>
    <cellStyle name="Style 206" xfId="1988"/>
    <cellStyle name="Style 207" xfId="1989"/>
    <cellStyle name="Style 208" xfId="1990"/>
    <cellStyle name="Style 209" xfId="1991"/>
    <cellStyle name="Style 21" xfId="1992"/>
    <cellStyle name="Style 210" xfId="1993"/>
    <cellStyle name="Style 211" xfId="1994"/>
    <cellStyle name="Style 212" xfId="1995"/>
    <cellStyle name="Style 213" xfId="1996"/>
    <cellStyle name="Style 214" xfId="1997"/>
    <cellStyle name="Style 215" xfId="1998"/>
    <cellStyle name="Style 216" xfId="1999"/>
    <cellStyle name="Style 217" xfId="2000"/>
    <cellStyle name="Style 218" xfId="2001"/>
    <cellStyle name="Style 219" xfId="2002"/>
    <cellStyle name="Style 22" xfId="2003"/>
    <cellStyle name="Style 220" xfId="2004"/>
    <cellStyle name="Style 23" xfId="2005"/>
    <cellStyle name="Style 24" xfId="2006"/>
    <cellStyle name="Style 25" xfId="2007"/>
    <cellStyle name="Style 26" xfId="2008"/>
    <cellStyle name="Style 27" xfId="2009"/>
    <cellStyle name="Style 28" xfId="2010"/>
    <cellStyle name="Style 29" xfId="2011"/>
    <cellStyle name="Style 3" xfId="2012"/>
    <cellStyle name="Style 30" xfId="2013"/>
    <cellStyle name="Style 31" xfId="2014"/>
    <cellStyle name="Style 32" xfId="2015"/>
    <cellStyle name="Style 33" xfId="2016"/>
    <cellStyle name="Style 34" xfId="2017"/>
    <cellStyle name="Style 35" xfId="2018"/>
    <cellStyle name="Style 36" xfId="2019"/>
    <cellStyle name="Style 37" xfId="2020"/>
    <cellStyle name="Style 38" xfId="2021"/>
    <cellStyle name="Style 39" xfId="2022"/>
    <cellStyle name="Style 4" xfId="2023"/>
    <cellStyle name="Style 40" xfId="2024"/>
    <cellStyle name="Style 41" xfId="2025"/>
    <cellStyle name="Style 42" xfId="2026"/>
    <cellStyle name="Style 43" xfId="2027"/>
    <cellStyle name="Style 44" xfId="2028"/>
    <cellStyle name="Style 45" xfId="2029"/>
    <cellStyle name="Style 46" xfId="2030"/>
    <cellStyle name="Style 47" xfId="2031"/>
    <cellStyle name="Style 48" xfId="2032"/>
    <cellStyle name="Style 49" xfId="2033"/>
    <cellStyle name="Style 5" xfId="2034"/>
    <cellStyle name="Style 50" xfId="2035"/>
    <cellStyle name="Style 51" xfId="2036"/>
    <cellStyle name="Style 52" xfId="2037"/>
    <cellStyle name="Style 53" xfId="2038"/>
    <cellStyle name="Style 54" xfId="2039"/>
    <cellStyle name="Style 55" xfId="2040"/>
    <cellStyle name="Style 56" xfId="2041"/>
    <cellStyle name="Style 57" xfId="2042"/>
    <cellStyle name="Style 58" xfId="2043"/>
    <cellStyle name="Style 59" xfId="2044"/>
    <cellStyle name="Style 6" xfId="2045"/>
    <cellStyle name="Style 60" xfId="2046"/>
    <cellStyle name="Style 61" xfId="2047"/>
    <cellStyle name="Style 62" xfId="2048"/>
    <cellStyle name="Style 63" xfId="2049"/>
    <cellStyle name="Style 64" xfId="2050"/>
    <cellStyle name="Style 65" xfId="2051"/>
    <cellStyle name="Style 66" xfId="2052"/>
    <cellStyle name="Style 67" xfId="2053"/>
    <cellStyle name="Style 68" xfId="2054"/>
    <cellStyle name="Style 69" xfId="2055"/>
    <cellStyle name="Style 7" xfId="2056"/>
    <cellStyle name="Style 70" xfId="2057"/>
    <cellStyle name="Style 71" xfId="2058"/>
    <cellStyle name="Style 72" xfId="2059"/>
    <cellStyle name="Style 73" xfId="2060"/>
    <cellStyle name="Style 74" xfId="2061"/>
    <cellStyle name="Style 75" xfId="2062"/>
    <cellStyle name="Style 76" xfId="2063"/>
    <cellStyle name="Style 77" xfId="2064"/>
    <cellStyle name="Style 78" xfId="2065"/>
    <cellStyle name="Style 79" xfId="2066"/>
    <cellStyle name="Style 8" xfId="2067"/>
    <cellStyle name="Style 80" xfId="2068"/>
    <cellStyle name="Style 81" xfId="2069"/>
    <cellStyle name="Style 82" xfId="2070"/>
    <cellStyle name="Style 83" xfId="2071"/>
    <cellStyle name="Style 84" xfId="2072"/>
    <cellStyle name="Style 85" xfId="2073"/>
    <cellStyle name="Style 86" xfId="2074"/>
    <cellStyle name="Style 87" xfId="2075"/>
    <cellStyle name="Style 88" xfId="2076"/>
    <cellStyle name="Style 89" xfId="2077"/>
    <cellStyle name="Style 9" xfId="2078"/>
    <cellStyle name="Style 90" xfId="2079"/>
    <cellStyle name="Style 91" xfId="2080"/>
    <cellStyle name="Style 92" xfId="2081"/>
    <cellStyle name="Style 93" xfId="2082"/>
    <cellStyle name="Style 94" xfId="2083"/>
    <cellStyle name="Style 95" xfId="2084"/>
    <cellStyle name="Style 96" xfId="2085"/>
    <cellStyle name="Style 97" xfId="2086"/>
    <cellStyle name="Style 98" xfId="2087"/>
    <cellStyle name="Style 99" xfId="2088"/>
    <cellStyle name="SUB HEADING" xfId="2089"/>
    <cellStyle name="subhead" xfId="2090"/>
    <cellStyle name="Subtitle" xfId="2091"/>
    <cellStyle name="Subtotal" xfId="2092"/>
    <cellStyle name="Sub-total" xfId="2093"/>
    <cellStyle name="Subtotal_MAXF historical financials" xfId="2094"/>
    <cellStyle name="Summary" xfId="2095"/>
    <cellStyle name="t" xfId="2096"/>
    <cellStyle name="t_bank_csc_and merger plan4" xfId="2097"/>
    <cellStyle name="t_bank_csc_and merger plan4_100 Roark Model_With GS Financing_Quarterly" xfId="2098"/>
    <cellStyle name="t_bank_csc_and merger plan4_67 Roark Model_With GS Financing" xfId="2099"/>
    <cellStyle name="t_bank_csc_and merger plan4_82 Roark Model_With GS Financing_Quarterly" xfId="2100"/>
    <cellStyle name="t_sel_fin_data" xfId="2101"/>
    <cellStyle name="t_sel_fin_data_100 Roark Model_With GS Financing_Quarterly" xfId="2102"/>
    <cellStyle name="t_sel_fin_data_67 Roark Model_With GS Financing" xfId="2103"/>
    <cellStyle name="t_sel_fin_data_82 Roark Model_With GS Financing_Quarterly" xfId="2104"/>
    <cellStyle name="t_stand_alone_dcf" xfId="2105"/>
    <cellStyle name="t1" xfId="2106"/>
    <cellStyle name="Table  - Style5" xfId="2107"/>
    <cellStyle name="Table Col Head" xfId="2108"/>
    <cellStyle name="Table Head" xfId="2109"/>
    <cellStyle name="Table Head Aligned" xfId="2110"/>
    <cellStyle name="Table Head Blue" xfId="2111"/>
    <cellStyle name="Table Head Green" xfId="2112"/>
    <cellStyle name="Table Head_Val_Sum_Graph" xfId="2113"/>
    <cellStyle name="Table Heading" xfId="2114"/>
    <cellStyle name="Table Sub Head" xfId="2115"/>
    <cellStyle name="Table Sub Heading" xfId="2116"/>
    <cellStyle name="Table Text" xfId="2117"/>
    <cellStyle name="Table Title" xfId="2118"/>
    <cellStyle name="Table Units" xfId="2119"/>
    <cellStyle name="Table_Header" xfId="2120"/>
    <cellStyle name="TableBase" xfId="2121"/>
    <cellStyle name="TableColumnHeading" xfId="2122"/>
    <cellStyle name="TableHead" xfId="2123"/>
    <cellStyle name="TableSubTitleItalic" xfId="2124"/>
    <cellStyle name="TableText" xfId="2125"/>
    <cellStyle name="TableTitle" xfId="2126"/>
    <cellStyle name="Tax Change" xfId="2127"/>
    <cellStyle name="Text" xfId="2128"/>
    <cellStyle name="Text 1" xfId="2129"/>
    <cellStyle name="Text 8" xfId="2130"/>
    <cellStyle name="Text Head 1" xfId="2131"/>
    <cellStyle name="Text Indent A" xfId="2132"/>
    <cellStyle name="Text Indent B" xfId="2133"/>
    <cellStyle name="Text Indent C" xfId="2134"/>
    <cellStyle name="Text Wrap" xfId="2135"/>
    <cellStyle name="Text_100 Roark Model_With GS Financing_Quarterly" xfId="2136"/>
    <cellStyle name="Tickmark" xfId="2137"/>
    <cellStyle name="Time" xfId="2138"/>
    <cellStyle name="Times 10" xfId="2139"/>
    <cellStyle name="Times 12" xfId="2140"/>
    <cellStyle name="Title  - Style6" xfId="2141"/>
    <cellStyle name="Title 2" xfId="2142"/>
    <cellStyle name="Title 3" xfId="2143"/>
    <cellStyle name="Title 4" xfId="2144"/>
    <cellStyle name="Title 5" xfId="2145"/>
    <cellStyle name="Title10" xfId="2146"/>
    <cellStyle name="Title2" xfId="2147"/>
    <cellStyle name="Title8" xfId="2148"/>
    <cellStyle name="Title8Left" xfId="2149"/>
    <cellStyle name="TitleCenter" xfId="2150"/>
    <cellStyle name="TitleLeft" xfId="2151"/>
    <cellStyle name="topline" xfId="2152"/>
    <cellStyle name="Total 2" xfId="2153"/>
    <cellStyle name="TotCol - Style7" xfId="2154"/>
    <cellStyle name="TotRow - Style8" xfId="2155"/>
    <cellStyle name="TransVal" xfId="2156"/>
    <cellStyle name="Tusental (0)_laroux" xfId="2157"/>
    <cellStyle name="Tusental_laroux" xfId="2158"/>
    <cellStyle name="ubordinated Debt" xfId="2159"/>
    <cellStyle name="uk" xfId="2160"/>
    <cellStyle name="Un" xfId="2161"/>
    <cellStyle name="underline" xfId="2162"/>
    <cellStyle name="Underline - small" xfId="2163"/>
    <cellStyle name="Underline -normal" xfId="2164"/>
    <cellStyle name="Underline_Single" xfId="2165"/>
    <cellStyle name="Unhidden" xfId="2166"/>
    <cellStyle name="UNLocked" xfId="2167"/>
    <cellStyle name="Unprot" xfId="2168"/>
    <cellStyle name="Unprot$" xfId="2169"/>
    <cellStyle name="Unprot_1 3 6 LIBOR" xfId="2170"/>
    <cellStyle name="Unprotect" xfId="2171"/>
    <cellStyle name="unwrap" xfId="2172"/>
    <cellStyle name="Upload Only" xfId="2173"/>
    <cellStyle name="Upper Line" xfId="2174"/>
    <cellStyle name="User_Defined_B" xfId="2175"/>
    <cellStyle name="Valuta (0)_laroux" xfId="2176"/>
    <cellStyle name="Valuta_laroux" xfId="2177"/>
    <cellStyle name="Virgül" xfId="1" builtinId="3"/>
    <cellStyle name="Virgül 2" xfId="7"/>
    <cellStyle name="Virgül 2 2" xfId="12"/>
    <cellStyle name="Virgül 3" xfId="2178"/>
    <cellStyle name="Währung [0]_Compiling Utility Macros" xfId="2179"/>
    <cellStyle name="Währung_Compiling Utility Macros" xfId="2180"/>
    <cellStyle name="Warning Text 2" xfId="2181"/>
    <cellStyle name="WhitePattern" xfId="2182"/>
    <cellStyle name="WhitePattern1" xfId="2183"/>
    <cellStyle name="WhiteText" xfId="2184"/>
    <cellStyle name="wrap" xfId="2185"/>
    <cellStyle name="x" xfId="2186"/>
    <cellStyle name="X - None" xfId="2187"/>
    <cellStyle name="X_08 Altar Model" xfId="2188"/>
    <cellStyle name="x_Micron Model v39_lc_final bid 4-16-04" xfId="2189"/>
    <cellStyle name="year" xfId="2190"/>
    <cellStyle name="Yen" xfId="2191"/>
    <cellStyle name="YesNo" xfId="2192"/>
    <cellStyle name="Yüzde" xfId="5" builtinId="5"/>
    <cellStyle name="Yüzde 2" xfId="9"/>
    <cellStyle name="ZeroCheck" xfId="2194"/>
    <cellStyle name="Модель" xfId="2195"/>
    <cellStyle name="Обычный_VALUE" xfId="2196"/>
    <cellStyle name="쉼표 [0]_P2000년" xfId="2197"/>
    <cellStyle name="표준_crude" xfId="2198"/>
    <cellStyle name="標準_FY00Q1" xfId="2199"/>
  </cellStyles>
  <dxfs count="0"/>
  <tableStyles count="0" defaultTableStyle="TableStyleMedium9" defaultPivotStyle="PivotStyleLight16"/>
  <colors>
    <mruColors>
      <color rgb="FFDAEEF3"/>
      <color rgb="FF000000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unfccc.int/documents/64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2"/>
  <sheetViews>
    <sheetView topLeftCell="A25" zoomScale="85" zoomScaleNormal="85" workbookViewId="0">
      <selection activeCell="G69" sqref="G69"/>
    </sheetView>
  </sheetViews>
  <sheetFormatPr defaultColWidth="25.7109375" defaultRowHeight="12.75"/>
  <cols>
    <col min="1" max="1" width="5.5703125" style="5" customWidth="1"/>
    <col min="2" max="2" width="22.140625" style="4" bestFit="1" customWidth="1"/>
    <col min="3" max="3" width="18" style="5" customWidth="1"/>
    <col min="4" max="4" width="26.7109375" style="5" customWidth="1"/>
    <col min="5" max="5" width="27" style="5" customWidth="1"/>
    <col min="6" max="6" width="25.7109375" style="5" customWidth="1"/>
    <col min="7" max="9" width="23.140625" style="5" customWidth="1"/>
    <col min="10" max="10" width="36.140625" style="5" customWidth="1"/>
    <col min="11" max="11" width="28" style="5" customWidth="1"/>
    <col min="12" max="12" width="13" style="5" bestFit="1" customWidth="1"/>
    <col min="13" max="16384" width="25.7109375" style="5"/>
  </cols>
  <sheetData>
    <row r="2" spans="2:13" s="4" customFormat="1" ht="27.2" customHeight="1">
      <c r="B2" s="129" t="s">
        <v>69</v>
      </c>
      <c r="C2" s="130"/>
      <c r="D2" s="130"/>
      <c r="E2" s="130"/>
      <c r="F2" s="130"/>
      <c r="G2" s="130"/>
      <c r="H2" s="130"/>
      <c r="I2" s="130"/>
      <c r="J2" s="130"/>
      <c r="K2" s="131"/>
    </row>
    <row r="3" spans="2:13" s="4" customFormat="1" ht="61.5" customHeight="1">
      <c r="B3" s="10" t="s">
        <v>6</v>
      </c>
      <c r="C3" s="10" t="s">
        <v>56</v>
      </c>
      <c r="D3" s="10" t="s">
        <v>57</v>
      </c>
      <c r="E3" s="10" t="s">
        <v>58</v>
      </c>
      <c r="F3" s="10" t="s">
        <v>59</v>
      </c>
      <c r="G3" s="10" t="s">
        <v>55</v>
      </c>
      <c r="H3" s="10" t="s">
        <v>71</v>
      </c>
      <c r="I3" s="10" t="s">
        <v>70</v>
      </c>
      <c r="J3" s="10" t="s">
        <v>7</v>
      </c>
      <c r="K3" s="10" t="s">
        <v>3</v>
      </c>
      <c r="L3" s="10" t="s">
        <v>4</v>
      </c>
      <c r="M3" s="10" t="s">
        <v>5</v>
      </c>
    </row>
    <row r="4" spans="2:13">
      <c r="B4" s="113">
        <v>45505</v>
      </c>
      <c r="C4" s="35">
        <f>13009.049*13/31</f>
        <v>5455.4076451612909</v>
      </c>
      <c r="D4" s="78">
        <f>33236.165*13/31</f>
        <v>13937.746612903227</v>
      </c>
      <c r="E4" s="35">
        <f>2.387*13/31</f>
        <v>1.0009999999999999</v>
      </c>
      <c r="F4" s="35">
        <f>4.581*13/31</f>
        <v>1.9210645161290325</v>
      </c>
      <c r="G4" s="88">
        <f>C4+D4-E4-F4</f>
        <v>19390.232193548389</v>
      </c>
      <c r="H4" s="88">
        <f>(11760024/1000)*13/31</f>
        <v>4931.622967741936</v>
      </c>
      <c r="I4" s="88">
        <f t="shared" ref="I4:I8" si="0">G4-H4</f>
        <v>14458.609225806453</v>
      </c>
      <c r="J4" s="88">
        <f t="shared" ref="J4:J15" si="1">ROUNDDOWN((I4*$E$48),0)</f>
        <v>9173</v>
      </c>
      <c r="K4" s="6">
        <v>0</v>
      </c>
      <c r="L4" s="6">
        <v>0</v>
      </c>
      <c r="M4" s="112">
        <f t="shared" ref="M4:M18" si="2">ROUNDDOWN(J4-K4-L4,0)</f>
        <v>9173</v>
      </c>
    </row>
    <row r="5" spans="2:13">
      <c r="B5" s="113">
        <v>45536</v>
      </c>
      <c r="C5" s="28">
        <v>7841.5</v>
      </c>
      <c r="D5" s="28">
        <v>18945.855</v>
      </c>
      <c r="E5" s="28">
        <v>7.4489999999999998</v>
      </c>
      <c r="F5" s="28">
        <v>17.007000000000001</v>
      </c>
      <c r="G5" s="27">
        <f t="shared" ref="G5:G14" si="3">C5+D5-E5-F5</f>
        <v>26762.898999999998</v>
      </c>
      <c r="H5" s="27">
        <f>7195543/1000</f>
        <v>7195.5429999999997</v>
      </c>
      <c r="I5" s="88">
        <f t="shared" si="0"/>
        <v>19567.356</v>
      </c>
      <c r="J5" s="88">
        <f t="shared" si="1"/>
        <v>12415</v>
      </c>
      <c r="K5" s="6">
        <v>0</v>
      </c>
      <c r="L5" s="6">
        <v>0</v>
      </c>
      <c r="M5" s="112">
        <f t="shared" si="2"/>
        <v>12415</v>
      </c>
    </row>
    <row r="6" spans="2:13">
      <c r="B6" s="113">
        <v>45566</v>
      </c>
      <c r="C6" s="28">
        <v>10947.474</v>
      </c>
      <c r="D6" s="28">
        <v>27208.61</v>
      </c>
      <c r="E6" s="28">
        <v>2.5270000000000001</v>
      </c>
      <c r="F6" s="28">
        <v>6.8029999999999999</v>
      </c>
      <c r="G6" s="27">
        <f t="shared" si="3"/>
        <v>38146.754000000001</v>
      </c>
      <c r="H6" s="27">
        <f>10232948/1000</f>
        <v>10232.948</v>
      </c>
      <c r="I6" s="88">
        <f t="shared" si="0"/>
        <v>27913.806</v>
      </c>
      <c r="J6" s="88">
        <f t="shared" si="1"/>
        <v>17711</v>
      </c>
      <c r="K6" s="6">
        <v>0</v>
      </c>
      <c r="L6" s="6">
        <v>0</v>
      </c>
      <c r="M6" s="112">
        <f t="shared" si="2"/>
        <v>17711</v>
      </c>
    </row>
    <row r="7" spans="2:13">
      <c r="B7" s="113">
        <v>45597</v>
      </c>
      <c r="C7" s="28">
        <v>10380.611000000001</v>
      </c>
      <c r="D7" s="28">
        <v>25217.330999999998</v>
      </c>
      <c r="E7" s="114">
        <v>16.062999999999999</v>
      </c>
      <c r="F7" s="28">
        <v>34.552999999999997</v>
      </c>
      <c r="G7" s="27">
        <f t="shared" si="3"/>
        <v>35547.325999999994</v>
      </c>
      <c r="H7" s="27">
        <f>9374577/1000</f>
        <v>9374.5769999999993</v>
      </c>
      <c r="I7" s="88">
        <f t="shared" si="0"/>
        <v>26172.748999999996</v>
      </c>
      <c r="J7" s="88">
        <f t="shared" si="1"/>
        <v>16606</v>
      </c>
      <c r="K7" s="6">
        <v>0</v>
      </c>
      <c r="L7" s="6">
        <v>0</v>
      </c>
      <c r="M7" s="112">
        <f t="shared" si="2"/>
        <v>16606</v>
      </c>
    </row>
    <row r="8" spans="2:13">
      <c r="B8" s="113">
        <v>45627</v>
      </c>
      <c r="C8" s="28">
        <v>10753.433000000001</v>
      </c>
      <c r="D8" s="28">
        <v>25939.027999999998</v>
      </c>
      <c r="E8" s="28">
        <v>6.0780000000000003</v>
      </c>
      <c r="F8" s="28">
        <v>11.733000000000001</v>
      </c>
      <c r="G8" s="27">
        <f t="shared" si="3"/>
        <v>36674.649999999994</v>
      </c>
      <c r="H8" s="27">
        <f>10037139/1000</f>
        <v>10037.138999999999</v>
      </c>
      <c r="I8" s="88">
        <f t="shared" si="0"/>
        <v>26637.510999999995</v>
      </c>
      <c r="J8" s="88">
        <f t="shared" si="1"/>
        <v>16901</v>
      </c>
      <c r="K8" s="6">
        <v>0</v>
      </c>
      <c r="L8" s="6">
        <v>0</v>
      </c>
      <c r="M8" s="112">
        <f t="shared" si="2"/>
        <v>16901</v>
      </c>
    </row>
    <row r="9" spans="2:13" s="101" customFormat="1">
      <c r="B9" s="100" t="s">
        <v>73</v>
      </c>
      <c r="C9" s="69">
        <f>SUM(C4:C8)</f>
        <v>45378.425645161289</v>
      </c>
      <c r="D9" s="69">
        <f>SUM(D4:D8)</f>
        <v>111248.57061290322</v>
      </c>
      <c r="E9" s="69">
        <f>SUM(E4:E8)</f>
        <v>33.118000000000002</v>
      </c>
      <c r="F9" s="69">
        <f>SUM(F4:F8)</f>
        <v>72.017064516129039</v>
      </c>
      <c r="G9" s="70">
        <f>C9+D9-E9-F9</f>
        <v>156521.86119354839</v>
      </c>
      <c r="H9" s="70">
        <f>SUM(H4:H8)</f>
        <v>41771.829967741927</v>
      </c>
      <c r="I9" s="70">
        <f>G9-H9</f>
        <v>114750.03122580647</v>
      </c>
      <c r="J9" s="115">
        <f>ROUNDDOWN((I9*$E$48),0)</f>
        <v>72808</v>
      </c>
      <c r="K9" s="71">
        <v>0</v>
      </c>
      <c r="L9" s="71">
        <v>0</v>
      </c>
      <c r="M9" s="102">
        <f>ROUNDDOWN(J9-K9-L9,0)</f>
        <v>72808</v>
      </c>
    </row>
    <row r="10" spans="2:13">
      <c r="B10" s="113">
        <v>45658</v>
      </c>
      <c r="C10" s="28">
        <v>8687.42</v>
      </c>
      <c r="D10" s="28">
        <v>16787.682000000001</v>
      </c>
      <c r="E10" s="28">
        <v>6.6740000000000004</v>
      </c>
      <c r="F10" s="28">
        <v>18.488</v>
      </c>
      <c r="G10" s="27">
        <f t="shared" si="3"/>
        <v>25449.94</v>
      </c>
      <c r="H10" s="27">
        <f>7231688/1000</f>
        <v>7231.6880000000001</v>
      </c>
      <c r="I10" s="27">
        <f>G10-H10</f>
        <v>18218.252</v>
      </c>
      <c r="J10" s="88">
        <f t="shared" si="1"/>
        <v>11559</v>
      </c>
      <c r="K10" s="6">
        <v>0</v>
      </c>
      <c r="L10" s="6">
        <v>0</v>
      </c>
      <c r="M10" s="89">
        <f t="shared" si="2"/>
        <v>11559</v>
      </c>
    </row>
    <row r="11" spans="2:13">
      <c r="B11" s="113">
        <v>45689</v>
      </c>
      <c r="C11" s="28">
        <v>8711.5740000000005</v>
      </c>
      <c r="D11" s="28">
        <v>22345.463</v>
      </c>
      <c r="E11" s="28">
        <v>8.3770000000000007</v>
      </c>
      <c r="F11" s="28">
        <v>12.586</v>
      </c>
      <c r="G11" s="27">
        <f t="shared" si="3"/>
        <v>31036.074000000001</v>
      </c>
      <c r="H11" s="27">
        <f>8268831/1000</f>
        <v>8268.8310000000001</v>
      </c>
      <c r="I11" s="27">
        <f t="shared" ref="I11:I14" si="4">G11-H11</f>
        <v>22767.243000000002</v>
      </c>
      <c r="J11" s="88">
        <f t="shared" si="1"/>
        <v>14445</v>
      </c>
      <c r="K11" s="6">
        <v>0</v>
      </c>
      <c r="L11" s="6">
        <v>0</v>
      </c>
      <c r="M11" s="89">
        <f t="shared" si="2"/>
        <v>14445</v>
      </c>
    </row>
    <row r="12" spans="2:13">
      <c r="B12" s="113">
        <v>45717</v>
      </c>
      <c r="C12" s="28">
        <v>10830.512000000001</v>
      </c>
      <c r="D12" s="28">
        <v>23099.261999999999</v>
      </c>
      <c r="E12" s="28">
        <v>8.3190000000000008</v>
      </c>
      <c r="F12" s="28">
        <v>18.347000000000001</v>
      </c>
      <c r="G12" s="27">
        <f t="shared" si="3"/>
        <v>33903.107999999993</v>
      </c>
      <c r="H12" s="27">
        <f>9223387/1000</f>
        <v>9223.3870000000006</v>
      </c>
      <c r="I12" s="27">
        <f t="shared" si="4"/>
        <v>24679.72099999999</v>
      </c>
      <c r="J12" s="88">
        <f t="shared" si="1"/>
        <v>15659</v>
      </c>
      <c r="K12" s="6">
        <v>0</v>
      </c>
      <c r="L12" s="6">
        <v>0</v>
      </c>
      <c r="M12" s="89">
        <f t="shared" si="2"/>
        <v>15659</v>
      </c>
    </row>
    <row r="13" spans="2:13">
      <c r="B13" s="113">
        <v>45748</v>
      </c>
      <c r="C13" s="28">
        <v>7959.36</v>
      </c>
      <c r="D13" s="28">
        <v>20018.143</v>
      </c>
      <c r="E13" s="28">
        <v>12.045</v>
      </c>
      <c r="F13" s="28">
        <v>23.824999999999999</v>
      </c>
      <c r="G13" s="27">
        <f t="shared" si="3"/>
        <v>27941.633000000002</v>
      </c>
      <c r="H13" s="27">
        <f>7911434/1000</f>
        <v>7911.4340000000002</v>
      </c>
      <c r="I13" s="27">
        <f t="shared" si="4"/>
        <v>20030.199000000001</v>
      </c>
      <c r="J13" s="88">
        <f t="shared" si="1"/>
        <v>12709</v>
      </c>
      <c r="K13" s="6">
        <v>0</v>
      </c>
      <c r="L13" s="6">
        <v>0</v>
      </c>
      <c r="M13" s="89">
        <f t="shared" si="2"/>
        <v>12709</v>
      </c>
    </row>
    <row r="14" spans="2:13">
      <c r="B14" s="113">
        <v>45778</v>
      </c>
      <c r="C14" s="28">
        <v>9227.1270000000004</v>
      </c>
      <c r="D14" s="28">
        <v>20918.298999999999</v>
      </c>
      <c r="E14" s="28">
        <v>10.537000000000001</v>
      </c>
      <c r="F14" s="28">
        <v>19.0884</v>
      </c>
      <c r="G14" s="27">
        <f t="shared" si="3"/>
        <v>30115.800599999999</v>
      </c>
      <c r="H14" s="27">
        <f>8048159/1000</f>
        <v>8048.1589999999997</v>
      </c>
      <c r="I14" s="27">
        <f t="shared" si="4"/>
        <v>22067.641599999999</v>
      </c>
      <c r="J14" s="88">
        <f t="shared" si="1"/>
        <v>14001</v>
      </c>
      <c r="K14" s="6">
        <v>0</v>
      </c>
      <c r="L14" s="6">
        <v>0</v>
      </c>
      <c r="M14" s="89">
        <f t="shared" si="2"/>
        <v>14001</v>
      </c>
    </row>
    <row r="15" spans="2:13">
      <c r="B15" s="113">
        <v>45809</v>
      </c>
      <c r="C15" s="28">
        <v>14106.477999999999</v>
      </c>
      <c r="D15" s="28">
        <v>35770.938999999998</v>
      </c>
      <c r="E15" s="28">
        <v>8.1560000000000006</v>
      </c>
      <c r="F15" s="28">
        <v>19.963000000000001</v>
      </c>
      <c r="G15" s="27">
        <f t="shared" ref="G15:G17" si="5">C15+D15-E15-F15</f>
        <v>49849.297999999995</v>
      </c>
      <c r="H15" s="27">
        <f>12428833/1000</f>
        <v>12428.833000000001</v>
      </c>
      <c r="I15" s="27">
        <f t="shared" ref="I15:I17" si="6">G15-H15</f>
        <v>37420.464999999997</v>
      </c>
      <c r="J15" s="88">
        <f t="shared" si="1"/>
        <v>23743</v>
      </c>
      <c r="K15" s="6">
        <v>0</v>
      </c>
      <c r="L15" s="6">
        <v>0</v>
      </c>
      <c r="M15" s="89">
        <f t="shared" ref="M15:M17" si="7">ROUNDDOWN(J15-K15-L15,0)</f>
        <v>23743</v>
      </c>
    </row>
    <row r="16" spans="2:13">
      <c r="B16" s="113">
        <v>45839</v>
      </c>
      <c r="C16" s="28">
        <v>28862.001</v>
      </c>
      <c r="D16" s="28">
        <v>11802.766</v>
      </c>
      <c r="E16" s="28">
        <v>9.8819999999999997</v>
      </c>
      <c r="F16" s="28">
        <v>7.26</v>
      </c>
      <c r="G16" s="27">
        <f t="shared" si="5"/>
        <v>40647.625</v>
      </c>
      <c r="H16" s="27">
        <f>10243422/1000</f>
        <v>10243.422</v>
      </c>
      <c r="I16" s="27">
        <f t="shared" si="6"/>
        <v>30404.203000000001</v>
      </c>
      <c r="J16" s="88">
        <f t="shared" ref="J16:J17" si="8">ROUNDDOWN((I16*$E$48),0)</f>
        <v>19291</v>
      </c>
      <c r="K16" s="6">
        <v>0</v>
      </c>
      <c r="L16" s="6">
        <v>0</v>
      </c>
      <c r="M16" s="89">
        <f t="shared" si="7"/>
        <v>19291</v>
      </c>
    </row>
    <row r="17" spans="2:13">
      <c r="B17" s="113">
        <v>45870</v>
      </c>
      <c r="C17" s="28">
        <v>39631.207000000002</v>
      </c>
      <c r="D17" s="28">
        <v>16141.834000000001</v>
      </c>
      <c r="E17" s="28">
        <v>4.3520000000000003</v>
      </c>
      <c r="F17" s="28">
        <v>2.2919999999999998</v>
      </c>
      <c r="G17" s="27">
        <f t="shared" si="5"/>
        <v>55766.397000000004</v>
      </c>
      <c r="H17" s="27">
        <f>14111015/1000</f>
        <v>14111.014999999999</v>
      </c>
      <c r="I17" s="27">
        <f t="shared" si="6"/>
        <v>41655.382000000005</v>
      </c>
      <c r="J17" s="88">
        <f t="shared" si="8"/>
        <v>26430</v>
      </c>
      <c r="K17" s="6">
        <v>0</v>
      </c>
      <c r="L17" s="6">
        <v>0</v>
      </c>
      <c r="M17" s="89">
        <f t="shared" si="7"/>
        <v>26430</v>
      </c>
    </row>
    <row r="18" spans="2:13" s="101" customFormat="1">
      <c r="B18" s="103" t="s">
        <v>74</v>
      </c>
      <c r="C18" s="72">
        <f>SUM(C10:C17)</f>
        <v>128015.679</v>
      </c>
      <c r="D18" s="72">
        <f>SUM(D10:D17)</f>
        <v>166884.38800000001</v>
      </c>
      <c r="E18" s="72">
        <f>SUM(E10:E17)</f>
        <v>68.341999999999999</v>
      </c>
      <c r="F18" s="72">
        <f>SUM(F10:F17)</f>
        <v>121.84939999999999</v>
      </c>
      <c r="G18" s="70">
        <f>C18+D18-E18-F18</f>
        <v>294709.87560000003</v>
      </c>
      <c r="H18" s="70">
        <f>SUM(H10:H17)</f>
        <v>77466.769</v>
      </c>
      <c r="I18" s="70">
        <f>G18-H18</f>
        <v>217243.10660000003</v>
      </c>
      <c r="J18" s="70">
        <f>ROUNDDOWN((I18*$E$48),0)</f>
        <v>137840</v>
      </c>
      <c r="K18" s="71">
        <v>0</v>
      </c>
      <c r="L18" s="71">
        <v>0</v>
      </c>
      <c r="M18" s="102">
        <f t="shared" si="2"/>
        <v>137840</v>
      </c>
    </row>
    <row r="19" spans="2:13" ht="25.5">
      <c r="B19" s="12" t="s">
        <v>75</v>
      </c>
      <c r="C19" s="29">
        <f t="shared" ref="C19:I19" si="9">C9+C18</f>
        <v>173394.10464516131</v>
      </c>
      <c r="D19" s="29">
        <f t="shared" si="9"/>
        <v>278132.95861290325</v>
      </c>
      <c r="E19" s="29">
        <f t="shared" si="9"/>
        <v>101.46000000000001</v>
      </c>
      <c r="F19" s="29">
        <f t="shared" si="9"/>
        <v>193.86646451612904</v>
      </c>
      <c r="G19" s="29">
        <f t="shared" si="9"/>
        <v>451231.73679354845</v>
      </c>
      <c r="H19" s="29">
        <f t="shared" si="9"/>
        <v>119238.59896774193</v>
      </c>
      <c r="I19" s="29">
        <f t="shared" si="9"/>
        <v>331993.13782580651</v>
      </c>
      <c r="J19" s="29">
        <f>ROUNDDOWN((J9+J18),0)</f>
        <v>210648</v>
      </c>
      <c r="K19" s="40">
        <v>0</v>
      </c>
      <c r="L19" s="40">
        <v>0</v>
      </c>
      <c r="M19" s="107">
        <f>M9+M18</f>
        <v>210648</v>
      </c>
    </row>
    <row r="20" spans="2:13">
      <c r="F20" s="74"/>
      <c r="G20" s="74"/>
    </row>
    <row r="21" spans="2:13">
      <c r="F21" s="74"/>
      <c r="G21" s="74"/>
      <c r="H21" s="74"/>
    </row>
    <row r="22" spans="2:13">
      <c r="B22" s="5"/>
      <c r="F22" s="74"/>
      <c r="G22" s="74"/>
      <c r="H22" s="74"/>
    </row>
    <row r="23" spans="2:13" ht="18">
      <c r="B23" s="125" t="s">
        <v>30</v>
      </c>
      <c r="C23" s="125"/>
      <c r="D23" s="125"/>
      <c r="E23" s="125"/>
      <c r="J23" s="74"/>
    </row>
    <row r="24" spans="2:13" ht="48">
      <c r="B24" s="10" t="s">
        <v>6</v>
      </c>
      <c r="C24" s="10" t="s">
        <v>56</v>
      </c>
      <c r="D24" s="10" t="s">
        <v>57</v>
      </c>
      <c r="E24" s="10" t="s">
        <v>58</v>
      </c>
      <c r="F24" s="10" t="s">
        <v>59</v>
      </c>
      <c r="G24" s="10" t="s">
        <v>55</v>
      </c>
      <c r="H24" s="10" t="s">
        <v>71</v>
      </c>
      <c r="I24" s="10" t="s">
        <v>70</v>
      </c>
      <c r="J24" s="108"/>
    </row>
    <row r="25" spans="2:13">
      <c r="B25" s="31">
        <v>45505</v>
      </c>
      <c r="C25" s="35">
        <f>13009.049*13/31</f>
        <v>5455.4076451612909</v>
      </c>
      <c r="D25" s="78">
        <f>33236.165*13/31</f>
        <v>13937.746612903227</v>
      </c>
      <c r="E25" s="35">
        <f>2.387*13/31</f>
        <v>1.0009999999999999</v>
      </c>
      <c r="F25" s="35">
        <f>4.581*13/31</f>
        <v>1.9210645161290325</v>
      </c>
      <c r="G25" s="88">
        <f>C25+D25-E25-F25</f>
        <v>19390.232193548389</v>
      </c>
      <c r="H25" s="88">
        <f>(11760024/1000)*13/31</f>
        <v>4931.622967741936</v>
      </c>
      <c r="I25" s="88">
        <f t="shared" ref="I25:I29" si="10">G25-H25</f>
        <v>14458.609225806453</v>
      </c>
    </row>
    <row r="26" spans="2:13">
      <c r="B26" s="31">
        <v>45536</v>
      </c>
      <c r="C26" s="28">
        <v>7841.5</v>
      </c>
      <c r="D26" s="28">
        <v>18945.855</v>
      </c>
      <c r="E26" s="28">
        <v>7.4489999999999998</v>
      </c>
      <c r="F26" s="28">
        <v>17.007000000000001</v>
      </c>
      <c r="G26" s="27">
        <f t="shared" ref="G26:G29" si="11">C26+D26-E26-F26</f>
        <v>26762.898999999998</v>
      </c>
      <c r="H26" s="27">
        <f>7195543/1000</f>
        <v>7195.5429999999997</v>
      </c>
      <c r="I26" s="88">
        <f t="shared" si="10"/>
        <v>19567.356</v>
      </c>
    </row>
    <row r="27" spans="2:13">
      <c r="B27" s="31">
        <v>45566</v>
      </c>
      <c r="C27" s="28">
        <v>10947.474</v>
      </c>
      <c r="D27" s="28">
        <v>27208.61</v>
      </c>
      <c r="E27" s="28">
        <v>2.5270000000000001</v>
      </c>
      <c r="F27" s="28">
        <v>6.8029999999999999</v>
      </c>
      <c r="G27" s="27">
        <f t="shared" si="11"/>
        <v>38146.754000000001</v>
      </c>
      <c r="H27" s="27">
        <f>10232948/1000</f>
        <v>10232.948</v>
      </c>
      <c r="I27" s="88">
        <f t="shared" si="10"/>
        <v>27913.806</v>
      </c>
    </row>
    <row r="28" spans="2:13">
      <c r="B28" s="31">
        <v>45597</v>
      </c>
      <c r="C28" s="28">
        <v>10380.611000000001</v>
      </c>
      <c r="D28" s="28">
        <v>25217.330999999998</v>
      </c>
      <c r="E28" s="114">
        <v>16.062999999999999</v>
      </c>
      <c r="F28" s="28">
        <v>34.552999999999997</v>
      </c>
      <c r="G28" s="27">
        <f t="shared" si="11"/>
        <v>35547.325999999994</v>
      </c>
      <c r="H28" s="27">
        <f>9374577/1000</f>
        <v>9374.5769999999993</v>
      </c>
      <c r="I28" s="88">
        <f t="shared" si="10"/>
        <v>26172.748999999996</v>
      </c>
      <c r="J28" s="74"/>
    </row>
    <row r="29" spans="2:13">
      <c r="B29" s="31">
        <v>45627</v>
      </c>
      <c r="C29" s="28">
        <v>10753.433000000001</v>
      </c>
      <c r="D29" s="28">
        <v>25939.027999999998</v>
      </c>
      <c r="E29" s="28">
        <v>6.0780000000000003</v>
      </c>
      <c r="F29" s="28">
        <v>11.733000000000001</v>
      </c>
      <c r="G29" s="27">
        <f t="shared" si="11"/>
        <v>36674.649999999994</v>
      </c>
      <c r="H29" s="27">
        <f>10037139/1000</f>
        <v>10037.138999999999</v>
      </c>
      <c r="I29" s="88">
        <f t="shared" si="10"/>
        <v>26637.510999999995</v>
      </c>
      <c r="J29" s="74"/>
    </row>
    <row r="30" spans="2:13">
      <c r="B30" s="46" t="s">
        <v>73</v>
      </c>
      <c r="C30" s="79">
        <f>SUM(C25:C29)</f>
        <v>45378.425645161289</v>
      </c>
      <c r="D30" s="86">
        <f>SUM(D25:D29)</f>
        <v>111248.57061290322</v>
      </c>
      <c r="E30" s="87">
        <f>SUM(E25:E29)</f>
        <v>33.118000000000002</v>
      </c>
      <c r="F30" s="85">
        <f>SUM(F25:F29)</f>
        <v>72.017064516129039</v>
      </c>
      <c r="G30" s="80">
        <f t="shared" ref="G30:G38" si="12">C30+D30-E30-F30</f>
        <v>156521.86119354839</v>
      </c>
      <c r="H30" s="70">
        <f>H9</f>
        <v>41771.829967741927</v>
      </c>
      <c r="I30" s="70">
        <f>G30-H30</f>
        <v>114750.03122580647</v>
      </c>
    </row>
    <row r="31" spans="2:13">
      <c r="B31" s="31">
        <v>45658</v>
      </c>
      <c r="C31" s="28">
        <v>8687.42</v>
      </c>
      <c r="D31" s="28">
        <v>16787.682000000001</v>
      </c>
      <c r="E31" s="28">
        <v>6.6740000000000004</v>
      </c>
      <c r="F31" s="28">
        <v>18.488</v>
      </c>
      <c r="G31" s="27">
        <f t="shared" si="12"/>
        <v>25449.94</v>
      </c>
      <c r="H31" s="27">
        <f>7231688/1000</f>
        <v>7231.6880000000001</v>
      </c>
      <c r="I31" s="27">
        <f>G31-H31</f>
        <v>18218.252</v>
      </c>
      <c r="J31" s="108"/>
    </row>
    <row r="32" spans="2:13">
      <c r="B32" s="31">
        <v>45689</v>
      </c>
      <c r="C32" s="28">
        <v>8711.5740000000005</v>
      </c>
      <c r="D32" s="28">
        <v>22345.463</v>
      </c>
      <c r="E32" s="28">
        <v>8.3770000000000007</v>
      </c>
      <c r="F32" s="28">
        <v>12.586</v>
      </c>
      <c r="G32" s="27">
        <f t="shared" si="12"/>
        <v>31036.074000000001</v>
      </c>
      <c r="H32" s="27">
        <f>8268831/1000</f>
        <v>8268.8310000000001</v>
      </c>
      <c r="I32" s="27">
        <f t="shared" ref="I32:I38" si="13">G32-H32</f>
        <v>22767.243000000002</v>
      </c>
    </row>
    <row r="33" spans="1:12">
      <c r="B33" s="31">
        <v>45717</v>
      </c>
      <c r="C33" s="28">
        <v>10830.512000000001</v>
      </c>
      <c r="D33" s="28">
        <v>23099.261999999999</v>
      </c>
      <c r="E33" s="28">
        <v>8.3190000000000008</v>
      </c>
      <c r="F33" s="28">
        <v>18.347000000000001</v>
      </c>
      <c r="G33" s="27">
        <f t="shared" si="12"/>
        <v>33903.107999999993</v>
      </c>
      <c r="H33" s="27">
        <f>9223387/1000</f>
        <v>9223.3870000000006</v>
      </c>
      <c r="I33" s="27">
        <f t="shared" si="13"/>
        <v>24679.72099999999</v>
      </c>
    </row>
    <row r="34" spans="1:12">
      <c r="B34" s="31">
        <v>45748</v>
      </c>
      <c r="C34" s="28">
        <v>7959.36</v>
      </c>
      <c r="D34" s="28">
        <v>20018.143</v>
      </c>
      <c r="E34" s="28">
        <v>12.045</v>
      </c>
      <c r="F34" s="28">
        <v>23.824999999999999</v>
      </c>
      <c r="G34" s="27">
        <f t="shared" si="12"/>
        <v>27941.633000000002</v>
      </c>
      <c r="H34" s="27">
        <f>7911434/1000</f>
        <v>7911.4340000000002</v>
      </c>
      <c r="I34" s="27">
        <f t="shared" si="13"/>
        <v>20030.199000000001</v>
      </c>
    </row>
    <row r="35" spans="1:12">
      <c r="B35" s="31">
        <v>45778</v>
      </c>
      <c r="C35" s="28">
        <v>9227.1270000000004</v>
      </c>
      <c r="D35" s="28">
        <v>20918.298999999999</v>
      </c>
      <c r="E35" s="28">
        <v>10.537000000000001</v>
      </c>
      <c r="F35" s="28">
        <v>19.0884</v>
      </c>
      <c r="G35" s="27">
        <f t="shared" si="12"/>
        <v>30115.800599999999</v>
      </c>
      <c r="H35" s="27">
        <f>8048159/1000</f>
        <v>8048.1589999999997</v>
      </c>
      <c r="I35" s="27">
        <f t="shared" si="13"/>
        <v>22067.641599999999</v>
      </c>
    </row>
    <row r="36" spans="1:12">
      <c r="B36" s="31">
        <v>45809</v>
      </c>
      <c r="C36" s="28">
        <v>14106.477999999999</v>
      </c>
      <c r="D36" s="28">
        <v>35770.938999999998</v>
      </c>
      <c r="E36" s="28">
        <v>8.1560000000000006</v>
      </c>
      <c r="F36" s="28">
        <v>19.963000000000001</v>
      </c>
      <c r="G36" s="27">
        <f t="shared" si="12"/>
        <v>49849.297999999995</v>
      </c>
      <c r="H36" s="27">
        <f>12428833/1000</f>
        <v>12428.833000000001</v>
      </c>
      <c r="I36" s="27">
        <f t="shared" si="13"/>
        <v>37420.464999999997</v>
      </c>
    </row>
    <row r="37" spans="1:12">
      <c r="B37" s="31">
        <v>45839</v>
      </c>
      <c r="C37" s="28">
        <v>28862.001</v>
      </c>
      <c r="D37" s="28">
        <v>11802.766</v>
      </c>
      <c r="E37" s="28">
        <v>9.8819999999999997</v>
      </c>
      <c r="F37" s="28">
        <v>7.26</v>
      </c>
      <c r="G37" s="27">
        <f t="shared" si="12"/>
        <v>40647.625</v>
      </c>
      <c r="H37" s="27">
        <f>10243422/1000</f>
        <v>10243.422</v>
      </c>
      <c r="I37" s="27">
        <f t="shared" si="13"/>
        <v>30404.203000000001</v>
      </c>
    </row>
    <row r="38" spans="1:12">
      <c r="A38" s="4"/>
      <c r="B38" s="31">
        <v>45870</v>
      </c>
      <c r="C38" s="28">
        <v>39631.207000000002</v>
      </c>
      <c r="D38" s="28">
        <v>16141.834000000001</v>
      </c>
      <c r="E38" s="28">
        <v>4.3520000000000003</v>
      </c>
      <c r="F38" s="28">
        <v>2.2919999999999998</v>
      </c>
      <c r="G38" s="27">
        <f t="shared" si="12"/>
        <v>55766.397000000004</v>
      </c>
      <c r="H38" s="27">
        <f>14111015/1000</f>
        <v>14111.014999999999</v>
      </c>
      <c r="I38" s="27">
        <f t="shared" si="13"/>
        <v>41655.382000000005</v>
      </c>
    </row>
    <row r="39" spans="1:12">
      <c r="A39" s="4"/>
      <c r="B39" s="11" t="s">
        <v>74</v>
      </c>
      <c r="C39" s="79">
        <f>SUM(C31:C38)</f>
        <v>128015.679</v>
      </c>
      <c r="D39" s="80">
        <f>SUM(D31:D38)</f>
        <v>166884.38800000001</v>
      </c>
      <c r="E39" s="83">
        <f>SUM(E31:E38)</f>
        <v>68.341999999999999</v>
      </c>
      <c r="F39" s="83">
        <f>SUM(F31:F38)</f>
        <v>121.84939999999999</v>
      </c>
      <c r="G39" s="80">
        <f>SUM(G31:G38)</f>
        <v>294709.87559999997</v>
      </c>
      <c r="H39" s="70">
        <f>H18</f>
        <v>77466.769</v>
      </c>
      <c r="I39" s="70">
        <f>G39-H39</f>
        <v>217243.10659999997</v>
      </c>
    </row>
    <row r="40" spans="1:12" ht="25.5">
      <c r="A40" s="4"/>
      <c r="B40" s="12" t="s">
        <v>75</v>
      </c>
      <c r="C40" s="81">
        <f t="shared" ref="C40:I40" si="14">C30+C39</f>
        <v>173394.10464516131</v>
      </c>
      <c r="D40" s="81">
        <f t="shared" si="14"/>
        <v>278132.95861290325</v>
      </c>
      <c r="E40" s="84">
        <f t="shared" si="14"/>
        <v>101.46000000000001</v>
      </c>
      <c r="F40" s="84">
        <f t="shared" si="14"/>
        <v>193.86646451612904</v>
      </c>
      <c r="G40" s="81">
        <f t="shared" si="14"/>
        <v>451231.73679354833</v>
      </c>
      <c r="H40" s="29">
        <f t="shared" si="14"/>
        <v>119238.59896774193</v>
      </c>
      <c r="I40" s="29">
        <f t="shared" si="14"/>
        <v>331993.13782580645</v>
      </c>
    </row>
    <row r="41" spans="1:12">
      <c r="A41" s="4"/>
      <c r="B41" s="5"/>
      <c r="C41" s="82"/>
      <c r="D41" s="17"/>
      <c r="E41" s="17"/>
      <c r="F41" s="96"/>
      <c r="G41" s="96"/>
    </row>
    <row r="42" spans="1:12">
      <c r="A42" s="4"/>
      <c r="F42" s="18"/>
      <c r="G42" s="18"/>
    </row>
    <row r="43" spans="1:12">
      <c r="A43" s="4"/>
      <c r="G43" s="18"/>
      <c r="H43" s="18"/>
      <c r="I43" s="18"/>
    </row>
    <row r="44" spans="1:12">
      <c r="A44" s="4"/>
      <c r="G44" s="18"/>
      <c r="H44" s="18"/>
      <c r="I44" s="18"/>
    </row>
    <row r="45" spans="1:12">
      <c r="A45" s="4"/>
      <c r="G45" s="16"/>
      <c r="H45" s="16"/>
      <c r="I45" s="16"/>
    </row>
    <row r="46" spans="1:12">
      <c r="A46" s="4"/>
      <c r="G46" s="16"/>
      <c r="H46" s="16"/>
      <c r="I46" s="16"/>
    </row>
    <row r="47" spans="1:12">
      <c r="A47" s="4"/>
      <c r="D47" s="132" t="s">
        <v>0</v>
      </c>
      <c r="E47" s="33" t="s">
        <v>22</v>
      </c>
      <c r="F47" s="33" t="s">
        <v>23</v>
      </c>
    </row>
    <row r="48" spans="1:12">
      <c r="A48" s="4"/>
      <c r="D48" s="133"/>
      <c r="E48" s="32">
        <v>0.63449999999999995</v>
      </c>
      <c r="F48" s="34" t="s">
        <v>20</v>
      </c>
      <c r="L48" s="17"/>
    </row>
    <row r="49" spans="1:11">
      <c r="A49" s="4"/>
      <c r="K49" s="17"/>
    </row>
    <row r="50" spans="1:11">
      <c r="A50" s="4"/>
      <c r="I50" s="17"/>
    </row>
    <row r="51" spans="1:11" ht="15">
      <c r="A51" s="4"/>
      <c r="D51" s="126" t="s">
        <v>24</v>
      </c>
      <c r="E51" s="126"/>
      <c r="F51" s="14" t="s">
        <v>17</v>
      </c>
      <c r="G51" s="8" t="s">
        <v>14</v>
      </c>
      <c r="H51" s="14" t="s">
        <v>15</v>
      </c>
      <c r="I51" s="14" t="s">
        <v>16</v>
      </c>
    </row>
    <row r="52" spans="1:11">
      <c r="A52" s="4"/>
      <c r="D52" s="36">
        <v>45517</v>
      </c>
      <c r="E52" s="36">
        <v>45657</v>
      </c>
      <c r="F52" s="6">
        <f>E52-D52+1</f>
        <v>141</v>
      </c>
      <c r="G52" s="99">
        <f>M9</f>
        <v>72808</v>
      </c>
      <c r="H52" s="98">
        <f>ROUNDDOWN(($F$60/365*F52),0)</f>
        <v>75370</v>
      </c>
      <c r="I52" s="38">
        <f>(G52-H52)/H52</f>
        <v>-3.3992304630489585E-2</v>
      </c>
    </row>
    <row r="53" spans="1:11">
      <c r="A53" s="4"/>
      <c r="D53" s="36">
        <v>45658</v>
      </c>
      <c r="E53" s="36">
        <v>45900</v>
      </c>
      <c r="F53" s="6">
        <f>E53-D53+1</f>
        <v>243</v>
      </c>
      <c r="G53" s="99">
        <f>M18</f>
        <v>137840</v>
      </c>
      <c r="H53" s="98">
        <f>ROUNDDOWN(($F$60/365*F53),0)</f>
        <v>129893</v>
      </c>
      <c r="I53" s="38">
        <f>(G53-H53)/H53</f>
        <v>6.1181126003710749E-2</v>
      </c>
    </row>
    <row r="54" spans="1:11" ht="15">
      <c r="A54" s="4"/>
      <c r="D54" s="134" t="s">
        <v>8</v>
      </c>
      <c r="E54" s="135"/>
      <c r="F54" s="42">
        <f>SUM(F52:F53)</f>
        <v>384</v>
      </c>
      <c r="G54" s="104">
        <f>SUM(G52:G53)</f>
        <v>210648</v>
      </c>
      <c r="H54" s="97">
        <f>SUM(H52:H53)</f>
        <v>205263</v>
      </c>
      <c r="I54" s="105">
        <f>(G54-H54)/H54</f>
        <v>2.6234635565104282E-2</v>
      </c>
    </row>
    <row r="55" spans="1:11">
      <c r="A55" s="4"/>
      <c r="B55" s="5"/>
      <c r="C55" s="16"/>
    </row>
    <row r="56" spans="1:11">
      <c r="A56" s="4"/>
      <c r="B56" s="5"/>
      <c r="C56" s="16"/>
    </row>
    <row r="57" spans="1:11">
      <c r="A57" s="4"/>
      <c r="B57" s="5"/>
      <c r="C57" s="16"/>
      <c r="D57" s="127" t="s">
        <v>9</v>
      </c>
      <c r="E57" s="128"/>
      <c r="F57" s="48">
        <v>45517</v>
      </c>
      <c r="I57" s="26"/>
    </row>
    <row r="58" spans="1:11">
      <c r="A58" s="4"/>
      <c r="B58" s="5"/>
      <c r="C58" s="16"/>
      <c r="D58" s="127" t="s">
        <v>10</v>
      </c>
      <c r="E58" s="128"/>
      <c r="F58" s="48">
        <v>45900</v>
      </c>
      <c r="J58"/>
      <c r="K58"/>
    </row>
    <row r="59" spans="1:11">
      <c r="A59" s="4"/>
      <c r="B59" s="5"/>
      <c r="C59" s="16"/>
      <c r="D59" s="127" t="s">
        <v>11</v>
      </c>
      <c r="E59" s="128"/>
      <c r="F59" s="49">
        <f>F58-F57+1</f>
        <v>384</v>
      </c>
    </row>
    <row r="60" spans="1:11">
      <c r="A60" s="4"/>
      <c r="B60" s="5"/>
      <c r="C60" s="16"/>
      <c r="D60" s="127" t="s">
        <v>12</v>
      </c>
      <c r="E60" s="128"/>
      <c r="F60" s="50">
        <v>195108</v>
      </c>
    </row>
    <row r="61" spans="1:11">
      <c r="A61" s="4"/>
      <c r="B61" s="5"/>
      <c r="C61" s="18"/>
      <c r="D61" s="127" t="s">
        <v>13</v>
      </c>
      <c r="E61" s="128"/>
      <c r="F61" s="66">
        <f>F60/365*F54</f>
        <v>205264.30684931506</v>
      </c>
    </row>
    <row r="62" spans="1:11">
      <c r="A62" s="4"/>
      <c r="B62" s="5"/>
      <c r="C62" s="18"/>
      <c r="D62" s="127" t="s">
        <v>27</v>
      </c>
      <c r="E62" s="128"/>
      <c r="F62" s="51">
        <f>G54*365/F59</f>
        <v>200225.3125</v>
      </c>
    </row>
    <row r="63" spans="1:11">
      <c r="A63" s="4"/>
      <c r="B63" s="5"/>
      <c r="C63" s="18"/>
      <c r="D63" s="136" t="s">
        <v>33</v>
      </c>
      <c r="E63" s="136"/>
      <c r="F63" s="51">
        <v>307500</v>
      </c>
      <c r="H63" s="109"/>
      <c r="I63" s="110"/>
    </row>
    <row r="64" spans="1:11">
      <c r="A64" s="4"/>
      <c r="B64" s="5"/>
      <c r="C64" s="16"/>
      <c r="D64" s="136" t="s">
        <v>34</v>
      </c>
      <c r="E64" s="136"/>
      <c r="F64" s="52">
        <f>F63*F54/365</f>
        <v>323506.84931506851</v>
      </c>
      <c r="H64" s="106"/>
      <c r="J64" s="74"/>
    </row>
    <row r="65" spans="1:12">
      <c r="A65" s="4"/>
      <c r="B65" s="5"/>
      <c r="C65" s="19"/>
      <c r="D65" s="16"/>
      <c r="E65" s="16"/>
      <c r="F65" s="17"/>
    </row>
    <row r="66" spans="1:12">
      <c r="A66" s="4"/>
      <c r="B66" s="5"/>
      <c r="D66" s="136" t="s">
        <v>62</v>
      </c>
      <c r="E66" s="136"/>
      <c r="F66" s="75">
        <f>F67/F54*365</f>
        <v>315566.39402713376</v>
      </c>
      <c r="G66" s="93">
        <f>(F67-F64)/F64</f>
        <v>2.6232175697996015E-2</v>
      </c>
      <c r="H66" s="109"/>
      <c r="I66" s="93"/>
      <c r="L66" s="17"/>
    </row>
    <row r="67" spans="1:12">
      <c r="A67" s="4"/>
      <c r="C67" s="7"/>
      <c r="D67" s="137" t="s">
        <v>63</v>
      </c>
      <c r="E67" s="137"/>
      <c r="F67" s="75">
        <f>I19</f>
        <v>331993.13782580651</v>
      </c>
      <c r="G67" s="74"/>
      <c r="H67" s="74"/>
      <c r="I67" s="74"/>
      <c r="L67" s="17"/>
    </row>
    <row r="68" spans="1:12">
      <c r="A68" s="4"/>
      <c r="H68" s="111"/>
      <c r="L68" s="17"/>
    </row>
    <row r="69" spans="1:12">
      <c r="A69" s="4"/>
      <c r="D69" s="136" t="s">
        <v>64</v>
      </c>
      <c r="E69" s="136"/>
      <c r="F69" s="75">
        <f>F70/F54*365</f>
        <v>200225.3125</v>
      </c>
      <c r="G69" s="106">
        <f>(F70-F61)/F61</f>
        <v>2.6228101871783854E-2</v>
      </c>
      <c r="H69" s="106"/>
      <c r="L69" s="17"/>
    </row>
    <row r="70" spans="1:12">
      <c r="A70" s="4"/>
      <c r="B70" s="13"/>
      <c r="D70" s="136" t="s">
        <v>65</v>
      </c>
      <c r="E70" s="136"/>
      <c r="F70" s="75">
        <f>M19</f>
        <v>210648</v>
      </c>
      <c r="L70" s="16"/>
    </row>
    <row r="71" spans="1:12">
      <c r="A71" s="4"/>
    </row>
    <row r="72" spans="1:12">
      <c r="A72" s="4"/>
    </row>
  </sheetData>
  <mergeCells count="17">
    <mergeCell ref="D59:E59"/>
    <mergeCell ref="D60:E60"/>
    <mergeCell ref="D47:D48"/>
    <mergeCell ref="D54:E54"/>
    <mergeCell ref="D70:E70"/>
    <mergeCell ref="D63:E63"/>
    <mergeCell ref="D64:E64"/>
    <mergeCell ref="D62:E62"/>
    <mergeCell ref="D61:E61"/>
    <mergeCell ref="D66:E66"/>
    <mergeCell ref="D67:E67"/>
    <mergeCell ref="D69:E69"/>
    <mergeCell ref="B23:E23"/>
    <mergeCell ref="D51:E51"/>
    <mergeCell ref="D57:E57"/>
    <mergeCell ref="B2:K2"/>
    <mergeCell ref="D58:E58"/>
  </mergeCells>
  <phoneticPr fontId="5" type="noConversion"/>
  <pageMargins left="0.75" right="0.75" top="1" bottom="1" header="0.5" footer="0.5"/>
  <pageSetup paperSize="9" orientation="portrait" r:id="rId1"/>
  <headerFooter alignWithMargins="0"/>
  <ignoredErrors>
    <ignoredError sqref="G9 G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4"/>
  <sheetViews>
    <sheetView tabSelected="1" topLeftCell="E1" zoomScale="85" zoomScaleNormal="85" workbookViewId="0">
      <selection activeCell="J18" sqref="J18"/>
    </sheetView>
  </sheetViews>
  <sheetFormatPr defaultRowHeight="12.75"/>
  <cols>
    <col min="2" max="2" width="24.5703125" customWidth="1"/>
    <col min="3" max="3" width="20.140625" customWidth="1"/>
    <col min="4" max="4" width="28.42578125" customWidth="1"/>
    <col min="5" max="8" width="20.140625" customWidth="1"/>
    <col min="9" max="9" width="20" bestFit="1" customWidth="1"/>
    <col min="10" max="10" width="20.140625" customWidth="1"/>
    <col min="11" max="11" width="18.7109375" customWidth="1"/>
    <col min="12" max="12" width="13" customWidth="1"/>
    <col min="13" max="13" width="11.85546875" bestFit="1" customWidth="1"/>
    <col min="14" max="14" width="12.7109375" bestFit="1" customWidth="1"/>
    <col min="15" max="15" width="14.140625" bestFit="1" customWidth="1"/>
  </cols>
  <sheetData>
    <row r="2" spans="2:12" ht="15.75">
      <c r="B2" s="1" t="s">
        <v>60</v>
      </c>
    </row>
    <row r="4" spans="2:12">
      <c r="B4" s="138" t="s">
        <v>66</v>
      </c>
      <c r="C4" s="139"/>
      <c r="D4" s="139"/>
      <c r="E4" s="140"/>
      <c r="F4" s="94">
        <f>'ER of SOMA WPP'!F67</f>
        <v>331993.13782580651</v>
      </c>
      <c r="G4" s="37" t="s">
        <v>37</v>
      </c>
    </row>
    <row r="5" spans="2:12">
      <c r="B5" s="141" t="s">
        <v>67</v>
      </c>
      <c r="C5" s="142"/>
      <c r="D5" s="142"/>
      <c r="E5" s="143"/>
      <c r="F5" s="95">
        <f>F4/'ER of SOMA WPP'!F54*365</f>
        <v>315566.39402713376</v>
      </c>
      <c r="G5" s="9" t="s">
        <v>25</v>
      </c>
    </row>
    <row r="7" spans="2:12" ht="15.75">
      <c r="B7" s="2" t="s">
        <v>19</v>
      </c>
    </row>
    <row r="9" spans="2:12" ht="15.75">
      <c r="B9" s="39" t="s">
        <v>38</v>
      </c>
    </row>
    <row r="11" spans="2:12" ht="63.75">
      <c r="B11" s="3" t="s">
        <v>1</v>
      </c>
      <c r="C11" s="53" t="s">
        <v>78</v>
      </c>
      <c r="D11" s="53" t="s">
        <v>79</v>
      </c>
      <c r="E11" s="3" t="s">
        <v>2</v>
      </c>
      <c r="F11" s="3" t="s">
        <v>18</v>
      </c>
      <c r="G11" s="3" t="s">
        <v>28</v>
      </c>
      <c r="H11" s="3" t="s">
        <v>29</v>
      </c>
      <c r="I11" s="3" t="s">
        <v>32</v>
      </c>
      <c r="J11" s="3" t="s">
        <v>31</v>
      </c>
    </row>
    <row r="12" spans="2:12">
      <c r="B12" s="54" t="s">
        <v>39</v>
      </c>
      <c r="C12" s="116">
        <f>37.86*1000</f>
        <v>37860</v>
      </c>
      <c r="D12" s="144">
        <f>331148.9</f>
        <v>331148.90000000002</v>
      </c>
      <c r="E12" s="67">
        <f>C12/D12</f>
        <v>0.11432923376764953</v>
      </c>
      <c r="F12" s="147">
        <f>F5/1000</f>
        <v>315.56639402713375</v>
      </c>
      <c r="G12" s="41">
        <f>E12*$F$12</f>
        <v>36.078464031942374</v>
      </c>
      <c r="H12" s="121">
        <f>E12*$F$4*0.001</f>
        <v>37.956521063742116</v>
      </c>
      <c r="I12" s="43">
        <v>40.97</v>
      </c>
      <c r="J12" s="123">
        <f>_Hlk134111603*'ER of SOMA WPP'!F54/365</f>
        <v>43.10268493150685</v>
      </c>
      <c r="K12" s="92">
        <f>(H12-J12)/J12</f>
        <v>-0.11939311613516293</v>
      </c>
      <c r="L12" s="92"/>
    </row>
    <row r="13" spans="2:12">
      <c r="B13" s="54" t="s">
        <v>40</v>
      </c>
      <c r="C13" s="116">
        <f>3.42*1000</f>
        <v>3420</v>
      </c>
      <c r="D13" s="145"/>
      <c r="E13" s="67">
        <f>C13/D12</f>
        <v>1.0327680387885932E-2</v>
      </c>
      <c r="F13" s="148"/>
      <c r="G13" s="41">
        <f>E13*$F$12</f>
        <v>3.2590688586699135</v>
      </c>
      <c r="H13" s="121">
        <f>E13*$F$4*0.001</f>
        <v>3.428719018436293</v>
      </c>
      <c r="I13" s="43">
        <v>3.54</v>
      </c>
      <c r="J13" s="123">
        <f>I13*'ER of SOMA WPP'!F54/365</f>
        <v>3.7242739726027403</v>
      </c>
      <c r="K13" s="92">
        <f>(H13-J13)/J13</f>
        <v>-7.9359079471775867E-2</v>
      </c>
    </row>
    <row r="14" spans="2:12">
      <c r="B14" s="54" t="s">
        <v>41</v>
      </c>
      <c r="C14" s="117">
        <f>463.3*1000</f>
        <v>463300</v>
      </c>
      <c r="D14" s="146"/>
      <c r="E14" s="67">
        <f>C14/D12</f>
        <v>1.3990685157039626</v>
      </c>
      <c r="F14" s="149"/>
      <c r="G14" s="41">
        <f>E14*$F$12</f>
        <v>441.49900649759383</v>
      </c>
      <c r="H14" s="121">
        <f>E14*$F$4*0.001</f>
        <v>464.4811465618522</v>
      </c>
      <c r="I14" s="43">
        <v>330.49</v>
      </c>
      <c r="J14" s="123">
        <f>I14*'ER of SOMA WPP'!F54/365</f>
        <v>347.69358904109589</v>
      </c>
      <c r="K14" s="92">
        <f>(H14-J14)/J14</f>
        <v>0.33589217978635932</v>
      </c>
    </row>
    <row r="15" spans="2:12">
      <c r="C15" s="22"/>
    </row>
    <row r="16" spans="2:12" ht="12.75" customHeight="1">
      <c r="B16" s="55" t="s">
        <v>42</v>
      </c>
      <c r="C16" s="56" t="s">
        <v>76</v>
      </c>
      <c r="D16" s="55"/>
    </row>
    <row r="17" spans="2:12">
      <c r="B17" s="55" t="s">
        <v>43</v>
      </c>
      <c r="C17" s="56" t="s">
        <v>76</v>
      </c>
      <c r="D17" s="55"/>
    </row>
    <row r="18" spans="2:12">
      <c r="B18" s="55" t="s">
        <v>44</v>
      </c>
      <c r="C18" s="22" t="s">
        <v>76</v>
      </c>
      <c r="D18" s="55"/>
    </row>
    <row r="19" spans="2:12">
      <c r="B19" s="55" t="s">
        <v>45</v>
      </c>
      <c r="C19" s="56"/>
      <c r="D19" s="118" t="s">
        <v>77</v>
      </c>
    </row>
    <row r="20" spans="2:12">
      <c r="B20" s="55"/>
      <c r="C20" s="56"/>
      <c r="D20" s="56"/>
    </row>
    <row r="21" spans="2:12">
      <c r="B21" s="55"/>
      <c r="C21" s="56"/>
      <c r="D21" s="56"/>
    </row>
    <row r="22" spans="2:12" ht="15">
      <c r="B22" s="57" t="s">
        <v>46</v>
      </c>
      <c r="C22" s="57"/>
      <c r="D22" s="55"/>
      <c r="E22" s="55"/>
      <c r="F22" s="55"/>
      <c r="G22" s="55"/>
    </row>
    <row r="23" spans="2:12">
      <c r="B23" s="55"/>
      <c r="C23" s="55"/>
      <c r="D23" s="55"/>
      <c r="E23" s="55"/>
      <c r="F23" s="55"/>
      <c r="G23" s="55"/>
    </row>
    <row r="24" spans="2:12" ht="15">
      <c r="B24" s="58" t="s">
        <v>47</v>
      </c>
      <c r="C24" s="58"/>
      <c r="D24" s="55"/>
      <c r="E24" s="55"/>
      <c r="F24" s="55"/>
      <c r="G24" s="55"/>
    </row>
    <row r="25" spans="2:12">
      <c r="B25" s="55"/>
      <c r="C25" s="56"/>
      <c r="D25" s="56"/>
    </row>
    <row r="26" spans="2:12" ht="89.25">
      <c r="B26" s="53" t="s">
        <v>48</v>
      </c>
      <c r="C26" s="53" t="s">
        <v>49</v>
      </c>
      <c r="D26" s="53" t="s">
        <v>50</v>
      </c>
      <c r="E26" s="53" t="s">
        <v>21</v>
      </c>
      <c r="F26" s="53" t="s">
        <v>51</v>
      </c>
      <c r="G26" s="53" t="s">
        <v>52</v>
      </c>
      <c r="H26" s="77" t="s">
        <v>61</v>
      </c>
      <c r="I26" s="3" t="s">
        <v>68</v>
      </c>
      <c r="J26" s="44" t="s">
        <v>35</v>
      </c>
      <c r="K26" s="44" t="s">
        <v>36</v>
      </c>
    </row>
    <row r="27" spans="2:12">
      <c r="B27" s="68">
        <v>8561722.2180000003</v>
      </c>
      <c r="C27" s="62">
        <v>331148.90000000002</v>
      </c>
      <c r="D27" s="62">
        <f>B27/C27</f>
        <v>25.85459960156896</v>
      </c>
      <c r="E27" s="63">
        <f>F5/1000</f>
        <v>315.56639402713375</v>
      </c>
      <c r="F27" s="62">
        <f>D27*E27</f>
        <v>8158.8427652824857</v>
      </c>
      <c r="G27" s="76">
        <f>C34*0.197*365/1000</f>
        <v>2.8762000000000003</v>
      </c>
      <c r="H27" s="119">
        <f>F27-G27</f>
        <v>8155.966565282486</v>
      </c>
      <c r="I27" s="122">
        <f>H27/365*'ER of SOMA WPP'!F59</f>
        <v>8580.5237289547258</v>
      </c>
      <c r="J27" s="45">
        <v>8044.39</v>
      </c>
      <c r="K27" s="45">
        <f>J27*'ER of SOMA WPP'!F54/365</f>
        <v>8463.1390684931521</v>
      </c>
      <c r="L27" s="92">
        <f>(I27-K27)/K27</f>
        <v>1.3870108893587385E-2</v>
      </c>
    </row>
    <row r="28" spans="2:12">
      <c r="E28" s="20"/>
      <c r="I28" s="91"/>
      <c r="J28" s="47">
        <f>J27/1000</f>
        <v>8.0443899999999999</v>
      </c>
      <c r="K28" s="47">
        <f>K27/1000</f>
        <v>8.4631390684931525</v>
      </c>
      <c r="L28" t="s">
        <v>72</v>
      </c>
    </row>
    <row r="29" spans="2:12" ht="25.5">
      <c r="B29" s="59" t="s">
        <v>53</v>
      </c>
      <c r="C29" s="120" t="s">
        <v>80</v>
      </c>
      <c r="D29" s="55"/>
      <c r="E29" s="55"/>
      <c r="F29" s="55"/>
      <c r="G29" s="55"/>
      <c r="H29" s="73"/>
      <c r="I29" s="55"/>
      <c r="J29" s="55"/>
      <c r="K29" s="55"/>
    </row>
    <row r="30" spans="2:12">
      <c r="B30" s="55" t="s">
        <v>54</v>
      </c>
      <c r="C30" s="55"/>
      <c r="D30" s="118" t="s">
        <v>77</v>
      </c>
      <c r="E30" s="30"/>
      <c r="F30" s="30"/>
      <c r="G30" s="30"/>
      <c r="H30" s="55"/>
      <c r="I30" s="55"/>
      <c r="J30" s="55"/>
      <c r="K30" s="55"/>
    </row>
    <row r="31" spans="2:12">
      <c r="B31" s="55" t="s">
        <v>82</v>
      </c>
      <c r="C31" s="55"/>
      <c r="D31" s="55"/>
      <c r="E31" s="55"/>
      <c r="F31" s="55"/>
      <c r="G31" s="55"/>
      <c r="H31" s="55"/>
      <c r="I31" s="64" t="s">
        <v>81</v>
      </c>
      <c r="J31" s="55"/>
      <c r="K31" s="55"/>
    </row>
    <row r="32" spans="2:12">
      <c r="B32" s="55" t="s">
        <v>83</v>
      </c>
      <c r="C32" s="55"/>
      <c r="D32" s="55"/>
      <c r="E32" s="55"/>
      <c r="F32" s="55"/>
      <c r="G32" s="55"/>
      <c r="H32" s="55"/>
      <c r="I32" s="55"/>
      <c r="J32" s="55"/>
      <c r="K32" s="55"/>
    </row>
    <row r="33" spans="2:11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>
      <c r="B34" s="65" t="s">
        <v>26</v>
      </c>
      <c r="C34" s="65">
        <v>40</v>
      </c>
      <c r="D34" s="55"/>
      <c r="E34" s="55"/>
      <c r="F34" s="55"/>
      <c r="G34" s="55"/>
      <c r="H34" s="55"/>
      <c r="I34" s="55"/>
      <c r="J34" s="55"/>
      <c r="K34" s="55"/>
    </row>
    <row r="35" spans="2:11">
      <c r="E35" s="20"/>
      <c r="F35" s="60"/>
      <c r="G35" s="61"/>
    </row>
    <row r="36" spans="2:11">
      <c r="E36" s="20"/>
      <c r="F36" s="60"/>
      <c r="G36" s="61"/>
    </row>
    <row r="38" spans="2:11">
      <c r="E38" s="124"/>
    </row>
    <row r="39" spans="2:11" ht="13.15" customHeight="1">
      <c r="J39" s="90"/>
    </row>
    <row r="44" spans="2:11" ht="14.25">
      <c r="B44" s="15"/>
    </row>
    <row r="45" spans="2:11" ht="14.25">
      <c r="B45" s="15"/>
    </row>
    <row r="46" spans="2:11" ht="14.25">
      <c r="B46" s="15"/>
    </row>
    <row r="51" spans="2:4" ht="15" customHeight="1"/>
    <row r="60" spans="2:4" ht="12" customHeight="1">
      <c r="B60" s="21"/>
      <c r="C60" s="23"/>
      <c r="D60" s="23"/>
    </row>
    <row r="61" spans="2:4" ht="11.25" customHeight="1">
      <c r="B61" s="15"/>
      <c r="C61" s="24"/>
      <c r="D61" s="25"/>
    </row>
    <row r="62" spans="2:4" ht="14.25">
      <c r="B62" s="15"/>
      <c r="C62" s="24"/>
      <c r="D62" s="25"/>
    </row>
    <row r="63" spans="2:4" ht="14.25">
      <c r="B63" s="15"/>
      <c r="C63" s="24"/>
      <c r="D63" s="25"/>
    </row>
    <row r="64" spans="2:4" ht="14.25">
      <c r="B64" s="15"/>
      <c r="C64" s="24"/>
      <c r="D64" s="25"/>
    </row>
  </sheetData>
  <mergeCells count="4">
    <mergeCell ref="B4:E4"/>
    <mergeCell ref="B5:E5"/>
    <mergeCell ref="D12:D14"/>
    <mergeCell ref="F12:F14"/>
  </mergeCells>
  <phoneticPr fontId="5" type="noConversion"/>
  <hyperlinks>
    <hyperlink ref="C18" r:id="rId1"/>
  </hyperlinks>
  <pageMargins left="0.75" right="0.75" top="1" bottom="1" header="0.5" footer="0.5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ER of SOMA WPP</vt:lpstr>
      <vt:lpstr>Monitoring Plan</vt:lpstr>
      <vt:lpstr>'Monitoring Plan'!_Hlk134111603</vt:lpstr>
    </vt:vector>
  </TitlesOfParts>
  <Company>Life Enerji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Oğuz Tosun</dc:creator>
  <cp:lastModifiedBy>Havva Öztürk</cp:lastModifiedBy>
  <cp:lastPrinted>2010-05-24T07:04:16Z</cp:lastPrinted>
  <dcterms:created xsi:type="dcterms:W3CDTF">2009-04-30T12:28:30Z</dcterms:created>
  <dcterms:modified xsi:type="dcterms:W3CDTF">2025-09-15T14:36:38Z</dcterms:modified>
</cp:coreProperties>
</file>