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I:\Shared drives\MRV-CLIMA\Proyecto Tahuamanu\Oficiales VERRA\FINALES_31-07-2023\RM_20_21_VM15\"/>
    </mc:Choice>
  </mc:AlternateContent>
  <xr:revisionPtr revIDLastSave="0" documentId="13_ncr:1_{680240CB-3C56-4643-9855-875922DD5C42}" xr6:coauthVersionLast="47" xr6:coauthVersionMax="47" xr10:uidLastSave="{00000000-0000-0000-0000-000000000000}"/>
  <bookViews>
    <workbookView xWindow="-108" yWindow="-108" windowWidth="23256" windowHeight="13896" firstSheet="1" activeTab="8" xr2:uid="{00000000-000D-0000-FFFF-FFFF00000000}"/>
  </bookViews>
  <sheets>
    <sheet name="Deforestation Rate" sheetId="27" r:id="rId1"/>
    <sheet name="L(1)" sheetId="23" r:id="rId2"/>
    <sheet name="Contribution" sheetId="24" r:id="rId3"/>
    <sheet name="Modeling" sheetId="29" r:id="rId4"/>
    <sheet name="EF" sheetId="26" r:id="rId5"/>
    <sheet name="1" sheetId="13" r:id="rId6"/>
    <sheet name="2" sheetId="14" r:id="rId7"/>
    <sheet name="7" sheetId="8" r:id="rId8"/>
    <sheet name="10" sheetId="12" r:id="rId9"/>
    <sheet name="Estimated" sheetId="30" r:id="rId10"/>
    <sheet name="NERs" sheetId="17" r:id="rId11"/>
    <sheet name="VCU´s" sheetId="1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12" l="1"/>
  <c r="J9" i="12"/>
  <c r="J10" i="12"/>
  <c r="J11" i="12"/>
  <c r="J12" i="12"/>
  <c r="C3" i="17"/>
  <c r="C2" i="17"/>
  <c r="J7" i="12" l="1"/>
  <c r="J6" i="12"/>
  <c r="G3" i="13"/>
  <c r="K4" i="13"/>
  <c r="G4" i="13" s="1"/>
  <c r="K3" i="13"/>
  <c r="H3" i="18"/>
  <c r="H2" i="18"/>
  <c r="D10" i="30"/>
  <c r="D9" i="30"/>
  <c r="D5" i="30"/>
  <c r="D4" i="30"/>
  <c r="I9" i="12" l="1"/>
  <c r="I10" i="12"/>
  <c r="I11" i="12"/>
  <c r="I12" i="12"/>
  <c r="I8" i="12"/>
  <c r="H3" i="12"/>
  <c r="H4" i="12"/>
  <c r="H5" i="12"/>
  <c r="R9" i="12"/>
  <c r="R10" i="12"/>
  <c r="R11" i="12"/>
  <c r="R12" i="12"/>
  <c r="R8" i="12"/>
  <c r="Q4" i="12"/>
  <c r="Q5" i="12"/>
  <c r="Q6" i="12"/>
  <c r="Q3" i="12"/>
  <c r="R7" i="12"/>
  <c r="B21" i="8"/>
  <c r="B20" i="8"/>
  <c r="B19" i="8"/>
  <c r="B18" i="8"/>
  <c r="B17" i="8"/>
  <c r="B22" i="8" s="1"/>
  <c r="D21" i="8"/>
  <c r="C21" i="8"/>
  <c r="D20" i="8"/>
  <c r="C20" i="8"/>
  <c r="D19" i="8"/>
  <c r="C19" i="8"/>
  <c r="D18" i="8"/>
  <c r="C18" i="8"/>
  <c r="D17" i="8"/>
  <c r="D22" i="8" s="1"/>
  <c r="C17" i="8"/>
  <c r="C22" i="8" s="1"/>
  <c r="I22" i="8"/>
  <c r="J22" i="8"/>
  <c r="I19" i="8"/>
  <c r="J19" i="8"/>
  <c r="I20" i="8"/>
  <c r="J20" i="8"/>
  <c r="I21" i="8"/>
  <c r="J21" i="8"/>
  <c r="J18" i="8"/>
  <c r="I18" i="8"/>
  <c r="J17" i="8"/>
  <c r="I17" i="8"/>
  <c r="Q22" i="8"/>
  <c r="P16" i="8"/>
  <c r="P22" i="8"/>
  <c r="N3" i="12"/>
  <c r="P3" i="12"/>
  <c r="S3" i="12"/>
  <c r="T3" i="12"/>
  <c r="I4" i="12"/>
  <c r="N4" i="12"/>
  <c r="P4" i="12"/>
  <c r="N5" i="12"/>
  <c r="P5" i="12"/>
  <c r="M3" i="12" l="1"/>
  <c r="M4" i="12" l="1"/>
  <c r="M5" i="12" l="1"/>
  <c r="D3" i="23" l="1"/>
  <c r="I3" i="23" s="1"/>
  <c r="D4" i="23"/>
  <c r="D2" i="18"/>
  <c r="D3" i="18"/>
  <c r="C11" i="30"/>
  <c r="K6" i="12"/>
  <c r="K7" i="12"/>
  <c r="J3" i="14"/>
  <c r="H3" i="14" s="1"/>
  <c r="J4" i="14"/>
  <c r="H4" i="14" s="1"/>
  <c r="K4" i="14"/>
  <c r="I4" i="14" s="1"/>
  <c r="G4" i="14"/>
  <c r="F4" i="14"/>
  <c r="K3" i="14"/>
  <c r="I3" i="14" s="1"/>
  <c r="G3" i="14"/>
  <c r="F3" i="14"/>
  <c r="J4" i="13"/>
  <c r="F4" i="13"/>
  <c r="E4" i="13"/>
  <c r="J3" i="13"/>
  <c r="F3" i="13"/>
  <c r="E3" i="13"/>
  <c r="E3" i="23"/>
  <c r="F3" i="23"/>
  <c r="I4" i="23"/>
  <c r="E4" i="23"/>
  <c r="F4" i="23"/>
  <c r="J14" i="27"/>
  <c r="G15" i="27"/>
  <c r="G16" i="27"/>
  <c r="G17" i="27"/>
  <c r="G18" i="27"/>
  <c r="G19" i="27"/>
  <c r="G20" i="27"/>
  <c r="G21" i="27"/>
  <c r="G22" i="27"/>
  <c r="G23" i="27"/>
  <c r="G14" i="27"/>
  <c r="Q7" i="12"/>
  <c r="Q8" i="12"/>
  <c r="Q9" i="12"/>
  <c r="Q10" i="12"/>
  <c r="Q11" i="12"/>
  <c r="Q12" i="12"/>
  <c r="H6" i="12"/>
  <c r="H7" i="12"/>
  <c r="H8" i="12"/>
  <c r="H9" i="12"/>
  <c r="H10" i="12"/>
  <c r="H11" i="12"/>
  <c r="H12" i="12"/>
  <c r="N6" i="12"/>
  <c r="P6" i="12"/>
  <c r="N7" i="12"/>
  <c r="P7" i="12"/>
  <c r="N8" i="12"/>
  <c r="P8" i="12"/>
  <c r="N9" i="12"/>
  <c r="P9" i="12"/>
  <c r="N10" i="12"/>
  <c r="P10" i="12"/>
  <c r="N11" i="12"/>
  <c r="P11" i="12"/>
  <c r="N12" i="12"/>
  <c r="P12" i="12"/>
  <c r="D11" i="30" l="1"/>
  <c r="C3" i="14"/>
  <c r="B3" i="14" s="1"/>
  <c r="D6" i="30"/>
  <c r="C4" i="14"/>
  <c r="B4" i="14" s="1"/>
  <c r="G3" i="23"/>
  <c r="H3" i="23" s="1"/>
  <c r="B3" i="24" s="1"/>
  <c r="G4" i="23"/>
  <c r="H4" i="23" s="1"/>
  <c r="B4" i="24" s="1"/>
  <c r="E3" i="17" l="1"/>
  <c r="C15" i="30"/>
  <c r="E21" i="30" s="1"/>
  <c r="C14" i="30"/>
  <c r="E20" i="30" s="1"/>
  <c r="E2" i="17"/>
  <c r="D4" i="24"/>
  <c r="E4" i="24" s="1"/>
  <c r="D3" i="24"/>
  <c r="E3" i="24" s="1"/>
  <c r="E22" i="30" l="1"/>
  <c r="N9" i="26"/>
  <c r="N3" i="26"/>
  <c r="M9" i="26"/>
  <c r="K9" i="26"/>
  <c r="L9" i="26" s="1"/>
  <c r="J10" i="26"/>
  <c r="J9" i="26"/>
  <c r="I10" i="26"/>
  <c r="I9" i="26"/>
  <c r="J15" i="8" l="1"/>
  <c r="D15" i="8" s="1"/>
  <c r="J14" i="8"/>
  <c r="D14" i="8" s="1"/>
  <c r="J13" i="8"/>
  <c r="D13" i="8" s="1"/>
  <c r="J12" i="8"/>
  <c r="D12" i="8" s="1"/>
  <c r="J11" i="8"/>
  <c r="D11" i="8" s="1"/>
  <c r="J10" i="8"/>
  <c r="D10" i="8" s="1"/>
  <c r="J9" i="8"/>
  <c r="D9" i="8" s="1"/>
  <c r="J8" i="8"/>
  <c r="D8" i="8" s="1"/>
  <c r="J7" i="8"/>
  <c r="D7" i="8" s="1"/>
  <c r="J6" i="8"/>
  <c r="D6" i="8" s="1"/>
  <c r="J5" i="8"/>
  <c r="D5" i="8" s="1"/>
  <c r="J4" i="8"/>
  <c r="D4" i="8" s="1"/>
  <c r="J3" i="8"/>
  <c r="Q16" i="8"/>
  <c r="J16" i="8" l="1"/>
  <c r="R6" i="12" s="1"/>
  <c r="D3" i="8"/>
  <c r="D16" i="8" s="1"/>
  <c r="K14" i="27"/>
  <c r="G5" i="26"/>
  <c r="G4" i="26"/>
  <c r="F24" i="26" l="1"/>
  <c r="D24" i="26"/>
  <c r="B24" i="26"/>
  <c r="F20" i="26"/>
  <c r="F15" i="26"/>
  <c r="D15" i="26"/>
  <c r="B15" i="26"/>
  <c r="G15" i="26" l="1"/>
  <c r="G24" i="26"/>
  <c r="F11" i="26" l="1"/>
  <c r="L14" i="27" l="1"/>
  <c r="J15" i="27"/>
  <c r="J16" i="27" l="1"/>
  <c r="K15" i="27"/>
  <c r="C31" i="26"/>
  <c r="A31" i="26"/>
  <c r="D30" i="26"/>
  <c r="D31" i="26" s="1"/>
  <c r="F5" i="26" s="1"/>
  <c r="C30" i="26"/>
  <c r="B30" i="26"/>
  <c r="B31" i="26" s="1"/>
  <c r="D5" i="26" s="1"/>
  <c r="A30" i="26"/>
  <c r="M20" i="26"/>
  <c r="L20" i="26"/>
  <c r="K20" i="26"/>
  <c r="J20" i="26"/>
  <c r="D20" i="26"/>
  <c r="G20" i="26" s="1"/>
  <c r="B20" i="26"/>
  <c r="L18" i="26"/>
  <c r="J18" i="26"/>
  <c r="M16" i="26"/>
  <c r="M21" i="26" s="1"/>
  <c r="L16" i="26"/>
  <c r="L21" i="26" s="1"/>
  <c r="K16" i="26"/>
  <c r="K21" i="26" s="1"/>
  <c r="J16" i="26"/>
  <c r="J21" i="26" s="1"/>
  <c r="D11" i="26"/>
  <c r="B11" i="26"/>
  <c r="G11" i="26" s="1"/>
  <c r="E5" i="26"/>
  <c r="C5" i="26"/>
  <c r="I4" i="26" s="1"/>
  <c r="F4" i="26"/>
  <c r="E4" i="26"/>
  <c r="D4" i="26"/>
  <c r="C4" i="26"/>
  <c r="L15" i="27" l="1"/>
  <c r="J17" i="27"/>
  <c r="K16" i="27"/>
  <c r="E6" i="26"/>
  <c r="I3" i="26"/>
  <c r="J3" i="26"/>
  <c r="K3" i="26"/>
  <c r="L3" i="26" s="1"/>
  <c r="M3" i="26"/>
  <c r="J4" i="26"/>
  <c r="C6" i="26"/>
  <c r="G6" i="26" s="1"/>
  <c r="L16" i="27" l="1"/>
  <c r="J18" i="27"/>
  <c r="K17" i="27"/>
  <c r="N3" i="27"/>
  <c r="M14" i="27" s="1"/>
  <c r="M15" i="27" l="1"/>
  <c r="M16" i="27"/>
  <c r="L17" i="27"/>
  <c r="J19" i="27"/>
  <c r="K18" i="27"/>
  <c r="M9" i="27"/>
  <c r="M11" i="27"/>
  <c r="M13" i="27"/>
  <c r="M7" i="27"/>
  <c r="M6" i="27"/>
  <c r="M10" i="27"/>
  <c r="M8" i="27"/>
  <c r="M12" i="27"/>
  <c r="M4" i="27"/>
  <c r="M5" i="27"/>
  <c r="E6" i="12" l="1"/>
  <c r="E4" i="30" s="1"/>
  <c r="H3" i="13"/>
  <c r="L18" i="27"/>
  <c r="M17" i="27"/>
  <c r="J20" i="27"/>
  <c r="K19" i="27"/>
  <c r="B3" i="13" l="1"/>
  <c r="C4" i="30"/>
  <c r="F4" i="30" s="1"/>
  <c r="C20" i="30" s="1"/>
  <c r="E7" i="12"/>
  <c r="E5" i="30" s="1"/>
  <c r="H4" i="13"/>
  <c r="L19" i="27"/>
  <c r="M18" i="27"/>
  <c r="J21" i="27"/>
  <c r="K20" i="27"/>
  <c r="I3" i="8"/>
  <c r="I4" i="8"/>
  <c r="C4" i="8" s="1"/>
  <c r="B4" i="8" s="1"/>
  <c r="F3" i="17" s="1"/>
  <c r="I5" i="8"/>
  <c r="C5" i="8" s="1"/>
  <c r="B5" i="8" s="1"/>
  <c r="I6" i="8"/>
  <c r="C6" i="8" s="1"/>
  <c r="B6" i="8" s="1"/>
  <c r="I7" i="8"/>
  <c r="C7" i="8" s="1"/>
  <c r="B7" i="8" s="1"/>
  <c r="I8" i="8"/>
  <c r="C8" i="8" s="1"/>
  <c r="B8" i="8" s="1"/>
  <c r="I9" i="8"/>
  <c r="C9" i="8" s="1"/>
  <c r="B9" i="8" s="1"/>
  <c r="I10" i="8"/>
  <c r="C10" i="8" s="1"/>
  <c r="B10" i="8" s="1"/>
  <c r="I11" i="8"/>
  <c r="C11" i="8" s="1"/>
  <c r="B11" i="8" s="1"/>
  <c r="I12" i="8"/>
  <c r="C12" i="8" s="1"/>
  <c r="B12" i="8" s="1"/>
  <c r="I13" i="8"/>
  <c r="C13" i="8" s="1"/>
  <c r="B13" i="8" s="1"/>
  <c r="I14" i="8"/>
  <c r="C14" i="8" s="1"/>
  <c r="B14" i="8" s="1"/>
  <c r="I15" i="8"/>
  <c r="C15" i="8" s="1"/>
  <c r="B15" i="8" s="1"/>
  <c r="C3" i="8" l="1"/>
  <c r="I16" i="8"/>
  <c r="B4" i="13"/>
  <c r="C5" i="30"/>
  <c r="F5" i="30" s="1"/>
  <c r="C21" i="30" s="1"/>
  <c r="E2" i="18"/>
  <c r="D2" i="17"/>
  <c r="M19" i="27"/>
  <c r="L20" i="27"/>
  <c r="J22" i="27"/>
  <c r="K21" i="27"/>
  <c r="C16" i="8"/>
  <c r="C22" i="30" l="1"/>
  <c r="E3" i="18"/>
  <c r="D3" i="17"/>
  <c r="M20" i="27"/>
  <c r="L21" i="27"/>
  <c r="J23" i="27"/>
  <c r="K23" i="27" s="1"/>
  <c r="K22" i="27"/>
  <c r="L23" i="27" l="1"/>
  <c r="M21" i="27"/>
  <c r="L22" i="27"/>
  <c r="M22" i="27" l="1"/>
  <c r="M23" i="27"/>
  <c r="M24" i="27" s="1"/>
  <c r="E6" i="30" l="1"/>
  <c r="C6" i="30" l="1"/>
  <c r="F6" i="30" l="1"/>
  <c r="M6" i="12" l="1"/>
  <c r="M7" i="12" s="1"/>
  <c r="B3" i="8"/>
  <c r="B16" i="8" l="1"/>
  <c r="F2" i="17"/>
  <c r="M8" i="12" l="1"/>
  <c r="F6" i="12"/>
  <c r="E9" i="30" s="1"/>
  <c r="C6" i="12"/>
  <c r="C16" i="30"/>
  <c r="I2" i="18" l="1"/>
  <c r="G2" i="17"/>
  <c r="F9" i="30"/>
  <c r="M9" i="12"/>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F7" i="12"/>
  <c r="E10" i="30" s="1"/>
  <c r="F10" i="30" s="1"/>
  <c r="D21" i="30" s="1"/>
  <c r="F21" i="30" s="1"/>
  <c r="C7" i="12"/>
  <c r="C2" i="18" l="1"/>
  <c r="E11" i="30"/>
  <c r="D20" i="30"/>
  <c r="F11" i="30"/>
  <c r="I3" i="18"/>
  <c r="G3" i="17"/>
  <c r="C3" i="18" s="1"/>
  <c r="B2" i="18"/>
  <c r="C4" i="17" l="1"/>
  <c r="C5" i="17"/>
  <c r="B3" i="18"/>
  <c r="B4" i="18" s="1"/>
  <c r="C4" i="18"/>
  <c r="C5" i="18"/>
  <c r="D22" i="30"/>
  <c r="F20" i="30"/>
  <c r="F22" i="30" s="1"/>
  <c r="B5" i="18" l="1"/>
  <c r="M43" i="12" l="1"/>
  <c r="L3" i="12" s="1"/>
  <c r="D6" i="12" l="1"/>
  <c r="D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tc={29C6F3D2-D553-4D85-A0D0-84A17A580B5D}</author>
  </authors>
  <commentList>
    <comment ref="D4" authorId="0" shapeId="0" xr:uid="{29C6F3D2-D553-4D85-A0D0-84A17A580B5D}">
      <text>
        <t>[Threaded comment]
Your version of Excel allows you to read this threaded comment; however, any edits to it will get removed if the file is opened in a newer version of Excel. Learn more: https://go.microsoft.com/fwlink/?linkid=870924
Comment:
    Data real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julio jeanpierre adriano reyes</author>
  </authors>
  <commentList>
    <comment ref="S1" authorId="0" shapeId="0" xr:uid="{0EA166D7-74D0-4778-93EF-6C805B45F39B}">
      <text>
        <r>
          <rPr>
            <b/>
            <sz val="9"/>
            <color indexed="81"/>
            <rFont val="Tahoma"/>
            <family val="2"/>
          </rPr>
          <t>julio jeanpierre adriano reyes:</t>
        </r>
        <r>
          <rPr>
            <sz val="9"/>
            <color indexed="81"/>
            <rFont val="Tahoma"/>
            <family val="2"/>
          </rPr>
          <t xml:space="preserve">
Fuente: IPCC 2006, V4-C4- Tierras forestales - cuadro 4.9</t>
        </r>
      </text>
    </comment>
  </commentList>
</comments>
</file>

<file path=xl/sharedStrings.xml><?xml version="1.0" encoding="utf-8"?>
<sst xmlns="http://schemas.openxmlformats.org/spreadsheetml/2006/main" count="282" uniqueCount="175">
  <si>
    <t>ty</t>
  </si>
  <si>
    <t>T</t>
  </si>
  <si>
    <t>Apuleia leiocarpa</t>
  </si>
  <si>
    <t>Myroxylon balsamum</t>
  </si>
  <si>
    <t>Amburana cearensis</t>
  </si>
  <si>
    <t>Manilkara bidentata</t>
  </si>
  <si>
    <t>Dipteryx odorata</t>
  </si>
  <si>
    <t xml:space="preserve">Tabebuia serratifolia </t>
  </si>
  <si>
    <t>Sawnwood</t>
  </si>
  <si>
    <t>Net Emission Reductions (NERs)</t>
  </si>
  <si>
    <t>buffer</t>
  </si>
  <si>
    <t>VCU</t>
  </si>
  <si>
    <t>CF</t>
  </si>
  <si>
    <t>AGL</t>
  </si>
  <si>
    <t>gl</t>
  </si>
  <si>
    <t>HCWI(OM)</t>
  </si>
  <si>
    <t xml:space="preserve">Hymenaea oblongifolia </t>
  </si>
  <si>
    <t>https://www.ipcc-nggip.iges.or.jp/public/2006gl/pdf/4_Volume4/V4_04_Ch4_Forest_Land.pdf</t>
  </si>
  <si>
    <t>t</t>
  </si>
  <si>
    <t>Pasture</t>
  </si>
  <si>
    <t>TOTAL</t>
  </si>
  <si>
    <t>PROMEDIO</t>
  </si>
  <si>
    <t>ANA CASPI</t>
  </si>
  <si>
    <t>AZUCAR HUAYO</t>
  </si>
  <si>
    <t>CAOBA</t>
  </si>
  <si>
    <t>ESTORAQUE</t>
  </si>
  <si>
    <t>ISHPINGO</t>
  </si>
  <si>
    <t>QUINILLA</t>
  </si>
  <si>
    <t>SHIHUAHUACO</t>
  </si>
  <si>
    <t>TAHUARI</t>
  </si>
  <si>
    <t>CACHIMBO</t>
  </si>
  <si>
    <t>ITAUBA</t>
  </si>
  <si>
    <t>MASHONASTE</t>
  </si>
  <si>
    <t>PALO BASTON</t>
  </si>
  <si>
    <t>Swietenia macrophylla</t>
  </si>
  <si>
    <t>Cariniana domestica</t>
  </si>
  <si>
    <t>https://www.peruforestal.org/CACHIMBO-COLORADO.html</t>
  </si>
  <si>
    <t>Mezilaurus itauba</t>
  </si>
  <si>
    <t>Clarisia racemosa</t>
  </si>
  <si>
    <t>Crepidospermum goudotianum</t>
  </si>
  <si>
    <t>http://repositorio.unamad.edu.pe/handle/UNAMAD/75</t>
  </si>
  <si>
    <t>Aspidosperma excelsum</t>
  </si>
  <si>
    <t>REMO CASPI*</t>
  </si>
  <si>
    <t>Year</t>
  </si>
  <si>
    <t>AÑO</t>
  </si>
  <si>
    <t>Stock tCO2e/ha</t>
  </si>
  <si>
    <t>page 53, 8.1.5.1</t>
  </si>
  <si>
    <t>1)</t>
  </si>
  <si>
    <t>OM (i)</t>
  </si>
  <si>
    <t>OM (pasture)</t>
  </si>
  <si>
    <t xml:space="preserve">L(1)                </t>
  </si>
  <si>
    <t>2)</t>
  </si>
  <si>
    <t>L(1)</t>
  </si>
  <si>
    <t>BG</t>
  </si>
  <si>
    <t>IC</t>
  </si>
  <si>
    <t>CE transition</t>
  </si>
  <si>
    <t>U transition</t>
  </si>
  <si>
    <t>CE inventory</t>
  </si>
  <si>
    <t>U inventory</t>
  </si>
  <si>
    <t>n</t>
  </si>
  <si>
    <t>X (t/ha)</t>
  </si>
  <si>
    <t>SE</t>
  </si>
  <si>
    <t>DE</t>
  </si>
  <si>
    <t>Parameters</t>
  </si>
  <si>
    <t>Forest land</t>
  </si>
  <si>
    <t>X</t>
  </si>
  <si>
    <t>Sample size</t>
  </si>
  <si>
    <t>Degrees of freedom</t>
  </si>
  <si>
    <t>Average (t / ha)</t>
  </si>
  <si>
    <t>Standard error</t>
  </si>
  <si>
    <t>Standard deviation</t>
  </si>
  <si>
    <t>Confidence interval</t>
  </si>
  <si>
    <t>HCWI(OM)i</t>
  </si>
  <si>
    <t>X AGL</t>
  </si>
  <si>
    <t>X BG</t>
  </si>
  <si>
    <t>OM (i) - OM (Pasture)</t>
  </si>
  <si>
    <t>Pastures</t>
  </si>
  <si>
    <t>Pastures [tCO2e ha-1]</t>
  </si>
  <si>
    <t>https://infocarbono.minam.gob.pe/wp-content/uploads/2021/06/RAGEI_UTCUTS_2016_11-06-21.xlsx</t>
  </si>
  <si>
    <t>Time since project start (negative before project start). [year]</t>
  </si>
  <si>
    <t>Beta regression model describing the relationship between time and the rate of deforestation / degradation in the reference region during the reference historical period. [ha/year]</t>
  </si>
  <si>
    <t>Total size of forest area in the reference region. [ha]</t>
  </si>
  <si>
    <t>Carbon fraction of dry matter (default = 0.5). [MgC/Mg.dm]</t>
  </si>
  <si>
    <t>Forest area converted from forest stratum "i" to pasture at the beginning of the crediting period. [ha/year]</t>
  </si>
  <si>
    <t>Average organic matter for the forest stratum according to the INFF (2019). [Mg.dm/ha]</t>
  </si>
  <si>
    <t>Average organic matter of pastures.</t>
  </si>
  <si>
    <t>Annual carbon loss from conversion of forest land to pasture. [Mg.C/year]</t>
  </si>
  <si>
    <t>Annual carbon loss associated with driver "d". [MgC/year]</t>
  </si>
  <si>
    <t>Proportion of gradual carbon loss leading to deforestation or forest degradation, respectively, due to driver L(d).</t>
  </si>
  <si>
    <t>Total carbon loss due to deforestation. [MgC/year]</t>
  </si>
  <si>
    <t>Relative contribution of driver "d" to total deforestation. L(1)</t>
  </si>
  <si>
    <t>Deforestation/degradation rate within the leakage area in the project scenario at time tt of the crediting period. [ha/year]</t>
  </si>
  <si>
    <t>Absolute rate of deforestation in hectares per year in the project region. [ha/year]</t>
  </si>
  <si>
    <t>CS1 (forest land)</t>
  </si>
  <si>
    <t>CS2 (pasture)</t>
  </si>
  <si>
    <t>Emission Factor (tCO2/ha)</t>
  </si>
  <si>
    <t>SUM OF MEANS</t>
  </si>
  <si>
    <t>summation HWCI(OM(CSx)2</t>
  </si>
  <si>
    <t>Number of forest/non-forest transitions between land classes or forest strata</t>
  </si>
  <si>
    <t>Hectares in transition ii within the project area, excluding ANR and harvest areas, in the project scenario during year t</t>
  </si>
  <si>
    <t>Hectares in transition ii within the project area, excluding ANR and harvest areas, in the base scenario during year t</t>
  </si>
  <si>
    <t>Reference rate of deforestation/degradation within the project area during year t of the crediting period. [hayr-1]</t>
  </si>
  <si>
    <t xml:space="preserve"> If, is &gt; 0, is = 0</t>
  </si>
  <si>
    <t>Hectares in transition ii within the leakage area in the project scenario during year t. [ha yr-1]</t>
  </si>
  <si>
    <t>Hectares in transition ii within the leakage area in the baseline scenario during year t. [ha yr-1].</t>
  </si>
  <si>
    <t>Reference rate of deforestation/degradation within the leakage zone at time tt of the crediting period. [ha/year]</t>
  </si>
  <si>
    <t>Net change in carbon stocks in long-lived wood products during year t [Mg CO2]</t>
  </si>
  <si>
    <t>carbon in long-lived wood products within the project. [MgC]</t>
  </si>
  <si>
    <t>carbon in long-lived wood products under the reference scenario. [MgC]</t>
  </si>
  <si>
    <t>Applicable fraction (24%) * total carbon for each product class</t>
  </si>
  <si>
    <t>proportion of short-lived products. These fractions are 0.2, 0.1, 0.4 and 0.3 respectively for the class of wood ty, i.e. sawn lumber, wood panels, paper and cardboard and other industrial round lumber as described in Winjum and others (1998). The methodology assumes that all other classes of wood products are issued within 5 years.</t>
  </si>
  <si>
    <t>Fraction of carbon that will be emitted into the atmosphere between 5 and 100 years of harvest for wood class ty. See Table 19.</t>
  </si>
  <si>
    <t>wwf</t>
  </si>
  <si>
    <t>Total carbon stocks in harvested wood products within the project boundary, at harvest. [MgC]</t>
  </si>
  <si>
    <t>Total carbon stocks in harvested wood products within the limits of the reference scenario, at harvest. [MgC]</t>
  </si>
  <si>
    <t>Basic density of wood, estimated using Table GPG-LULUCF 3A.1.9.. [Mg.dm/m3]</t>
  </si>
  <si>
    <t>Basic Density Source</t>
  </si>
  <si>
    <t>Carbon fraction of dry matter (default = 0.5 or 0.47 from IPCC). [MgC/Mg.dm]</t>
  </si>
  <si>
    <t>Species</t>
  </si>
  <si>
    <t>Volume of wood extracted annually, roundwood for commercial sale. [m3/year]</t>
  </si>
  <si>
    <t xml:space="preserve">Volume of wood extracted annually, roundwood for commercial sale. [m3/year]_x000D_
Participatory rural appraisals carried out by the project proponent. </t>
  </si>
  <si>
    <t>Density of carbon stocks in harvested areas in stratum ii in year t. [tCO2 ha-1]</t>
  </si>
  <si>
    <t xml:space="preserve">Size of strata ii within the project area with harvesting activities during year tt under the project scenario. </t>
  </si>
  <si>
    <t>Hectares in transition ii within the project area in the harvesting zone, in the reference scenario during year t</t>
  </si>
  <si>
    <t xml:space="preserve"> Long-term average carbon density in harvesting areas. [tCO2e ha-1].</t>
  </si>
  <si>
    <t>Carbon density in the harvested area by time and harvested area [tCO2 ha-1].</t>
  </si>
  <si>
    <t>uncertainty</t>
  </si>
  <si>
    <t>project accreditation period</t>
  </si>
  <si>
    <t>SC1</t>
  </si>
  <si>
    <t>SC2</t>
  </si>
  <si>
    <t>Scarcity factor value</t>
  </si>
  <si>
    <t>Calculation of Scarcity Factor</t>
  </si>
  <si>
    <t>Harvested Wood</t>
  </si>
  <si>
    <t>NET GROWTH OF ABOVEGROUND BIOMASS</t>
  </si>
  <si>
    <t>[tCO2e ha-1]</t>
  </si>
  <si>
    <t>Forest age ≤ 20 years
[tCO2e ha-1]</t>
  </si>
  <si>
    <t>Forest age &gt; 20 years
[tCO2e ha-1]</t>
  </si>
  <si>
    <t>Discounting factor for NERs from avoided deforestation, based on the accuracy of classification, i.e. dividing land into broad land use types.</t>
  </si>
  <si>
    <t>Discounting factor for all emission reductions, based on the uncertainty of biomass inventory related to transition (i).</t>
  </si>
  <si>
    <t>U inventory, harvest</t>
  </si>
  <si>
    <t xml:space="preserve">CF                                            </t>
  </si>
  <si>
    <t>Non Harvest Area Discounting Factor</t>
  </si>
  <si>
    <t>Harvest Area Discounting Factor</t>
  </si>
  <si>
    <t>CARBON</t>
  </si>
  <si>
    <t>Source</t>
  </si>
  <si>
    <t>Mean</t>
  </si>
  <si>
    <t>CI</t>
  </si>
  <si>
    <t>Forest Land Biomass</t>
  </si>
  <si>
    <t>Pasture Biomass</t>
  </si>
  <si>
    <t>Average</t>
  </si>
  <si>
    <t>Sum</t>
  </si>
  <si>
    <t>"Buffer retention percentage as per VCSAFOLU's latest version of the VCSAFOLU Non-Permanence Risk Tool analysis and buffer
determination".</t>
  </si>
  <si>
    <r>
      <t>Baseline emissions or removals (tCO</t>
    </r>
    <r>
      <rPr>
        <vertAlign val="subscript"/>
        <sz val="10"/>
        <color rgb="FF3B3531"/>
        <rFont val="Arial"/>
        <family val="2"/>
      </rPr>
      <t>2</t>
    </r>
    <r>
      <rPr>
        <sz val="10"/>
        <color rgb="FF3B3531"/>
        <rFont val="Arial"/>
        <family val="2"/>
      </rPr>
      <t>e)</t>
    </r>
  </si>
  <si>
    <t>Total</t>
  </si>
  <si>
    <t xml:space="preserve">Total </t>
  </si>
  <si>
    <r>
      <t>Project emissions or removals (tCO</t>
    </r>
    <r>
      <rPr>
        <vertAlign val="subscript"/>
        <sz val="10"/>
        <color rgb="FF3B3531"/>
        <rFont val="Arial"/>
        <family val="2"/>
      </rPr>
      <t>2</t>
    </r>
    <r>
      <rPr>
        <sz val="10"/>
        <color rgb="FF3B3531"/>
        <rFont val="Arial"/>
        <family val="2"/>
      </rPr>
      <t>e)</t>
    </r>
  </si>
  <si>
    <r>
      <t>Leakage emissions (tCO</t>
    </r>
    <r>
      <rPr>
        <vertAlign val="subscript"/>
        <sz val="10"/>
        <color rgb="FF3B3531"/>
        <rFont val="Arial"/>
        <family val="2"/>
      </rPr>
      <t>2</t>
    </r>
    <r>
      <rPr>
        <sz val="10"/>
        <color rgb="FF3B3531"/>
        <rFont val="Arial"/>
        <family val="2"/>
      </rPr>
      <t>e)</t>
    </r>
  </si>
  <si>
    <r>
      <t>Net GHG emission reductions or removals (tCO</t>
    </r>
    <r>
      <rPr>
        <vertAlign val="subscript"/>
        <sz val="10"/>
        <color rgb="FF3B3531"/>
        <rFont val="Arial"/>
        <family val="2"/>
      </rPr>
      <t>2</t>
    </r>
    <r>
      <rPr>
        <sz val="10"/>
        <color rgb="FF3B3531"/>
        <rFont val="Arial"/>
        <family val="2"/>
      </rPr>
      <t>e)</t>
    </r>
  </si>
  <si>
    <t>Baseline Scenario</t>
  </si>
  <si>
    <t>Project Scenario</t>
  </si>
  <si>
    <t>Pixel count representing the deforestation rate</t>
  </si>
  <si>
    <t>Pixel rounding</t>
  </si>
  <si>
    <t>Deforestation rate in the Leakage area</t>
  </si>
  <si>
    <t>Baseline rate of deforestation within the reference region during the year 
[ha/year]</t>
  </si>
  <si>
    <t>Remaining forest area in the RR</t>
  </si>
  <si>
    <t>Deforestation rate in RR with scarcity factor
 [ha/year]</t>
  </si>
  <si>
    <t>Carbon emission due to deforestation within the RR during the year. [tCO2e/year]</t>
  </si>
  <si>
    <t>Deforestation rate in the RR  with scarcity factor</t>
  </si>
  <si>
    <t>Monitoring data</t>
  </si>
  <si>
    <t>Monitored deforestation rate in the project area</t>
  </si>
  <si>
    <t>Monitored deforestation rate in the leakage area</t>
  </si>
  <si>
    <t>Modeled deforestation rate in the project area (using VM0015 specifications)</t>
  </si>
  <si>
    <t>Modeled deforestation rate in the leakage area (using VM0015 specifications)</t>
  </si>
  <si>
    <t>Beta regression model describing the relationship between time and the rate of deforestation/degradation in the reference region (INCLUDING PROJECT AREA AND LEAKAGE BELT) during the reference historical period. [ha/year]</t>
  </si>
  <si>
    <t>Project Area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</si>
</sst>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0.000"/>
    <numFmt numFmtId="166" formatCode="#,##0.000"/>
    <numFmt numFmtId="167" formatCode="_ * #,##0_ ;_ * \-#,##0_ ;_ * &quot;-&quot;??_ ;_ @_ "/>
    <numFmt numFmtId="168" formatCode="_ * #,##0.00_ ;_ * \-#,##0.00_ ;_ * &quot;-&quot;??_ ;_ @_ "/>
    <numFmt numFmtId="169" formatCode="0.0000"/>
    <numFmt numFmtId="170" formatCode="#,##0.0000000"/>
    <numFmt numFmtId="171" formatCode="_-* #,##0.000_-;\-* #,##0.000_-;_-* &quot;-&quot;??_-;_-@_-"/>
    <numFmt numFmtId="172" formatCode="#,##0.0"/>
    <numFmt numFmtId="173" formatCode="_-* #,##0_-;\-* #,##0_-;_-* &quot;-&quot;??_-;_-@_-"/>
    <numFmt numFmtId="174" formatCode="_-* #,##0.000000_-;\-* #,##0.000000_-;_-* &quot;-&quot;??_-;_-@_-"/>
  </numFmts>
  <fonts count="24" x14ac:knownFonts="1">
    <font>
      <sz val="11"/>
      <color theme="1"/>
      <name val="Calibri"/>
      <family val="2"/>
      <scheme val="minor"/>
    </font>
    <font>
      <sz val="11"/>
      <color theme="1"/>
      <name val="Calibri"/>
      <family val="2"/>
    </font>
    <font>
      <sz val="11"/>
      <color theme="1"/>
      <name val="Calibri"/>
      <family val="2"/>
      <scheme val="minor"/>
    </font>
    <font>
      <sz val="10"/>
      <name val="MS Sans Serif"/>
    </font>
    <font>
      <sz val="10"/>
      <color theme="1"/>
      <name val="Calibri"/>
      <family val="2"/>
      <scheme val="minor"/>
    </font>
    <font>
      <b/>
      <sz val="9"/>
      <color indexed="81"/>
      <name val="Tahoma"/>
      <family val="2"/>
    </font>
    <font>
      <sz val="9"/>
      <color indexed="81"/>
      <name val="Tahoma"/>
      <family val="2"/>
    </font>
    <font>
      <sz val="10"/>
      <color theme="1"/>
      <name val="Arial"/>
      <family val="2"/>
    </font>
    <font>
      <b/>
      <sz val="10"/>
      <color theme="1"/>
      <name val="Arial"/>
      <family val="2"/>
    </font>
    <font>
      <b/>
      <sz val="10"/>
      <color rgb="FF000000"/>
      <name val="Arial"/>
      <family val="2"/>
    </font>
    <font>
      <sz val="10"/>
      <color rgb="FF000000"/>
      <name val="Arial"/>
      <family val="2"/>
    </font>
    <font>
      <b/>
      <i/>
      <sz val="10"/>
      <color theme="1"/>
      <name val="Arial"/>
      <family val="2"/>
    </font>
    <font>
      <sz val="10"/>
      <color rgb="FFFF0000"/>
      <name val="Arial"/>
      <family val="2"/>
    </font>
    <font>
      <sz val="10"/>
      <name val="Arial"/>
      <family val="2"/>
    </font>
    <font>
      <b/>
      <sz val="10"/>
      <name val="Arial"/>
      <family val="2"/>
    </font>
    <font>
      <b/>
      <i/>
      <sz val="10"/>
      <name val="Arial"/>
      <family val="2"/>
    </font>
    <font>
      <i/>
      <sz val="10"/>
      <color theme="1"/>
      <name val="Arial"/>
      <family val="2"/>
    </font>
    <font>
      <i/>
      <sz val="10"/>
      <color rgb="FF000000"/>
      <name val="Arial"/>
      <family val="2"/>
    </font>
    <font>
      <i/>
      <sz val="10"/>
      <color rgb="FF202124"/>
      <name val="Arial"/>
      <family val="2"/>
    </font>
    <font>
      <i/>
      <sz val="10"/>
      <name val="Arial"/>
      <family val="2"/>
    </font>
    <font>
      <sz val="10"/>
      <color rgb="FF3B3531"/>
      <name val="Arial"/>
      <family val="2"/>
    </font>
    <font>
      <vertAlign val="subscript"/>
      <sz val="10"/>
      <color rgb="FF3B3531"/>
      <name val="Arial"/>
      <family val="2"/>
    </font>
    <font>
      <sz val="11"/>
      <name val="Calibri"/>
      <family val="2"/>
    </font>
    <font>
      <i/>
      <sz val="9"/>
      <color rgb="FF000000"/>
      <name val="Times New Roman"/>
      <family val="1"/>
    </font>
  </fonts>
  <fills count="17">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0000"/>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bgColor indexed="64"/>
      </patternFill>
    </fill>
    <fill>
      <patternFill patternType="solid">
        <fgColor rgb="FFFFC000"/>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CBE1C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rgb="FF000000"/>
      </bottom>
      <diagonal/>
    </border>
  </borders>
  <cellStyleXfs count="3">
    <xf numFmtId="0" fontId="0" fillId="0" borderId="0"/>
    <xf numFmtId="164" fontId="2" fillId="0" borderId="0" applyFont="0" applyFill="0" applyBorder="0" applyAlignment="0" applyProtection="0"/>
    <xf numFmtId="0" fontId="3" fillId="0" borderId="0"/>
  </cellStyleXfs>
  <cellXfs count="229">
    <xf numFmtId="0" fontId="0" fillId="0" borderId="0" xfId="0"/>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8" borderId="1" xfId="0" applyFill="1" applyBorder="1" applyAlignment="1">
      <alignment horizontal="center" vertical="center" wrapText="1"/>
    </xf>
    <xf numFmtId="2" fontId="0" fillId="0" borderId="1" xfId="0" applyNumberFormat="1" applyBorder="1" applyAlignment="1">
      <alignment horizontal="center" vertical="center" wrapText="1"/>
    </xf>
    <xf numFmtId="2" fontId="0" fillId="4" borderId="1" xfId="0" applyNumberFormat="1" applyFill="1" applyBorder="1" applyAlignment="1">
      <alignment horizontal="center" vertical="center" wrapText="1"/>
    </xf>
    <xf numFmtId="4" fontId="0" fillId="5" borderId="1" xfId="0" applyNumberFormat="1" applyFill="1" applyBorder="1" applyAlignment="1">
      <alignment horizontal="center" vertical="center" wrapText="1"/>
    </xf>
    <xf numFmtId="0" fontId="0" fillId="11" borderId="1" xfId="0" applyFill="1" applyBorder="1" applyAlignment="1">
      <alignment horizontal="center" vertical="center" wrapText="1"/>
    </xf>
    <xf numFmtId="2" fontId="0" fillId="11" borderId="1" xfId="0" applyNumberFormat="1" applyFill="1" applyBorder="1" applyAlignment="1">
      <alignment horizontal="center" vertical="center"/>
    </xf>
    <xf numFmtId="0" fontId="0" fillId="11" borderId="1" xfId="0" applyFill="1" applyBorder="1" applyAlignment="1">
      <alignment horizontal="center"/>
    </xf>
    <xf numFmtId="0" fontId="0" fillId="11" borderId="2" xfId="0" applyFill="1" applyBorder="1" applyAlignment="1">
      <alignment horizontal="center" vertical="center" wrapText="1"/>
    </xf>
    <xf numFmtId="4" fontId="0" fillId="6" borderId="1" xfId="0" applyNumberFormat="1" applyFill="1" applyBorder="1" applyAlignment="1">
      <alignment horizontal="center" vertical="center" wrapText="1"/>
    </xf>
    <xf numFmtId="0" fontId="4" fillId="8" borderId="1" xfId="0" applyFont="1" applyFill="1" applyBorder="1" applyAlignment="1">
      <alignment horizontal="center" vertical="center" wrapText="1"/>
    </xf>
    <xf numFmtId="164" fontId="0" fillId="0" borderId="1" xfId="1" applyFont="1" applyBorder="1" applyAlignment="1">
      <alignment horizontal="center" vertical="center"/>
    </xf>
    <xf numFmtId="164" fontId="0" fillId="0" borderId="0" xfId="1" applyFont="1"/>
    <xf numFmtId="37" fontId="0" fillId="0" borderId="0" xfId="0" applyNumberFormat="1" applyAlignment="1">
      <alignment horizontal="center" vertical="center" wrapText="1"/>
    </xf>
    <xf numFmtId="164" fontId="0" fillId="0" borderId="1" xfId="1" applyFont="1" applyBorder="1" applyAlignment="1">
      <alignment horizontal="center" vertical="center" wrapText="1"/>
    </xf>
    <xf numFmtId="164" fontId="1" fillId="0" borderId="1" xfId="1" applyFont="1" applyFill="1" applyBorder="1" applyAlignment="1">
      <alignment horizontal="center" vertical="center"/>
    </xf>
    <xf numFmtId="4" fontId="7" fillId="0" borderId="1" xfId="0" applyNumberFormat="1" applyFont="1" applyBorder="1" applyAlignment="1">
      <alignment horizontal="center" vertical="center" wrapText="1"/>
    </xf>
    <xf numFmtId="0" fontId="8" fillId="0" borderId="0" xfId="0" applyFont="1" applyAlignment="1">
      <alignment horizontal="center" vertical="center" wrapText="1"/>
    </xf>
    <xf numFmtId="0" fontId="9" fillId="7"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0" borderId="0" xfId="0" applyFont="1"/>
    <xf numFmtId="0" fontId="10" fillId="1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0" borderId="0" xfId="0" applyFont="1" applyAlignment="1">
      <alignment horizontal="center"/>
    </xf>
    <xf numFmtId="0" fontId="7" fillId="3" borderId="1" xfId="0" applyFont="1" applyFill="1" applyBorder="1" applyAlignment="1">
      <alignment horizontal="center" vertical="center" wrapText="1"/>
    </xf>
    <xf numFmtId="164" fontId="7" fillId="0" borderId="1" xfId="1" applyFont="1" applyBorder="1" applyAlignment="1">
      <alignment horizontal="center" vertical="center" wrapText="1"/>
    </xf>
    <xf numFmtId="164" fontId="7" fillId="0" borderId="1" xfId="1" applyFont="1" applyBorder="1" applyAlignment="1">
      <alignment horizontal="center" vertical="center"/>
    </xf>
    <xf numFmtId="164" fontId="7" fillId="0" borderId="1" xfId="1" applyFont="1" applyBorder="1" applyAlignment="1">
      <alignment horizontal="center"/>
    </xf>
    <xf numFmtId="0" fontId="7" fillId="0" borderId="0" xfId="0" applyFont="1" applyAlignment="1">
      <alignment wrapText="1"/>
    </xf>
    <xf numFmtId="0" fontId="7" fillId="0" borderId="0" xfId="0" applyFont="1" applyAlignment="1">
      <alignment vertical="center" wrapText="1"/>
    </xf>
    <xf numFmtId="0" fontId="7" fillId="0" borderId="0" xfId="0" applyFont="1" applyAlignment="1">
      <alignment horizontal="center" vertical="center"/>
    </xf>
    <xf numFmtId="0" fontId="11" fillId="7"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167" fontId="8" fillId="7" borderId="1" xfId="1" applyNumberFormat="1" applyFont="1" applyFill="1" applyBorder="1" applyAlignment="1">
      <alignment horizontal="center" vertical="center" wrapText="1"/>
    </xf>
    <xf numFmtId="167" fontId="7" fillId="10" borderId="1" xfId="1" applyNumberFormat="1" applyFont="1" applyFill="1" applyBorder="1" applyAlignment="1">
      <alignment horizontal="center" vertical="center" wrapText="1"/>
    </xf>
    <xf numFmtId="168" fontId="7" fillId="6" borderId="1" xfId="1" applyNumberFormat="1" applyFont="1" applyFill="1" applyBorder="1" applyAlignment="1">
      <alignment horizontal="center" vertical="center" wrapText="1"/>
    </xf>
    <xf numFmtId="0" fontId="7" fillId="0" borderId="1" xfId="1" applyNumberFormat="1" applyFont="1" applyBorder="1" applyAlignment="1">
      <alignment horizontal="center" vertical="center" wrapText="1"/>
    </xf>
    <xf numFmtId="0" fontId="7" fillId="0" borderId="1" xfId="0" applyFont="1" applyBorder="1" applyAlignment="1">
      <alignment horizontal="center" vertical="center"/>
    </xf>
    <xf numFmtId="4" fontId="7" fillId="6" borderId="1" xfId="0" applyNumberFormat="1" applyFont="1" applyFill="1" applyBorder="1" applyAlignment="1">
      <alignment horizontal="center" vertical="center" wrapText="1"/>
    </xf>
    <xf numFmtId="4" fontId="7" fillId="0" borderId="1" xfId="1" applyNumberFormat="1" applyFont="1" applyBorder="1" applyAlignment="1">
      <alignment horizontal="center" vertical="center" wrapText="1"/>
    </xf>
    <xf numFmtId="0" fontId="7" fillId="3" borderId="1" xfId="0" applyFont="1" applyFill="1" applyBorder="1" applyAlignment="1">
      <alignment horizontal="center" vertical="center"/>
    </xf>
    <xf numFmtId="4" fontId="7" fillId="9" borderId="1" xfId="0" applyNumberFormat="1" applyFont="1" applyFill="1" applyBorder="1" applyAlignment="1">
      <alignment horizontal="center" vertical="center" wrapText="1"/>
    </xf>
    <xf numFmtId="170" fontId="7" fillId="0" borderId="1" xfId="0" applyNumberFormat="1" applyFont="1" applyBorder="1" applyAlignment="1">
      <alignment horizontal="center" vertical="center" wrapText="1"/>
    </xf>
    <xf numFmtId="164" fontId="7" fillId="0" borderId="1" xfId="0" applyNumberFormat="1" applyFont="1" applyBorder="1"/>
    <xf numFmtId="4" fontId="7" fillId="14" borderId="1" xfId="1" applyNumberFormat="1" applyFont="1" applyFill="1" applyBorder="1" applyAlignment="1">
      <alignment horizontal="center" vertical="center" wrapText="1"/>
    </xf>
    <xf numFmtId="4" fontId="7" fillId="0" borderId="0" xfId="0" applyNumberFormat="1" applyFont="1"/>
    <xf numFmtId="0" fontId="7" fillId="0" borderId="6" xfId="0" applyFont="1" applyBorder="1" applyAlignment="1">
      <alignment horizontal="center" vertical="center"/>
    </xf>
    <xf numFmtId="4" fontId="7" fillId="0" borderId="6" xfId="0" applyNumberFormat="1" applyFont="1" applyBorder="1" applyAlignment="1">
      <alignment horizontal="center" vertical="center"/>
    </xf>
    <xf numFmtId="164" fontId="7" fillId="0" borderId="0" xfId="0" applyNumberFormat="1" applyFont="1"/>
    <xf numFmtId="4" fontId="7" fillId="0" borderId="0" xfId="0" applyNumberFormat="1" applyFont="1" applyAlignment="1">
      <alignment horizontal="center" vertical="center" wrapText="1"/>
    </xf>
    <xf numFmtId="164" fontId="7" fillId="0" borderId="0" xfId="1" applyFont="1" applyBorder="1"/>
    <xf numFmtId="0" fontId="8"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10" borderId="2" xfId="0" applyFont="1" applyFill="1" applyBorder="1" applyAlignment="1">
      <alignment horizontal="center" vertical="center" wrapText="1"/>
    </xf>
    <xf numFmtId="164" fontId="7" fillId="0" borderId="1" xfId="1" applyFont="1" applyBorder="1"/>
    <xf numFmtId="9" fontId="7" fillId="6" borderId="1" xfId="0" applyNumberFormat="1" applyFont="1" applyFill="1" applyBorder="1" applyAlignment="1">
      <alignment horizontal="center" vertical="center" wrapText="1"/>
    </xf>
    <xf numFmtId="164" fontId="7" fillId="6" borderId="1" xfId="1" applyFont="1" applyFill="1" applyBorder="1" applyAlignment="1">
      <alignment vertical="center" wrapText="1"/>
    </xf>
    <xf numFmtId="2" fontId="7" fillId="0" borderId="1" xfId="0" applyNumberFormat="1" applyFont="1" applyBorder="1" applyAlignment="1">
      <alignment horizontal="center" vertical="center" wrapText="1"/>
    </xf>
    <xf numFmtId="0" fontId="8" fillId="15"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7" fillId="0" borderId="2" xfId="0" applyFont="1" applyBorder="1" applyAlignment="1">
      <alignment horizontal="center" vertical="center" wrapText="1"/>
    </xf>
    <xf numFmtId="2" fontId="7" fillId="0" borderId="1" xfId="0" applyNumberFormat="1" applyFont="1" applyBorder="1" applyAlignment="1">
      <alignment horizontal="center" vertical="center"/>
    </xf>
    <xf numFmtId="2" fontId="7" fillId="0" borderId="5" xfId="0" applyNumberFormat="1" applyFont="1" applyBorder="1" applyAlignment="1">
      <alignment horizontal="center" vertical="center"/>
    </xf>
    <xf numFmtId="0" fontId="7" fillId="0" borderId="4" xfId="0" applyFont="1" applyBorder="1" applyAlignment="1">
      <alignment horizontal="center" vertical="center"/>
    </xf>
    <xf numFmtId="169" fontId="7" fillId="0" borderId="1" xfId="0" applyNumberFormat="1" applyFont="1" applyBorder="1" applyAlignment="1">
      <alignment horizontal="center" vertical="center"/>
    </xf>
    <xf numFmtId="2" fontId="7" fillId="0" borderId="4" xfId="0" applyNumberFormat="1" applyFont="1" applyBorder="1" applyAlignment="1">
      <alignment horizontal="center" vertical="center"/>
    </xf>
    <xf numFmtId="2" fontId="8" fillId="0" borderId="1" xfId="0" applyNumberFormat="1" applyFont="1" applyBorder="1" applyAlignment="1">
      <alignment horizontal="center" vertical="center"/>
    </xf>
    <xf numFmtId="2" fontId="7" fillId="0" borderId="0" xfId="0" applyNumberFormat="1" applyFont="1" applyAlignment="1">
      <alignment horizontal="center" vertical="center"/>
    </xf>
    <xf numFmtId="165" fontId="7" fillId="0" borderId="0" xfId="0" applyNumberFormat="1" applyFont="1" applyAlignment="1">
      <alignment horizontal="center" vertical="center"/>
    </xf>
    <xf numFmtId="1" fontId="7" fillId="0" borderId="1" xfId="0" applyNumberFormat="1" applyFont="1" applyBorder="1" applyAlignment="1">
      <alignment horizontal="center" vertical="center"/>
    </xf>
    <xf numFmtId="0" fontId="8"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wrapText="1"/>
    </xf>
    <xf numFmtId="0" fontId="8" fillId="10" borderId="1" xfId="0" applyFont="1" applyFill="1" applyBorder="1" applyAlignment="1">
      <alignment horizontal="center" vertical="center" wrapText="1"/>
    </xf>
    <xf numFmtId="167" fontId="8" fillId="10" borderId="1" xfId="1" applyNumberFormat="1" applyFont="1" applyFill="1" applyBorder="1" applyAlignment="1">
      <alignment horizontal="center" vertical="center" wrapText="1"/>
    </xf>
    <xf numFmtId="0" fontId="7" fillId="0" borderId="1" xfId="0" applyFont="1" applyBorder="1"/>
    <xf numFmtId="0" fontId="8" fillId="10" borderId="3"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2" xfId="0" applyFont="1" applyFill="1" applyBorder="1" applyAlignment="1">
      <alignment horizontal="center" vertical="center" wrapText="1"/>
    </xf>
    <xf numFmtId="2" fontId="7" fillId="6"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4" fontId="7" fillId="5" borderId="1" xfId="1" applyFont="1" applyFill="1" applyBorder="1" applyAlignment="1">
      <alignment horizontal="center" vertical="center" wrapText="1"/>
    </xf>
    <xf numFmtId="164" fontId="7" fillId="3" borderId="1" xfId="1" applyFont="1" applyFill="1" applyBorder="1" applyAlignment="1">
      <alignment horizontal="center" vertical="center" wrapText="1"/>
    </xf>
    <xf numFmtId="0" fontId="13" fillId="7"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164" fontId="13" fillId="9" borderId="1" xfId="1" applyFont="1" applyFill="1" applyBorder="1" applyAlignment="1">
      <alignment horizontal="center" vertical="center" wrapText="1"/>
    </xf>
    <xf numFmtId="0" fontId="8" fillId="6" borderId="0" xfId="0" applyFont="1" applyFill="1" applyAlignment="1">
      <alignment vertical="center" wrapText="1"/>
    </xf>
    <xf numFmtId="164" fontId="7" fillId="8" borderId="1" xfId="1" applyFont="1" applyFill="1" applyBorder="1" applyAlignment="1">
      <alignment horizontal="center" vertical="center" wrapText="1"/>
    </xf>
    <xf numFmtId="164" fontId="7" fillId="10" borderId="1" xfId="1" applyFont="1" applyFill="1" applyBorder="1" applyAlignment="1">
      <alignment horizontal="center" vertical="center" wrapText="1"/>
    </xf>
    <xf numFmtId="0" fontId="8" fillId="6" borderId="0" xfId="0" applyFont="1" applyFill="1" applyAlignment="1">
      <alignment horizontal="center" vertical="center" wrapText="1"/>
    </xf>
    <xf numFmtId="2" fontId="7" fillId="0" borderId="9" xfId="0" applyNumberFormat="1" applyFont="1" applyBorder="1" applyAlignment="1">
      <alignment horizontal="center" vertical="center" wrapText="1"/>
    </xf>
    <xf numFmtId="164" fontId="7" fillId="0" borderId="9" xfId="1" applyFont="1" applyBorder="1" applyAlignment="1">
      <alignment horizontal="center" vertical="center" wrapText="1"/>
    </xf>
    <xf numFmtId="0" fontId="7" fillId="0" borderId="9" xfId="0" applyFont="1" applyBorder="1" applyAlignment="1">
      <alignment horizontal="center" vertical="center" wrapText="1"/>
    </xf>
    <xf numFmtId="164" fontId="7" fillId="0" borderId="9" xfId="1" applyFont="1" applyBorder="1" applyAlignment="1">
      <alignment horizontal="center" vertical="center"/>
    </xf>
    <xf numFmtId="0" fontId="7" fillId="0" borderId="9" xfId="0" applyFont="1" applyBorder="1" applyAlignment="1">
      <alignment horizontal="center" vertical="center"/>
    </xf>
    <xf numFmtId="166" fontId="7" fillId="6" borderId="9" xfId="0" applyNumberFormat="1" applyFont="1" applyFill="1" applyBorder="1" applyAlignment="1">
      <alignment horizontal="center" vertical="center" wrapText="1"/>
    </xf>
    <xf numFmtId="0" fontId="7" fillId="0" borderId="9" xfId="0" applyFont="1" applyBorder="1" applyAlignment="1">
      <alignment horizontal="left" vertical="center"/>
    </xf>
    <xf numFmtId="0" fontId="16" fillId="0" borderId="9" xfId="0" applyFont="1" applyBorder="1" applyAlignment="1">
      <alignment horizontal="center" vertical="center" wrapText="1"/>
    </xf>
    <xf numFmtId="166" fontId="7" fillId="6" borderId="1" xfId="0" applyNumberFormat="1" applyFont="1" applyFill="1" applyBorder="1" applyAlignment="1">
      <alignment horizontal="center" vertical="center" wrapText="1"/>
    </xf>
    <xf numFmtId="0" fontId="7" fillId="0" borderId="1" xfId="0" applyFont="1" applyBorder="1" applyAlignment="1">
      <alignment horizontal="left" vertical="center"/>
    </xf>
    <xf numFmtId="0" fontId="16" fillId="0" borderId="1" xfId="0" applyFont="1" applyBorder="1" applyAlignment="1">
      <alignment horizontal="center" vertical="center" wrapText="1"/>
    </xf>
    <xf numFmtId="164" fontId="7" fillId="0" borderId="4" xfId="1" applyFont="1" applyBorder="1"/>
    <xf numFmtId="0" fontId="17" fillId="6" borderId="1" xfId="0" applyFont="1" applyFill="1" applyBorder="1" applyAlignment="1">
      <alignment horizontal="center" vertical="center" wrapText="1"/>
    </xf>
    <xf numFmtId="164" fontId="7" fillId="0" borderId="11" xfId="1" applyFont="1" applyBorder="1"/>
    <xf numFmtId="0" fontId="7" fillId="0" borderId="11" xfId="0" applyFont="1" applyBorder="1"/>
    <xf numFmtId="0" fontId="16" fillId="0" borderId="1" xfId="0" applyFont="1" applyBorder="1" applyAlignment="1">
      <alignment horizontal="center" vertical="center"/>
    </xf>
    <xf numFmtId="0" fontId="19" fillId="0" borderId="0" xfId="0" applyFont="1" applyAlignment="1">
      <alignment horizontal="center"/>
    </xf>
    <xf numFmtId="0" fontId="16" fillId="0" borderId="0" xfId="0" applyFont="1" applyAlignment="1">
      <alignment horizontal="center" vertical="center"/>
    </xf>
    <xf numFmtId="0" fontId="7" fillId="0" borderId="10" xfId="0" applyFont="1" applyBorder="1" applyAlignment="1">
      <alignment horizontal="left" vertical="center"/>
    </xf>
    <xf numFmtId="0" fontId="18" fillId="0" borderId="0" xfId="0" applyFont="1" applyAlignment="1">
      <alignment horizontal="center" vertical="center"/>
    </xf>
    <xf numFmtId="2" fontId="7" fillId="5" borderId="5" xfId="0" applyNumberFormat="1" applyFont="1" applyFill="1" applyBorder="1" applyAlignment="1">
      <alignment horizontal="center" vertical="center" wrapText="1"/>
    </xf>
    <xf numFmtId="164" fontId="7" fillId="0" borderId="0" xfId="1" applyFont="1"/>
    <xf numFmtId="0" fontId="20" fillId="16" borderId="15" xfId="0" applyFont="1" applyFill="1" applyBorder="1" applyAlignment="1">
      <alignment horizontal="center" vertical="center" wrapText="1"/>
    </xf>
    <xf numFmtId="172" fontId="10" fillId="0" borderId="15" xfId="0" applyNumberFormat="1" applyFont="1" applyBorder="1" applyAlignment="1">
      <alignment horizontal="center" vertical="center"/>
    </xf>
    <xf numFmtId="0" fontId="20" fillId="0" borderId="15" xfId="0" applyFont="1" applyBorder="1" applyAlignment="1">
      <alignment horizontal="center" vertical="center" wrapText="1"/>
    </xf>
    <xf numFmtId="172" fontId="7" fillId="0" borderId="15" xfId="0" applyNumberFormat="1" applyFont="1" applyBorder="1" applyAlignment="1">
      <alignment horizontal="center" vertical="center"/>
    </xf>
    <xf numFmtId="3" fontId="10" fillId="0" borderId="15" xfId="0" applyNumberFormat="1" applyFont="1" applyBorder="1" applyAlignment="1">
      <alignment horizontal="center" vertical="center"/>
    </xf>
    <xf numFmtId="0" fontId="7" fillId="7" borderId="1" xfId="0" applyFont="1" applyFill="1" applyBorder="1" applyAlignment="1">
      <alignment horizontal="center" vertical="center"/>
    </xf>
    <xf numFmtId="0" fontId="7" fillId="7" borderId="2" xfId="0" applyFont="1" applyFill="1" applyBorder="1" applyAlignment="1">
      <alignment horizontal="center" vertical="center"/>
    </xf>
    <xf numFmtId="0" fontId="12" fillId="7"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7" fillId="8" borderId="2" xfId="0" applyFont="1" applyFill="1" applyBorder="1" applyAlignment="1">
      <alignment vertical="center" wrapText="1"/>
    </xf>
    <xf numFmtId="4" fontId="7" fillId="2" borderId="1" xfId="0" applyNumberFormat="1" applyFont="1" applyFill="1" applyBorder="1" applyAlignment="1">
      <alignment horizontal="center" vertical="center" wrapText="1"/>
    </xf>
    <xf numFmtId="2" fontId="7" fillId="0" borderId="1" xfId="0" applyNumberFormat="1" applyFont="1" applyBorder="1"/>
    <xf numFmtId="2" fontId="7" fillId="0" borderId="0" xfId="0" applyNumberFormat="1" applyFont="1" applyAlignment="1">
      <alignment horizontal="center" vertical="center" wrapText="1"/>
    </xf>
    <xf numFmtId="4" fontId="7" fillId="5" borderId="1" xfId="0" applyNumberFormat="1" applyFont="1" applyFill="1" applyBorder="1" applyAlignment="1">
      <alignment horizontal="center" vertical="center" wrapText="1"/>
    </xf>
    <xf numFmtId="2" fontId="7" fillId="6" borderId="0" xfId="0" applyNumberFormat="1" applyFont="1" applyFill="1" applyAlignment="1">
      <alignment horizontal="center" vertical="center" wrapText="1"/>
    </xf>
    <xf numFmtId="2" fontId="7" fillId="3" borderId="1" xfId="0" applyNumberFormat="1" applyFont="1" applyFill="1" applyBorder="1" applyAlignment="1">
      <alignment horizontal="center" vertical="center" wrapText="1"/>
    </xf>
    <xf numFmtId="2" fontId="7" fillId="6" borderId="0" xfId="0" applyNumberFormat="1" applyFont="1" applyFill="1" applyAlignment="1">
      <alignment horizontal="center" vertical="center"/>
    </xf>
    <xf numFmtId="2" fontId="8" fillId="6" borderId="0" xfId="0" applyNumberFormat="1" applyFont="1" applyFill="1" applyAlignment="1">
      <alignment horizontal="center" vertical="center"/>
    </xf>
    <xf numFmtId="0" fontId="7" fillId="6" borderId="0" xfId="0" applyFont="1" applyFill="1" applyAlignment="1">
      <alignment horizontal="center" vertical="center" wrapText="1"/>
    </xf>
    <xf numFmtId="2" fontId="7" fillId="0" borderId="0" xfId="0" applyNumberFormat="1" applyFont="1"/>
    <xf numFmtId="0" fontId="10" fillId="0" borderId="15" xfId="0" applyFont="1" applyBorder="1" applyAlignment="1">
      <alignment horizontal="center" vertical="center" wrapText="1"/>
    </xf>
    <xf numFmtId="172" fontId="7" fillId="0" borderId="0" xfId="0" applyNumberFormat="1" applyFont="1"/>
    <xf numFmtId="0" fontId="8" fillId="0" borderId="1" xfId="0" applyFont="1" applyBorder="1" applyAlignment="1">
      <alignment horizontal="center" vertical="center" wrapText="1"/>
    </xf>
    <xf numFmtId="4" fontId="7" fillId="3"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173" fontId="7" fillId="3" borderId="1" xfId="0" applyNumberFormat="1" applyFont="1" applyFill="1" applyBorder="1" applyAlignment="1">
      <alignment horizontal="center" vertical="center" wrapText="1"/>
    </xf>
    <xf numFmtId="37" fontId="7" fillId="3" borderId="1" xfId="0" applyNumberFormat="1" applyFont="1" applyFill="1" applyBorder="1" applyAlignment="1">
      <alignment horizontal="center" vertical="center" wrapText="1"/>
    </xf>
    <xf numFmtId="173" fontId="7" fillId="0" borderId="1" xfId="1" applyNumberFormat="1" applyFont="1" applyBorder="1" applyAlignment="1">
      <alignment horizontal="center" vertical="center" wrapText="1"/>
    </xf>
    <xf numFmtId="173" fontId="8" fillId="0" borderId="1" xfId="0" applyNumberFormat="1" applyFont="1" applyBorder="1" applyAlignment="1">
      <alignment horizontal="center" vertical="center" wrapText="1"/>
    </xf>
    <xf numFmtId="166" fontId="7" fillId="0" borderId="0" xfId="0" applyNumberFormat="1" applyFont="1" applyAlignment="1">
      <alignment horizontal="center" vertical="center" wrapText="1"/>
    </xf>
    <xf numFmtId="171" fontId="7" fillId="0" borderId="0" xfId="1" applyNumberFormat="1" applyFont="1" applyFill="1" applyAlignment="1">
      <alignment horizontal="center" vertical="center" wrapText="1"/>
    </xf>
    <xf numFmtId="164" fontId="7" fillId="2" borderId="1" xfId="1" applyFont="1" applyFill="1" applyBorder="1"/>
    <xf numFmtId="164" fontId="7" fillId="0" borderId="9" xfId="1" applyFont="1" applyFill="1" applyBorder="1" applyAlignment="1">
      <alignment horizontal="center" vertical="center"/>
    </xf>
    <xf numFmtId="164" fontId="7" fillId="0" borderId="1" xfId="1" applyFont="1" applyFill="1" applyBorder="1" applyAlignment="1">
      <alignment horizontal="center" vertical="center"/>
    </xf>
    <xf numFmtId="164" fontId="0" fillId="0" borderId="0" xfId="1" applyFont="1" applyFill="1"/>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3" fillId="0" borderId="19" xfId="0" applyFont="1" applyBorder="1" applyAlignment="1">
      <alignment horizontal="center" vertical="center" wrapText="1"/>
    </xf>
    <xf numFmtId="164" fontId="8" fillId="0" borderId="11" xfId="1" applyFont="1" applyBorder="1"/>
    <xf numFmtId="164" fontId="8" fillId="0" borderId="11" xfId="1" applyFont="1" applyFill="1" applyBorder="1"/>
    <xf numFmtId="0" fontId="22" fillId="0" borderId="9" xfId="0" applyFont="1" applyBorder="1" applyAlignment="1">
      <alignment horizontal="center" vertical="center" wrapText="1"/>
    </xf>
    <xf numFmtId="0" fontId="0" fillId="0" borderId="9" xfId="0" applyBorder="1"/>
    <xf numFmtId="166" fontId="22" fillId="0" borderId="17" xfId="0" applyNumberFormat="1" applyFont="1" applyBorder="1" applyAlignment="1">
      <alignment horizontal="center" vertical="center" wrapText="1"/>
    </xf>
    <xf numFmtId="0" fontId="22" fillId="0" borderId="20" xfId="0" applyFont="1" applyBorder="1" applyAlignment="1">
      <alignment horizontal="center" vertical="center" wrapText="1"/>
    </xf>
    <xf numFmtId="0" fontId="0" fillId="0" borderId="1" xfId="0" applyBorder="1"/>
    <xf numFmtId="166" fontId="22" fillId="0" borderId="18" xfId="0" applyNumberFormat="1"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Border="1"/>
    <xf numFmtId="172" fontId="7"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174" fontId="0" fillId="2" borderId="1" xfId="1" applyNumberFormat="1"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166"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0" fontId="8" fillId="7" borderId="5"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9" borderId="6" xfId="0" applyFont="1" applyFill="1" applyBorder="1" applyAlignment="1">
      <alignment horizontal="center" vertical="center" wrapText="1"/>
    </xf>
    <xf numFmtId="167" fontId="8" fillId="10" borderId="1" xfId="1" applyNumberFormat="1" applyFont="1" applyFill="1" applyBorder="1" applyAlignment="1">
      <alignment horizontal="center" vertical="center" wrapText="1"/>
    </xf>
    <xf numFmtId="167" fontId="8" fillId="10" borderId="2" xfId="1" applyNumberFormat="1" applyFont="1" applyFill="1" applyBorder="1" applyAlignment="1">
      <alignment horizontal="center" vertical="center" wrapText="1"/>
    </xf>
    <xf numFmtId="167" fontId="8" fillId="10" borderId="3" xfId="1" applyNumberFormat="1" applyFont="1" applyFill="1" applyBorder="1" applyAlignment="1">
      <alignment horizontal="center" vertical="center" wrapText="1"/>
    </xf>
    <xf numFmtId="167" fontId="8" fillId="10" borderId="4" xfId="1" applyNumberFormat="1" applyFont="1" applyFill="1" applyBorder="1" applyAlignment="1">
      <alignment horizontal="center" vertical="center" wrapText="1"/>
    </xf>
    <xf numFmtId="0" fontId="7" fillId="0" borderId="1" xfId="0" applyFont="1" applyBorder="1" applyAlignment="1">
      <alignment horizontal="center" vertical="center"/>
    </xf>
    <xf numFmtId="0" fontId="8" fillId="15" borderId="2" xfId="0" applyFont="1" applyFill="1" applyBorder="1" applyAlignment="1">
      <alignment horizontal="center" vertical="center"/>
    </xf>
    <xf numFmtId="0" fontId="8" fillId="15" borderId="3" xfId="0" applyFont="1" applyFill="1" applyBorder="1" applyAlignment="1">
      <alignment horizontal="center" vertical="center"/>
    </xf>
    <xf numFmtId="0" fontId="8" fillId="15" borderId="4" xfId="0" applyFont="1"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165" fontId="7" fillId="0" borderId="5"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6" xfId="0" applyNumberFormat="1"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8" fillId="15" borderId="1" xfId="0" applyFont="1" applyFill="1" applyBorder="1" applyAlignment="1">
      <alignment horizontal="center" vertical="center"/>
    </xf>
    <xf numFmtId="0" fontId="8" fillId="15" borderId="5" xfId="0" applyFont="1" applyFill="1" applyBorder="1" applyAlignment="1">
      <alignment horizontal="center" vertical="center"/>
    </xf>
    <xf numFmtId="0" fontId="8" fillId="15" borderId="6" xfId="0" applyFont="1" applyFill="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0" xfId="0" applyFont="1" applyAlignment="1">
      <alignment horizontal="center" vertical="center" wrapText="1"/>
    </xf>
    <xf numFmtId="2" fontId="7" fillId="0" borderId="5" xfId="0" applyNumberFormat="1" applyFont="1" applyBorder="1" applyAlignment="1">
      <alignment horizontal="center" vertical="center" wrapText="1"/>
    </xf>
    <xf numFmtId="2" fontId="7" fillId="0" borderId="10" xfId="0" applyNumberFormat="1" applyFont="1" applyBorder="1" applyAlignment="1">
      <alignment horizontal="center" vertical="center" wrapText="1"/>
    </xf>
    <xf numFmtId="2" fontId="7" fillId="0" borderId="6" xfId="0" applyNumberFormat="1" applyFont="1" applyBorder="1" applyAlignment="1">
      <alignment horizontal="center" vertical="center" wrapText="1"/>
    </xf>
    <xf numFmtId="0" fontId="14" fillId="7" borderId="13"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7" fillId="0" borderId="1" xfId="0" applyFont="1" applyBorder="1" applyAlignment="1">
      <alignment horizontal="center" vertical="center" wrapText="1"/>
    </xf>
  </cellXfs>
  <cellStyles count="3">
    <cellStyle name="Comma" xfId="1" builtinId="3"/>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3</xdr:col>
      <xdr:colOff>28575</xdr:colOff>
      <xdr:row>1</xdr:row>
      <xdr:rowOff>257175</xdr:rowOff>
    </xdr:from>
    <xdr:ext cx="1562100" cy="333375"/>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2314575" y="447675"/>
              <a:ext cx="15621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𝑩𝒆𝒕𝒂𝑹𝒆𝒈</m:t>
                        </m:r>
                      </m:e>
                      <m:sub>
                        <m:r>
                          <a:rPr lang="es-MX" sz="1600" b="1" i="1">
                            <a:latin typeface="Cambria Math" panose="02040503050406030204" pitchFamily="18" charset="0"/>
                          </a:rPr>
                          <m:t>𝑫𝑭</m:t>
                        </m:r>
                      </m:sub>
                    </m:sSub>
                    <m:r>
                      <a:rPr lang="es-PE" sz="1600" b="1" i="1">
                        <a:latin typeface="Cambria Math" panose="02040503050406030204" pitchFamily="18" charset="0"/>
                      </a:rPr>
                      <m:t>(</m:t>
                    </m:r>
                    <m:r>
                      <a:rPr lang="es-MX" sz="1600" b="1" i="1">
                        <a:latin typeface="Cambria Math" panose="02040503050406030204" pitchFamily="18" charset="0"/>
                      </a:rPr>
                      <m:t>𝒕</m:t>
                    </m:r>
                    <m:r>
                      <a:rPr lang="es-PE" sz="1600" b="1" i="1">
                        <a:latin typeface="Cambria Math" panose="02040503050406030204" pitchFamily="18" charset="0"/>
                      </a:rPr>
                      <m:t>)</m:t>
                    </m:r>
                  </m:oMath>
                </m:oMathPara>
              </a14:m>
              <a:endParaRPr lang="es-PE" sz="1600" b="1"/>
            </a:p>
          </xdr:txBody>
        </xdr:sp>
      </mc:Choice>
      <mc:Fallback xmlns="">
        <xdr:sp macro="" textlink="">
          <xdr:nvSpPr>
            <xdr:cNvPr id="2" name="CuadroTexto 1">
              <a:extLst>
                <a:ext uri="{FF2B5EF4-FFF2-40B4-BE49-F238E27FC236}">
                  <a16:creationId xmlns:a16="http://schemas.microsoft.com/office/drawing/2014/main" xmlns:a14="http://schemas.microsoft.com/office/drawing/2010/main" xmlns="" id="{00000000-0008-0000-0000-000002000000}"/>
                </a:ext>
              </a:extLst>
            </xdr:cNvPr>
            <xdr:cNvSpPr txBox="1"/>
          </xdr:nvSpPr>
          <xdr:spPr>
            <a:xfrm>
              <a:off x="2314575" y="447675"/>
              <a:ext cx="1562100" cy="333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s-MX" sz="1600" b="1" i="0">
                  <a:latin typeface="Cambria Math" panose="02040503050406030204" pitchFamily="18" charset="0"/>
                </a:rPr>
                <a:t>𝑩𝒆𝒕𝒂𝑹𝒆𝒈</a:t>
              </a:r>
              <a:r>
                <a:rPr lang="es-PE" sz="1600" b="1" i="0">
                  <a:latin typeface="Cambria Math" panose="02040503050406030204" pitchFamily="18" charset="0"/>
                </a:rPr>
                <a:t>〗_</a:t>
              </a:r>
              <a:r>
                <a:rPr lang="es-MX" sz="1600" b="1" i="0">
                  <a:latin typeface="Cambria Math" panose="02040503050406030204" pitchFamily="18" charset="0"/>
                </a:rPr>
                <a:t>𝑫𝑭</a:t>
              </a:r>
              <a:r>
                <a:rPr lang="es-PE" sz="1600" b="1" i="0">
                  <a:latin typeface="Cambria Math" panose="02040503050406030204" pitchFamily="18" charset="0"/>
                </a:rPr>
                <a:t> (</a:t>
              </a:r>
              <a:r>
                <a:rPr lang="es-MX" sz="1600" b="1" i="0">
                  <a:latin typeface="Cambria Math" panose="02040503050406030204" pitchFamily="18" charset="0"/>
                </a:rPr>
                <a:t>𝒕</a:t>
              </a:r>
              <a:r>
                <a:rPr lang="es-PE" sz="1600" b="1" i="0">
                  <a:latin typeface="Cambria Math" panose="02040503050406030204" pitchFamily="18" charset="0"/>
                </a:rPr>
                <a:t>)</a:t>
              </a:r>
              <a:endParaRPr lang="es-PE" sz="1600" b="1"/>
            </a:p>
          </xdr:txBody>
        </xdr:sp>
      </mc:Fallback>
    </mc:AlternateContent>
    <xdr:clientData/>
  </xdr:oneCellAnchor>
  <xdr:oneCellAnchor>
    <xdr:from>
      <xdr:col>4</xdr:col>
      <xdr:colOff>139976</xdr:colOff>
      <xdr:row>1</xdr:row>
      <xdr:rowOff>239367</xdr:rowOff>
    </xdr:from>
    <xdr:ext cx="1298299" cy="246407"/>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4140476" y="429867"/>
              <a:ext cx="1298299" cy="246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𝒔𝒊𝒛𝒆</m:t>
                        </m:r>
                      </m:e>
                      <m:sub>
                        <m:r>
                          <a:rPr lang="es-MX" sz="1600" b="1" i="1">
                            <a:latin typeface="Cambria Math" panose="02040503050406030204" pitchFamily="18" charset="0"/>
                          </a:rPr>
                          <m:t>𝒑𝒓𝒐𝒋𝒆𝒄𝒕𝑨𝒓𝒆𝒂</m:t>
                        </m:r>
                      </m:sub>
                    </m:sSub>
                  </m:oMath>
                </m:oMathPara>
              </a14:m>
              <a:endParaRPr lang="es-PE" sz="1600" b="1"/>
            </a:p>
          </xdr:txBody>
        </xdr:sp>
      </mc:Choice>
      <mc:Fallback xmlns="">
        <xdr:sp macro="" textlink="">
          <xdr:nvSpPr>
            <xdr:cNvPr id="3" name="CuadroTexto 2">
              <a:extLst>
                <a:ext uri="{FF2B5EF4-FFF2-40B4-BE49-F238E27FC236}">
                  <a16:creationId xmlns:a16="http://schemas.microsoft.com/office/drawing/2014/main" xmlns:a14="http://schemas.microsoft.com/office/drawing/2010/main" xmlns="" id="{00000000-0008-0000-0000-000003000000}"/>
                </a:ext>
              </a:extLst>
            </xdr:cNvPr>
            <xdr:cNvSpPr txBox="1"/>
          </xdr:nvSpPr>
          <xdr:spPr>
            <a:xfrm>
              <a:off x="4140476" y="429867"/>
              <a:ext cx="1298299" cy="246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s-MX" sz="1600" b="1" i="0">
                  <a:latin typeface="Cambria Math" panose="02040503050406030204" pitchFamily="18" charset="0"/>
                </a:rPr>
                <a:t>𝒔𝒊𝒛𝒆</a:t>
              </a:r>
              <a:r>
                <a:rPr lang="es-PE" sz="1600" b="1" i="0">
                  <a:latin typeface="Cambria Math" panose="02040503050406030204" pitchFamily="18" charset="0"/>
                </a:rPr>
                <a:t>〗_</a:t>
              </a:r>
              <a:r>
                <a:rPr lang="es-MX" sz="1600" b="1" i="0">
                  <a:latin typeface="Cambria Math" panose="02040503050406030204" pitchFamily="18" charset="0"/>
                </a:rPr>
                <a:t>𝒑𝒓𝒐𝒋𝒆𝒄𝒕𝑨𝒓𝒆𝒂</a:t>
              </a:r>
              <a:endParaRPr lang="es-PE" sz="1600" b="1"/>
            </a:p>
          </xdr:txBody>
        </xdr:sp>
      </mc:Fallback>
    </mc:AlternateContent>
    <xdr:clientData/>
  </xdr:oneCellAnchor>
  <xdr:oneCellAnchor>
    <xdr:from>
      <xdr:col>5</xdr:col>
      <xdr:colOff>71643</xdr:colOff>
      <xdr:row>1</xdr:row>
      <xdr:rowOff>255932</xdr:rowOff>
    </xdr:from>
    <xdr:ext cx="1814307" cy="243254"/>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5615193" y="446432"/>
              <a:ext cx="1814307"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𝒔𝒊𝒛𝒆</m:t>
                        </m:r>
                      </m:e>
                      <m:sub>
                        <m:r>
                          <a:rPr lang="es-MX" sz="1600" b="1" i="1">
                            <a:latin typeface="Cambria Math" panose="02040503050406030204" pitchFamily="18" charset="0"/>
                          </a:rPr>
                          <m:t>𝒓𝒆𝒇𝒆𝒓𝒆𝒏𝒄𝒆𝑭𝒐𝒓𝒆𝒔𝒕</m:t>
                        </m:r>
                      </m:sub>
                    </m:sSub>
                  </m:oMath>
                </m:oMathPara>
              </a14:m>
              <a:endParaRPr lang="es-PE" sz="1600" b="1"/>
            </a:p>
          </xdr:txBody>
        </xdr:sp>
      </mc:Choice>
      <mc:Fallback xmlns="">
        <xdr:sp macro="" textlink="">
          <xdr:nvSpPr>
            <xdr:cNvPr id="4" name="CuadroTexto 3">
              <a:extLst>
                <a:ext uri="{FF2B5EF4-FFF2-40B4-BE49-F238E27FC236}">
                  <a16:creationId xmlns:a16="http://schemas.microsoft.com/office/drawing/2014/main" xmlns:a14="http://schemas.microsoft.com/office/drawing/2010/main" xmlns="" id="{00000000-0008-0000-0000-000004000000}"/>
                </a:ext>
              </a:extLst>
            </xdr:cNvPr>
            <xdr:cNvSpPr txBox="1"/>
          </xdr:nvSpPr>
          <xdr:spPr>
            <a:xfrm>
              <a:off x="5615193" y="446432"/>
              <a:ext cx="1814307"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s-MX" sz="1600" b="1" i="0">
                  <a:latin typeface="Cambria Math" panose="02040503050406030204" pitchFamily="18" charset="0"/>
                </a:rPr>
                <a:t>𝒔𝒊𝒛𝒆</a:t>
              </a:r>
              <a:r>
                <a:rPr lang="es-PE" sz="1600" b="1" i="0">
                  <a:latin typeface="Cambria Math" panose="02040503050406030204" pitchFamily="18" charset="0"/>
                </a:rPr>
                <a:t>〗_</a:t>
              </a:r>
              <a:r>
                <a:rPr lang="es-MX" sz="1600" b="1" i="0">
                  <a:latin typeface="Cambria Math" panose="02040503050406030204" pitchFamily="18" charset="0"/>
                </a:rPr>
                <a:t>𝒓𝒆𝒇𝒆𝒓𝒆𝒏𝒄𝒆𝑭𝒐𝒓𝒆𝒔𝒕</a:t>
              </a:r>
              <a:endParaRPr lang="es-PE" sz="1600" b="1"/>
            </a:p>
          </xdr:txBody>
        </xdr:sp>
      </mc:Fallback>
    </mc:AlternateContent>
    <xdr:clientData/>
  </xdr:oneCellAnchor>
  <xdr:oneCellAnchor>
    <xdr:from>
      <xdr:col>6</xdr:col>
      <xdr:colOff>9737</xdr:colOff>
      <xdr:row>1</xdr:row>
      <xdr:rowOff>184997</xdr:rowOff>
    </xdr:from>
    <xdr:ext cx="2118360" cy="362523"/>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7619154" y="343747"/>
              <a:ext cx="2118360" cy="362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𝑫</m:t>
                        </m:r>
                      </m:e>
                      <m:sub>
                        <m:r>
                          <a:rPr lang="es-PE" sz="1600" b="1" i="1">
                            <a:latin typeface="Cambria Math" panose="02040503050406030204" pitchFamily="18" charset="0"/>
                          </a:rPr>
                          <m:t>𝑹𝑹</m:t>
                        </m:r>
                        <m:r>
                          <a:rPr lang="es-MX" sz="1600" b="1" i="1">
                            <a:latin typeface="Cambria Math" panose="02040503050406030204" pitchFamily="18" charset="0"/>
                          </a:rPr>
                          <m:t>,</m:t>
                        </m:r>
                        <m:r>
                          <a:rPr lang="es-MX" sz="1600" b="1" i="1">
                            <a:latin typeface="Cambria Math" panose="02040503050406030204" pitchFamily="18" charset="0"/>
                          </a:rPr>
                          <m:t>𝒃𝒂𝒔𝒆𝒍𝒊𝒏𝒆𝑺𝒄𝒆𝒏𝒂𝒓𝒊𝒐</m:t>
                        </m:r>
                        <m:r>
                          <a:rPr lang="es-MX" sz="1600" b="1" i="1">
                            <a:latin typeface="Cambria Math" panose="02040503050406030204" pitchFamily="18" charset="0"/>
                          </a:rPr>
                          <m:t>,</m:t>
                        </m:r>
                        <m:r>
                          <a:rPr lang="es-MX" sz="1600" b="1" i="1">
                            <a:latin typeface="Cambria Math" panose="02040503050406030204" pitchFamily="18" charset="0"/>
                          </a:rPr>
                          <m:t>𝑫𝑭</m:t>
                        </m:r>
                      </m:sub>
                    </m:sSub>
                    <m:r>
                      <a:rPr lang="es-PE" sz="1600" b="1" i="1">
                        <a:latin typeface="Cambria Math" panose="02040503050406030204" pitchFamily="18" charset="0"/>
                      </a:rPr>
                      <m:t>(</m:t>
                    </m:r>
                    <m:r>
                      <a:rPr lang="es-MX" sz="1600" b="1" i="1">
                        <a:latin typeface="Cambria Math" panose="02040503050406030204" pitchFamily="18" charset="0"/>
                      </a:rPr>
                      <m:t>𝒕</m:t>
                    </m:r>
                    <m:r>
                      <a:rPr lang="es-PE" sz="1600" b="1" i="1">
                        <a:latin typeface="Cambria Math" panose="02040503050406030204" pitchFamily="18" charset="0"/>
                      </a:rPr>
                      <m:t>)</m:t>
                    </m:r>
                  </m:oMath>
                </m:oMathPara>
              </a14:m>
              <a:endParaRPr lang="es-PE" sz="1600" b="1"/>
            </a:p>
          </xdr:txBody>
        </xdr:sp>
      </mc:Choice>
      <mc:Fallback xmlns="">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7619154" y="343747"/>
              <a:ext cx="2118360" cy="3625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MX" sz="1600" b="1" i="0">
                  <a:latin typeface="Cambria Math" panose="02040503050406030204" pitchFamily="18" charset="0"/>
                </a:rPr>
                <a:t>𝑫</a:t>
              </a:r>
              <a:r>
                <a:rPr lang="es-PE" sz="1600" b="1" i="0">
                  <a:latin typeface="Cambria Math" panose="02040503050406030204" pitchFamily="18" charset="0"/>
                </a:rPr>
                <a:t>_(𝑹𝑹</a:t>
              </a:r>
              <a:r>
                <a:rPr lang="es-MX" sz="1600" b="1" i="0">
                  <a:latin typeface="Cambria Math" panose="02040503050406030204" pitchFamily="18" charset="0"/>
                </a:rPr>
                <a:t>,𝒃𝒂𝒔𝒆𝒍𝒊𝒏𝒆𝑺𝒄𝒆𝒏𝒂𝒓𝒊𝒐,𝑫𝑭</a:t>
              </a:r>
              <a:r>
                <a:rPr lang="es-PE" sz="1600" b="1" i="0">
                  <a:latin typeface="Cambria Math" panose="02040503050406030204" pitchFamily="18" charset="0"/>
                </a:rPr>
                <a:t>) (</a:t>
              </a:r>
              <a:r>
                <a:rPr lang="es-MX" sz="1600" b="1" i="0">
                  <a:latin typeface="Cambria Math" panose="02040503050406030204" pitchFamily="18" charset="0"/>
                </a:rPr>
                <a:t>𝒕</a:t>
              </a:r>
              <a:r>
                <a:rPr lang="es-PE" sz="1600" b="1" i="0">
                  <a:latin typeface="Cambria Math" panose="02040503050406030204" pitchFamily="18" charset="0"/>
                </a:rPr>
                <a:t>)</a:t>
              </a:r>
              <a:endParaRPr lang="es-PE" sz="1600" b="1"/>
            </a:p>
          </xdr:txBody>
        </xdr:sp>
      </mc:Fallback>
    </mc:AlternateContent>
    <xdr:clientData/>
  </xdr:oneCellAnchor>
</xdr:wsDr>
</file>

<file path=xl/drawings/drawing10.xml><?xml version="1.0" encoding="utf-8"?>
<xdr:wsDr xmlns:xdr="http://schemas.openxmlformats.org/drawingml/2006/spreadsheetDrawing" xmlns:a="http://schemas.openxmlformats.org/drawingml/2006/main">
  <xdr:twoCellAnchor editAs="oneCell">
    <xdr:from>
      <xdr:col>4</xdr:col>
      <xdr:colOff>657225</xdr:colOff>
      <xdr:row>0</xdr:row>
      <xdr:rowOff>104775</xdr:rowOff>
    </xdr:from>
    <xdr:to>
      <xdr:col>4</xdr:col>
      <xdr:colOff>857250</xdr:colOff>
      <xdr:row>0</xdr:row>
      <xdr:rowOff>638175</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r="96667" b="65791"/>
        <a:stretch/>
      </xdr:blipFill>
      <xdr:spPr>
        <a:xfrm>
          <a:off x="6638925" y="104775"/>
          <a:ext cx="200025" cy="533400"/>
        </a:xfrm>
        <a:prstGeom prst="rect">
          <a:avLst/>
        </a:prstGeom>
      </xdr:spPr>
    </xdr:pic>
    <xdr:clientData/>
  </xdr:twoCellAnchor>
  <xdr:twoCellAnchor editAs="oneCell">
    <xdr:from>
      <xdr:col>5</xdr:col>
      <xdr:colOff>257175</xdr:colOff>
      <xdr:row>0</xdr:row>
      <xdr:rowOff>200026</xdr:rowOff>
    </xdr:from>
    <xdr:to>
      <xdr:col>5</xdr:col>
      <xdr:colOff>552450</xdr:colOff>
      <xdr:row>0</xdr:row>
      <xdr:rowOff>581025</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2"/>
        <a:srcRect l="1842" t="13270" r="94079" b="66316"/>
        <a:stretch/>
      </xdr:blipFill>
      <xdr:spPr>
        <a:xfrm>
          <a:off x="7734300" y="200026"/>
          <a:ext cx="295275" cy="380999"/>
        </a:xfrm>
        <a:prstGeom prst="rect">
          <a:avLst/>
        </a:prstGeom>
      </xdr:spPr>
    </xdr:pic>
    <xdr:clientData/>
  </xdr:twoCellAnchor>
  <xdr:twoCellAnchor editAs="oneCell">
    <xdr:from>
      <xdr:col>7</xdr:col>
      <xdr:colOff>485775</xdr:colOff>
      <xdr:row>0</xdr:row>
      <xdr:rowOff>133350</xdr:rowOff>
    </xdr:from>
    <xdr:to>
      <xdr:col>7</xdr:col>
      <xdr:colOff>962025</xdr:colOff>
      <xdr:row>0</xdr:row>
      <xdr:rowOff>679637</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3"/>
        <a:srcRect r="87943" b="4866"/>
        <a:stretch/>
      </xdr:blipFill>
      <xdr:spPr>
        <a:xfrm>
          <a:off x="10953750" y="133350"/>
          <a:ext cx="476250" cy="546287"/>
        </a:xfrm>
        <a:prstGeom prst="rect">
          <a:avLst/>
        </a:prstGeom>
      </xdr:spPr>
    </xdr:pic>
    <xdr:clientData/>
  </xdr:twoCellAnchor>
  <xdr:twoCellAnchor editAs="oneCell">
    <xdr:from>
      <xdr:col>8</xdr:col>
      <xdr:colOff>123825</xdr:colOff>
      <xdr:row>0</xdr:row>
      <xdr:rowOff>200025</xdr:rowOff>
    </xdr:from>
    <xdr:to>
      <xdr:col>8</xdr:col>
      <xdr:colOff>428625</xdr:colOff>
      <xdr:row>0</xdr:row>
      <xdr:rowOff>523875</xdr:rowOff>
    </xdr:to>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4"/>
        <a:srcRect l="1473" t="85847" r="94597" b="4899"/>
        <a:stretch/>
      </xdr:blipFill>
      <xdr:spPr>
        <a:xfrm>
          <a:off x="10353675" y="200025"/>
          <a:ext cx="304800" cy="323850"/>
        </a:xfrm>
        <a:prstGeom prst="rect">
          <a:avLst/>
        </a:prstGeom>
      </xdr:spPr>
    </xdr:pic>
    <xdr:clientData/>
  </xdr:twoCellAnchor>
  <xdr:twoCellAnchor editAs="oneCell">
    <xdr:from>
      <xdr:col>6</xdr:col>
      <xdr:colOff>206929</xdr:colOff>
      <xdr:row>0</xdr:row>
      <xdr:rowOff>276226</xdr:rowOff>
    </xdr:from>
    <xdr:to>
      <xdr:col>6</xdr:col>
      <xdr:colOff>495300</xdr:colOff>
      <xdr:row>0</xdr:row>
      <xdr:rowOff>561976</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rotWithShape="1">
        <a:blip xmlns:r="http://schemas.openxmlformats.org/officeDocument/2006/relationships" r:embed="rId5"/>
        <a:srcRect t="47776" r="91935" b="13548"/>
        <a:stretch/>
      </xdr:blipFill>
      <xdr:spPr>
        <a:xfrm>
          <a:off x="8341279" y="276226"/>
          <a:ext cx="288371" cy="285750"/>
        </a:xfrm>
        <a:prstGeom prst="rect">
          <a:avLst/>
        </a:prstGeom>
      </xdr:spPr>
    </xdr:pic>
    <xdr:clientData/>
  </xdr:twoCellAnchor>
  <xdr:twoCellAnchor editAs="oneCell">
    <xdr:from>
      <xdr:col>4</xdr:col>
      <xdr:colOff>201257</xdr:colOff>
      <xdr:row>5</xdr:row>
      <xdr:rowOff>95967</xdr:rowOff>
    </xdr:from>
    <xdr:to>
      <xdr:col>9</xdr:col>
      <xdr:colOff>637019</xdr:colOff>
      <xdr:row>7</xdr:row>
      <xdr:rowOff>147893</xdr:rowOff>
    </xdr:to>
    <xdr:pic>
      <xdr:nvPicPr>
        <xdr:cNvPr id="7" name="Imagen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stretch>
          <a:fillRect/>
        </a:stretch>
      </xdr:blipFill>
      <xdr:spPr>
        <a:xfrm>
          <a:off x="5434886" y="1796128"/>
          <a:ext cx="5464552" cy="379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999563</xdr:colOff>
      <xdr:row>0</xdr:row>
      <xdr:rowOff>72278</xdr:rowOff>
    </xdr:from>
    <xdr:ext cx="2010337" cy="394447"/>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2933138" y="72278"/>
              <a:ext cx="2010337" cy="394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l-GR" sz="1400" b="1" i="1">
                            <a:latin typeface="Cambria Math" panose="02040503050406030204" pitchFamily="18" charset="0"/>
                          </a:rPr>
                          <m:t>𝜟</m:t>
                        </m:r>
                        <m:r>
                          <a:rPr lang="es-PE" sz="1400" b="1" i="1">
                            <a:latin typeface="Cambria Math" panose="02040503050406030204" pitchFamily="18" charset="0"/>
                          </a:rPr>
                          <m:t>𝒂𝒓𝒆𝒂</m:t>
                        </m:r>
                      </m:e>
                      <m:sub>
                        <m:sSup>
                          <m:sSupPr>
                            <m:ctrlPr>
                              <a:rPr lang="es-PE" sz="1400" b="1" i="1">
                                <a:latin typeface="Cambria Math" panose="02040503050406030204" pitchFamily="18" charset="0"/>
                              </a:rPr>
                            </m:ctrlPr>
                          </m:sSupPr>
                          <m:e>
                            <m:r>
                              <a:rPr lang="es-MX" sz="1400" b="1" i="1">
                                <a:latin typeface="Cambria Math" panose="02040503050406030204" pitchFamily="18" charset="0"/>
                              </a:rPr>
                              <m:t>𝒑𝒂𝒔𝒕𝒖𝒓𝒆</m:t>
                            </m:r>
                            <m:r>
                              <a:rPr lang="es-MX" sz="1400" b="1" i="1">
                                <a:solidFill>
                                  <a:schemeClr val="tx1"/>
                                </a:solidFill>
                                <a:effectLst/>
                                <a:latin typeface="Cambria Math" panose="02040503050406030204" pitchFamily="18" charset="0"/>
                                <a:ea typeface="+mn-ea"/>
                                <a:cs typeface="+mn-cs"/>
                              </a:rPr>
                              <m:t>,</m:t>
                            </m:r>
                            <m:r>
                              <a:rPr lang="es-MX" sz="1400" b="1" i="1">
                                <a:solidFill>
                                  <a:schemeClr val="tx1"/>
                                </a:solidFill>
                                <a:effectLst/>
                                <a:latin typeface="Cambria Math" panose="02040503050406030204" pitchFamily="18" charset="0"/>
                                <a:ea typeface="+mn-ea"/>
                                <a:cs typeface="+mn-cs"/>
                              </a:rPr>
                              <m:t>𝒃𝒂𝒔𝒆𝒍𝒊𝒏𝒆</m:t>
                            </m:r>
                          </m:e>
                          <m:sup>
                            <m:r>
                              <a:rPr lang="es-MX" sz="1400" b="1" i="1">
                                <a:latin typeface="Cambria Math" panose="02040503050406030204" pitchFamily="18" charset="0"/>
                              </a:rPr>
                              <m:t>(</m:t>
                            </m:r>
                            <m:r>
                              <a:rPr lang="es-MX" sz="1400" b="1" i="1">
                                <a:latin typeface="Cambria Math" panose="02040503050406030204" pitchFamily="18" charset="0"/>
                              </a:rPr>
                              <m:t>𝒊</m:t>
                            </m:r>
                            <m:r>
                              <a:rPr lang="es-MX" sz="1400" b="1" i="1">
                                <a:latin typeface="Cambria Math" panose="02040503050406030204" pitchFamily="18" charset="0"/>
                              </a:rPr>
                              <m:t>)</m:t>
                            </m:r>
                          </m:sup>
                        </m:sSup>
                      </m:sub>
                    </m:sSub>
                  </m:oMath>
                </m:oMathPara>
              </a14:m>
              <a:endParaRPr lang="es-PE" sz="1400" b="1"/>
            </a:p>
          </xdr:txBody>
        </xdr:sp>
      </mc:Choice>
      <mc:Fallback xmlns="">
        <xdr:sp macro="" textlink="">
          <xdr:nvSpPr>
            <xdr:cNvPr id="2" name="CuadroTexto 1"/>
            <xdr:cNvSpPr txBox="1"/>
          </xdr:nvSpPr>
          <xdr:spPr>
            <a:xfrm>
              <a:off x="2933138" y="72278"/>
              <a:ext cx="2010337" cy="394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a:t>
              </a:r>
              <a:r>
                <a:rPr lang="el-GR" sz="1400" b="1" i="0">
                  <a:latin typeface="Cambria Math" panose="02040503050406030204" pitchFamily="18" charset="0"/>
                </a:rPr>
                <a:t>𝜟</a:t>
              </a:r>
              <a:r>
                <a:rPr lang="es-PE" sz="1400" b="1" i="0">
                  <a:latin typeface="Cambria Math" panose="02040503050406030204" pitchFamily="18" charset="0"/>
                </a:rPr>
                <a:t>𝒂𝒓𝒆𝒂〗_(〖</a:t>
              </a:r>
              <a:r>
                <a:rPr lang="es-MX" sz="1400" b="1" i="0">
                  <a:latin typeface="Cambria Math" panose="02040503050406030204" pitchFamily="18" charset="0"/>
                </a:rPr>
                <a:t>𝒑𝒂𝒔𝒕𝒖𝒓𝒆</a:t>
              </a:r>
              <a:r>
                <a:rPr lang="es-MX" sz="1400" b="1" i="0">
                  <a:solidFill>
                    <a:schemeClr val="tx1"/>
                  </a:solidFill>
                  <a:effectLst/>
                  <a:latin typeface="Cambria Math" panose="02040503050406030204" pitchFamily="18" charset="0"/>
                  <a:ea typeface="+mn-ea"/>
                  <a:cs typeface="+mn-cs"/>
                </a:rPr>
                <a:t>,𝒃𝒂𝒔𝒆𝒍𝒊𝒏𝒆</a:t>
              </a:r>
              <a:r>
                <a:rPr lang="es-PE" sz="1400" b="1" i="0">
                  <a:solidFill>
                    <a:schemeClr val="tx1"/>
                  </a:solidFill>
                  <a:effectLst/>
                  <a:latin typeface="Cambria Math" panose="02040503050406030204" pitchFamily="18" charset="0"/>
                  <a:ea typeface="+mn-ea"/>
                  <a:cs typeface="+mn-cs"/>
                </a:rPr>
                <a:t>〗^(</a:t>
              </a:r>
              <a:r>
                <a:rPr lang="es-MX" sz="1400" b="1" i="0">
                  <a:latin typeface="Cambria Math" panose="02040503050406030204" pitchFamily="18" charset="0"/>
                </a:rPr>
                <a:t>(𝒊)</a:t>
              </a:r>
              <a:r>
                <a:rPr lang="es-PE" sz="1400" b="1" i="0">
                  <a:latin typeface="Cambria Math" panose="02040503050406030204" pitchFamily="18" charset="0"/>
                </a:rPr>
                <a:t>)</a:t>
              </a:r>
              <a:r>
                <a:rPr lang="es-MX" sz="1400" b="1" i="0">
                  <a:latin typeface="Cambria Math" panose="02040503050406030204" pitchFamily="18" charset="0"/>
                </a:rPr>
                <a:t> </a:t>
              </a:r>
              <a:r>
                <a:rPr lang="es-PE" sz="1400" b="1" i="0">
                  <a:latin typeface="Cambria Math" panose="02040503050406030204" pitchFamily="18" charset="0"/>
                </a:rPr>
                <a:t>)</a:t>
              </a:r>
              <a:endParaRPr lang="es-PE" sz="1400" b="1"/>
            </a:p>
          </xdr:txBody>
        </xdr:sp>
      </mc:Fallback>
    </mc:AlternateContent>
    <xdr:clientData/>
  </xdr:oneCellAnchor>
  <xdr:oneCellAnchor>
    <xdr:from>
      <xdr:col>8</xdr:col>
      <xdr:colOff>56588</xdr:colOff>
      <xdr:row>0</xdr:row>
      <xdr:rowOff>138953</xdr:rowOff>
    </xdr:from>
    <xdr:ext cx="2010337" cy="394447"/>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0534088" y="138953"/>
              <a:ext cx="2010337" cy="394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l-GR" sz="1400" b="1" i="1">
                            <a:latin typeface="Cambria Math" panose="02040503050406030204" pitchFamily="18" charset="0"/>
                          </a:rPr>
                          <m:t>𝜟</m:t>
                        </m:r>
                        <m:r>
                          <a:rPr lang="es-PE" sz="1400" b="1" i="1">
                            <a:latin typeface="Cambria Math" panose="02040503050406030204" pitchFamily="18" charset="0"/>
                          </a:rPr>
                          <m:t>𝒂𝒓𝒆𝒂</m:t>
                        </m:r>
                      </m:e>
                      <m:sub>
                        <m:sSup>
                          <m:sSupPr>
                            <m:ctrlPr>
                              <a:rPr lang="es-PE" sz="1400" b="1" i="1">
                                <a:latin typeface="Cambria Math" panose="02040503050406030204" pitchFamily="18" charset="0"/>
                              </a:rPr>
                            </m:ctrlPr>
                          </m:sSupPr>
                          <m:e>
                            <m:r>
                              <a:rPr lang="es-MX" sz="1400" b="1" i="1">
                                <a:latin typeface="Cambria Math" panose="02040503050406030204" pitchFamily="18" charset="0"/>
                              </a:rPr>
                              <m:t>𝒑𝒂𝒔𝒕𝒖𝒓𝒆</m:t>
                            </m:r>
                            <m:r>
                              <a:rPr lang="es-MX" sz="1400" b="1" i="1">
                                <a:solidFill>
                                  <a:schemeClr val="tx1"/>
                                </a:solidFill>
                                <a:effectLst/>
                                <a:latin typeface="Cambria Math" panose="02040503050406030204" pitchFamily="18" charset="0"/>
                                <a:ea typeface="+mn-ea"/>
                                <a:cs typeface="+mn-cs"/>
                              </a:rPr>
                              <m:t>,</m:t>
                            </m:r>
                            <m:r>
                              <a:rPr lang="es-MX" sz="1400" b="1" i="1">
                                <a:solidFill>
                                  <a:schemeClr val="tx1"/>
                                </a:solidFill>
                                <a:effectLst/>
                                <a:latin typeface="Cambria Math" panose="02040503050406030204" pitchFamily="18" charset="0"/>
                                <a:ea typeface="+mn-ea"/>
                                <a:cs typeface="+mn-cs"/>
                              </a:rPr>
                              <m:t>𝒑𝒓𝒐𝒋𝒆𝒄𝒕</m:t>
                            </m:r>
                          </m:e>
                          <m:sup>
                            <m:r>
                              <a:rPr lang="es-MX" sz="1400" b="1" i="1">
                                <a:latin typeface="Cambria Math" panose="02040503050406030204" pitchFamily="18" charset="0"/>
                              </a:rPr>
                              <m:t>(</m:t>
                            </m:r>
                            <m:r>
                              <a:rPr lang="es-MX" sz="1400" b="1" i="1">
                                <a:latin typeface="Cambria Math" panose="02040503050406030204" pitchFamily="18" charset="0"/>
                              </a:rPr>
                              <m:t>𝒊</m:t>
                            </m:r>
                            <m:r>
                              <a:rPr lang="es-MX" sz="1400" b="1" i="1">
                                <a:latin typeface="Cambria Math" panose="02040503050406030204" pitchFamily="18" charset="0"/>
                              </a:rPr>
                              <m:t>)</m:t>
                            </m:r>
                          </m:sup>
                        </m:sSup>
                      </m:sub>
                    </m:sSub>
                  </m:oMath>
                </m:oMathPara>
              </a14:m>
              <a:endParaRPr lang="es-PE" sz="1400" b="1"/>
            </a:p>
          </xdr:txBody>
        </xdr:sp>
      </mc:Choice>
      <mc:Fallback xmlns="">
        <xdr:sp macro="" textlink="">
          <xdr:nvSpPr>
            <xdr:cNvPr id="4" name="CuadroTexto 3"/>
            <xdr:cNvSpPr txBox="1"/>
          </xdr:nvSpPr>
          <xdr:spPr>
            <a:xfrm>
              <a:off x="10534088" y="138953"/>
              <a:ext cx="2010337" cy="3944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a:t>
              </a:r>
              <a:r>
                <a:rPr lang="el-GR" sz="1400" b="1" i="0">
                  <a:latin typeface="Cambria Math" panose="02040503050406030204" pitchFamily="18" charset="0"/>
                </a:rPr>
                <a:t>𝜟</a:t>
              </a:r>
              <a:r>
                <a:rPr lang="es-PE" sz="1400" b="1" i="0">
                  <a:latin typeface="Cambria Math" panose="02040503050406030204" pitchFamily="18" charset="0"/>
                </a:rPr>
                <a:t>𝒂𝒓𝒆𝒂〗_(〖</a:t>
              </a:r>
              <a:r>
                <a:rPr lang="es-MX" sz="1400" b="1" i="0">
                  <a:latin typeface="Cambria Math" panose="02040503050406030204" pitchFamily="18" charset="0"/>
                </a:rPr>
                <a:t>𝒑𝒂𝒔𝒕𝒖𝒓𝒆</a:t>
              </a:r>
              <a:r>
                <a:rPr lang="es-MX" sz="1400" b="1" i="0">
                  <a:solidFill>
                    <a:schemeClr val="tx1"/>
                  </a:solidFill>
                  <a:effectLst/>
                  <a:latin typeface="Cambria Math" panose="02040503050406030204" pitchFamily="18" charset="0"/>
                  <a:ea typeface="+mn-ea"/>
                  <a:cs typeface="+mn-cs"/>
                </a:rPr>
                <a:t>,𝒑𝒓𝒐𝒋𝒆𝒄𝒕</a:t>
              </a:r>
              <a:r>
                <a:rPr lang="es-PE" sz="1400" b="1" i="0">
                  <a:solidFill>
                    <a:schemeClr val="tx1"/>
                  </a:solidFill>
                  <a:effectLst/>
                  <a:latin typeface="Cambria Math" panose="02040503050406030204" pitchFamily="18" charset="0"/>
                  <a:ea typeface="+mn-ea"/>
                  <a:cs typeface="+mn-cs"/>
                </a:rPr>
                <a:t>〗^(</a:t>
              </a:r>
              <a:r>
                <a:rPr lang="es-MX" sz="1400" b="1" i="0">
                  <a:latin typeface="Cambria Math" panose="02040503050406030204" pitchFamily="18" charset="0"/>
                </a:rPr>
                <a:t>(𝒊)</a:t>
              </a:r>
              <a:r>
                <a:rPr lang="es-PE" sz="1400" b="1" i="0">
                  <a:latin typeface="Cambria Math" panose="02040503050406030204" pitchFamily="18" charset="0"/>
                </a:rPr>
                <a:t>)</a:t>
              </a:r>
              <a:r>
                <a:rPr lang="es-MX" sz="1400" b="1" i="0">
                  <a:latin typeface="Cambria Math" panose="02040503050406030204" pitchFamily="18" charset="0"/>
                </a:rPr>
                <a:t> </a:t>
              </a:r>
              <a:r>
                <a:rPr lang="es-PE" sz="1400" b="1" i="0">
                  <a:latin typeface="Cambria Math" panose="02040503050406030204" pitchFamily="18" charset="0"/>
                </a:rPr>
                <a:t>)</a:t>
              </a:r>
              <a:endParaRPr lang="es-PE" sz="1400" b="1"/>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3</xdr:col>
      <xdr:colOff>124385</xdr:colOff>
      <xdr:row>0</xdr:row>
      <xdr:rowOff>25214</xdr:rowOff>
    </xdr:from>
    <xdr:ext cx="880223" cy="272862"/>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4858310" y="25214"/>
              <a:ext cx="880223" cy="272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l-GR" sz="1600" b="1" i="1">
                            <a:latin typeface="Cambria Math" panose="02040503050406030204" pitchFamily="18" charset="0"/>
                          </a:rPr>
                          <m:t>𝜟</m:t>
                        </m:r>
                        <m:r>
                          <a:rPr lang="es-PE" sz="1600" b="1" i="1">
                            <a:latin typeface="Cambria Math" panose="02040503050406030204" pitchFamily="18" charset="0"/>
                          </a:rPr>
                          <m:t>𝑪</m:t>
                        </m:r>
                      </m:e>
                      <m:sub>
                        <m:r>
                          <a:rPr lang="es-PE" sz="1600" b="1" i="1">
                            <a:latin typeface="Cambria Math" panose="02040503050406030204" pitchFamily="18" charset="0"/>
                          </a:rPr>
                          <m:t>𝑫𝑭</m:t>
                        </m:r>
                      </m:sub>
                    </m:sSub>
                  </m:oMath>
                </m:oMathPara>
              </a14:m>
              <a:endParaRPr lang="es-PE" sz="1600" b="1"/>
            </a:p>
          </xdr:txBody>
        </xdr:sp>
      </mc:Choice>
      <mc:Fallback xmlns="">
        <xdr:sp macro="" textlink="">
          <xdr:nvSpPr>
            <xdr:cNvPr id="2" name="CuadroTexto 1"/>
            <xdr:cNvSpPr txBox="1"/>
          </xdr:nvSpPr>
          <xdr:spPr>
            <a:xfrm>
              <a:off x="4858310" y="25214"/>
              <a:ext cx="880223" cy="2728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l-GR" sz="1600" b="1" i="0">
                  <a:latin typeface="Cambria Math" panose="02040503050406030204" pitchFamily="18" charset="0"/>
                </a:rPr>
                <a:t>𝜟</a:t>
              </a:r>
              <a:r>
                <a:rPr lang="es-PE" sz="1600" b="1" i="0">
                  <a:latin typeface="Cambria Math" panose="02040503050406030204" pitchFamily="18" charset="0"/>
                </a:rPr>
                <a:t>𝑪〗_𝑫𝑭</a:t>
              </a:r>
              <a:endParaRPr lang="es-PE" sz="1600" b="1"/>
            </a:p>
          </xdr:txBody>
        </xdr:sp>
      </mc:Fallback>
    </mc:AlternateContent>
    <xdr:clientData/>
  </xdr:oneCellAnchor>
  <xdr:oneCellAnchor>
    <xdr:from>
      <xdr:col>2</xdr:col>
      <xdr:colOff>171450</xdr:colOff>
      <xdr:row>0</xdr:row>
      <xdr:rowOff>66675</xdr:rowOff>
    </xdr:from>
    <xdr:ext cx="1295400" cy="266700"/>
    <mc:AlternateContent xmlns:mc="http://schemas.openxmlformats.org/markup-compatibility/2006" xmlns:a14="http://schemas.microsoft.com/office/drawing/2010/main">
      <mc:Choice Requires="a14">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3076575" y="66675"/>
              <a:ext cx="129540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𝒑𝒓𝒐𝒑𝒐𝒓𝒕𝒊𝒐𝒏</m:t>
                        </m:r>
                      </m:e>
                      <m:sub>
                        <m:r>
                          <a:rPr lang="es-PE" sz="1400" b="1" i="1">
                            <a:latin typeface="Cambria Math" panose="02040503050406030204" pitchFamily="18" charset="0"/>
                          </a:rPr>
                          <m:t>𝑫𝑭</m:t>
                        </m:r>
                      </m:sub>
                    </m:sSub>
                  </m:oMath>
                </m:oMathPara>
              </a14:m>
              <a:endParaRPr lang="es-PE" sz="1400" b="1"/>
            </a:p>
          </xdr:txBody>
        </xdr:sp>
      </mc:Choice>
      <mc:Fallback xmlns="">
        <xdr:sp macro="" textlink="">
          <xdr:nvSpPr>
            <xdr:cNvPr id="3" name="CuadroTexto 2"/>
            <xdr:cNvSpPr txBox="1"/>
          </xdr:nvSpPr>
          <xdr:spPr>
            <a:xfrm>
              <a:off x="3076575" y="66675"/>
              <a:ext cx="129540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〖𝒑𝒓𝒐𝒑𝒐𝒓𝒕𝒊𝒐𝒏〗_𝑫𝑭</a:t>
              </a:r>
              <a:endParaRPr lang="es-PE" sz="1400" b="1"/>
            </a:p>
          </xdr:txBody>
        </xdr:sp>
      </mc:Fallback>
    </mc:AlternateContent>
    <xdr:clientData/>
  </xdr:oneCellAnchor>
  <xdr:oneCellAnchor>
    <xdr:from>
      <xdr:col>2</xdr:col>
      <xdr:colOff>1438275</xdr:colOff>
      <xdr:row>0</xdr:row>
      <xdr:rowOff>90487</xdr:rowOff>
    </xdr:from>
    <xdr:ext cx="250710" cy="176213"/>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4343400" y="90487"/>
              <a:ext cx="250710" cy="17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s-PE" sz="1100" b="0" i="1">
                        <a:latin typeface="Cambria Math" panose="02040503050406030204" pitchFamily="18" charset="0"/>
                      </a:rPr>
                      <m:t>(</m:t>
                    </m:r>
                    <m:r>
                      <a:rPr lang="es-PE" sz="1100" b="0" i="1">
                        <a:latin typeface="Cambria Math" panose="02040503050406030204" pitchFamily="18" charset="0"/>
                      </a:rPr>
                      <m:t>𝑑</m:t>
                    </m:r>
                    <m:r>
                      <a:rPr lang="es-PE" sz="1100" b="0" i="1">
                        <a:latin typeface="Cambria Math" panose="02040503050406030204" pitchFamily="18" charset="0"/>
                      </a:rPr>
                      <m:t>)</m:t>
                    </m:r>
                  </m:oMath>
                </m:oMathPara>
              </a14:m>
              <a:endParaRPr lang="es-PE" sz="1100"/>
            </a:p>
          </xdr:txBody>
        </xdr:sp>
      </mc:Choice>
      <mc:Fallback xmlns="">
        <xdr:sp macro="" textlink="">
          <xdr:nvSpPr>
            <xdr:cNvPr id="4" name="CuadroTexto 3"/>
            <xdr:cNvSpPr txBox="1"/>
          </xdr:nvSpPr>
          <xdr:spPr>
            <a:xfrm>
              <a:off x="4343400" y="90487"/>
              <a:ext cx="250710" cy="17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s-PE" sz="1100" b="0" i="0">
                  <a:latin typeface="Cambria Math" panose="02040503050406030204" pitchFamily="18" charset="0"/>
                </a:rPr>
                <a:t>(𝑑)</a:t>
              </a:r>
              <a:endParaRPr lang="es-PE" sz="1100"/>
            </a:p>
          </xdr:txBody>
        </xdr:sp>
      </mc:Fallback>
    </mc:AlternateContent>
    <xdr:clientData/>
  </xdr:oneCellAnchor>
  <xdr:oneCellAnchor>
    <xdr:from>
      <xdr:col>3</xdr:col>
      <xdr:colOff>0</xdr:colOff>
      <xdr:row>1</xdr:row>
      <xdr:rowOff>333375</xdr:rowOff>
    </xdr:from>
    <xdr:ext cx="65" cy="219163"/>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4733925" y="666750"/>
          <a:ext cx="6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400"/>
        </a:p>
      </xdr:txBody>
    </xdr:sp>
    <xdr:clientData/>
  </xdr:oneCellAnchor>
  <xdr:oneCellAnchor>
    <xdr:from>
      <xdr:col>4</xdr:col>
      <xdr:colOff>113738</xdr:colOff>
      <xdr:row>0</xdr:row>
      <xdr:rowOff>27454</xdr:rowOff>
    </xdr:from>
    <xdr:ext cx="1591235" cy="279026"/>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6028763" y="27454"/>
              <a:ext cx="1591235" cy="279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𝒄𝒐𝒏𝒕𝒓𝒊𝒃𝒖𝒕𝒊𝒐𝒏</m:t>
                        </m:r>
                      </m:e>
                      <m:sub>
                        <m:r>
                          <a:rPr lang="es-PE" sz="1600" b="1" i="1">
                            <a:latin typeface="Cambria Math" panose="02040503050406030204" pitchFamily="18" charset="0"/>
                          </a:rPr>
                          <m:t>𝑫𝑭</m:t>
                        </m:r>
                      </m:sub>
                    </m:sSub>
                  </m:oMath>
                </m:oMathPara>
              </a14:m>
              <a:endParaRPr lang="es-PE" sz="1600" b="1"/>
            </a:p>
          </xdr:txBody>
        </xdr:sp>
      </mc:Choice>
      <mc:Fallback xmlns="">
        <xdr:sp macro="" textlink="">
          <xdr:nvSpPr>
            <xdr:cNvPr id="6" name="CuadroTexto 5"/>
            <xdr:cNvSpPr txBox="1"/>
          </xdr:nvSpPr>
          <xdr:spPr>
            <a:xfrm>
              <a:off x="6028763" y="27454"/>
              <a:ext cx="1591235" cy="2790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〖𝒄𝒐𝒏𝒕𝒓𝒊𝒃𝒖𝒕𝒊𝒐𝒏〗_𝑫𝑭</a:t>
              </a:r>
              <a:endParaRPr lang="es-PE" sz="1600" b="1"/>
            </a:p>
          </xdr:txBody>
        </xdr:sp>
      </mc:Fallback>
    </mc:AlternateContent>
    <xdr:clientData/>
  </xdr:oneCellAnchor>
  <xdr:oneCellAnchor>
    <xdr:from>
      <xdr:col>2</xdr:col>
      <xdr:colOff>171450</xdr:colOff>
      <xdr:row>0</xdr:row>
      <xdr:rowOff>66675</xdr:rowOff>
    </xdr:from>
    <xdr:ext cx="1295400" cy="266700"/>
    <mc:AlternateContent xmlns:mc="http://schemas.openxmlformats.org/markup-compatibility/2006" xmlns:a14="http://schemas.microsoft.com/office/drawing/2010/main">
      <mc:Choice Requires="a14">
        <xdr:sp macro="" textlink="">
          <xdr:nvSpPr>
            <xdr:cNvPr id="9" name="CuadroTexto 2">
              <a:extLst>
                <a:ext uri="{FF2B5EF4-FFF2-40B4-BE49-F238E27FC236}">
                  <a16:creationId xmlns:a16="http://schemas.microsoft.com/office/drawing/2014/main" id="{351EC852-6138-4B61-B73F-1A7D6FC86093}"/>
                </a:ext>
              </a:extLst>
            </xdr:cNvPr>
            <xdr:cNvSpPr txBox="1"/>
          </xdr:nvSpPr>
          <xdr:spPr>
            <a:xfrm>
              <a:off x="3158490" y="66675"/>
              <a:ext cx="129540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𝒑𝒓𝒐𝒑𝒐𝒓𝒕𝒊𝒐𝒏</m:t>
                        </m:r>
                      </m:e>
                      <m:sub>
                        <m:r>
                          <a:rPr lang="es-PE" sz="1400" b="1" i="1">
                            <a:latin typeface="Cambria Math" panose="02040503050406030204" pitchFamily="18" charset="0"/>
                          </a:rPr>
                          <m:t>𝑫𝑭</m:t>
                        </m:r>
                      </m:sub>
                    </m:sSub>
                  </m:oMath>
                </m:oMathPara>
              </a14:m>
              <a:endParaRPr lang="es-PE" sz="1400" b="1"/>
            </a:p>
          </xdr:txBody>
        </xdr:sp>
      </mc:Choice>
      <mc:Fallback xmlns="">
        <xdr:sp macro="" textlink="">
          <xdr:nvSpPr>
            <xdr:cNvPr id="9" name="CuadroTexto 2">
              <a:extLst>
                <a:ext uri="{FF2B5EF4-FFF2-40B4-BE49-F238E27FC236}">
                  <a16:creationId xmlns:a16="http://schemas.microsoft.com/office/drawing/2014/main" id="{351EC852-6138-4B61-B73F-1A7D6FC86093}"/>
                </a:ext>
              </a:extLst>
            </xdr:cNvPr>
            <xdr:cNvSpPr txBox="1"/>
          </xdr:nvSpPr>
          <xdr:spPr>
            <a:xfrm>
              <a:off x="3158490" y="66675"/>
              <a:ext cx="1295400"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〖𝒑𝒓𝒐𝒑𝒐𝒓𝒕𝒊𝒐𝒏〗_𝑫𝑭</a:t>
              </a:r>
              <a:endParaRPr lang="es-PE" sz="1400" b="1"/>
            </a:p>
          </xdr:txBody>
        </xdr:sp>
      </mc:Fallback>
    </mc:AlternateContent>
    <xdr:clientData/>
  </xdr:oneCellAnchor>
  <xdr:oneCellAnchor>
    <xdr:from>
      <xdr:col>3</xdr:col>
      <xdr:colOff>0</xdr:colOff>
      <xdr:row>1</xdr:row>
      <xdr:rowOff>333375</xdr:rowOff>
    </xdr:from>
    <xdr:ext cx="65" cy="219163"/>
    <xdr:sp macro="" textlink="">
      <xdr:nvSpPr>
        <xdr:cNvPr id="10" name="CuadroTexto 4">
          <a:extLst>
            <a:ext uri="{FF2B5EF4-FFF2-40B4-BE49-F238E27FC236}">
              <a16:creationId xmlns:a16="http://schemas.microsoft.com/office/drawing/2014/main" id="{4021006F-6436-4337-9730-75DC93A70D5A}"/>
            </a:ext>
          </a:extLst>
        </xdr:cNvPr>
        <xdr:cNvSpPr txBox="1"/>
      </xdr:nvSpPr>
      <xdr:spPr>
        <a:xfrm>
          <a:off x="4869180" y="661035"/>
          <a:ext cx="6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4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887730</xdr:colOff>
      <xdr:row>22</xdr:row>
      <xdr:rowOff>36194</xdr:rowOff>
    </xdr:from>
    <xdr:ext cx="3942857" cy="1971675"/>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109710" y="4074794"/>
          <a:ext cx="3942857" cy="1971675"/>
        </a:xfrm>
        <a:prstGeom prst="rect">
          <a:avLst/>
        </a:prstGeom>
      </xdr:spPr>
    </xdr:pic>
    <xdr:clientData/>
  </xdr:oneCellAnchor>
  <xdr:twoCellAnchor editAs="oneCell">
    <xdr:from>
      <xdr:col>14</xdr:col>
      <xdr:colOff>307153</xdr:colOff>
      <xdr:row>10</xdr:row>
      <xdr:rowOff>41740</xdr:rowOff>
    </xdr:from>
    <xdr:to>
      <xdr:col>23</xdr:col>
      <xdr:colOff>407415</xdr:colOff>
      <xdr:row>31</xdr:row>
      <xdr:rowOff>96001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5161872" y="1968144"/>
          <a:ext cx="6981807" cy="3457576"/>
        </a:xfrm>
        <a:prstGeom prst="rect">
          <a:avLst/>
        </a:prstGeom>
      </xdr:spPr>
    </xdr:pic>
    <xdr:clientData/>
  </xdr:twoCellAnchor>
  <xdr:twoCellAnchor editAs="oneCell">
    <xdr:from>
      <xdr:col>14</xdr:col>
      <xdr:colOff>95250</xdr:colOff>
      <xdr:row>2</xdr:row>
      <xdr:rowOff>47625</xdr:rowOff>
    </xdr:from>
    <xdr:to>
      <xdr:col>19</xdr:col>
      <xdr:colOff>104293</xdr:colOff>
      <xdr:row>8</xdr:row>
      <xdr:rowOff>123673</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4954250" y="428625"/>
          <a:ext cx="3857143" cy="12190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552450</xdr:colOff>
      <xdr:row>7</xdr:row>
      <xdr:rowOff>47625</xdr:rowOff>
    </xdr:from>
    <xdr:to>
      <xdr:col>5</xdr:col>
      <xdr:colOff>1257300</xdr:colOff>
      <xdr:row>15</xdr:row>
      <xdr:rowOff>82875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644390" y="4078605"/>
          <a:ext cx="6145530" cy="1498290"/>
        </a:xfrm>
        <a:prstGeom prst="rect">
          <a:avLst/>
        </a:prstGeom>
      </xdr:spPr>
    </xdr:pic>
    <xdr:clientData/>
  </xdr:twoCellAnchor>
  <xdr:twoCellAnchor editAs="oneCell">
    <xdr:from>
      <xdr:col>1</xdr:col>
      <xdr:colOff>866775</xdr:colOff>
      <xdr:row>1</xdr:row>
      <xdr:rowOff>66675</xdr:rowOff>
    </xdr:from>
    <xdr:to>
      <xdr:col>1</xdr:col>
      <xdr:colOff>1066800</xdr:colOff>
      <xdr:row>1</xdr:row>
      <xdr:rowOff>600075</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rotWithShape="1">
        <a:blip xmlns:r="http://schemas.openxmlformats.org/officeDocument/2006/relationships" r:embed="rId1"/>
        <a:srcRect r="96667" b="65791"/>
        <a:stretch/>
      </xdr:blipFill>
      <xdr:spPr>
        <a:xfrm>
          <a:off x="2781300" y="552450"/>
          <a:ext cx="200025" cy="533400"/>
        </a:xfrm>
        <a:prstGeom prst="rect">
          <a:avLst/>
        </a:prstGeom>
      </xdr:spPr>
    </xdr:pic>
    <xdr:clientData/>
  </xdr:twoCellAnchor>
  <xdr:oneCellAnchor>
    <xdr:from>
      <xdr:col>4</xdr:col>
      <xdr:colOff>257175</xdr:colOff>
      <xdr:row>0</xdr:row>
      <xdr:rowOff>114300</xdr:rowOff>
    </xdr:from>
    <xdr:ext cx="1238250" cy="276226"/>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00000000-0008-0000-0500-00000A000000}"/>
                </a:ext>
              </a:extLst>
            </xdr:cNvPr>
            <xdr:cNvSpPr txBox="1"/>
          </xdr:nvSpPr>
          <xdr:spPr>
            <a:xfrm>
              <a:off x="7991475" y="114300"/>
              <a:ext cx="12382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𝒕𝒓𝒂𝒏𝒔𝒊𝒕𝒊𝒐𝒏</m:t>
                        </m:r>
                      </m:sub>
                    </m:sSub>
                    <m:r>
                      <a:rPr lang="es-PE" sz="1600" b="1" i="1">
                        <a:latin typeface="Cambria Math" panose="02040503050406030204" pitchFamily="18" charset="0"/>
                      </a:rPr>
                      <m:t>(</m:t>
                    </m:r>
                    <m:r>
                      <a:rPr lang="es-PE" sz="1600" b="1" i="1">
                        <a:latin typeface="Cambria Math" panose="02040503050406030204" pitchFamily="18" charset="0"/>
                      </a:rPr>
                      <m:t>𝒊</m:t>
                    </m:r>
                    <m:r>
                      <a:rPr lang="es-PE" sz="1600" b="1" i="1">
                        <a:latin typeface="Cambria Math" panose="02040503050406030204" pitchFamily="18" charset="0"/>
                      </a:rPr>
                      <m:t>)</m:t>
                    </m:r>
                  </m:oMath>
                </m:oMathPara>
              </a14:m>
              <a:endParaRPr lang="es-PE" sz="1600" b="1"/>
            </a:p>
          </xdr:txBody>
        </xdr:sp>
      </mc:Choice>
      <mc:Fallback xmlns="">
        <xdr:sp macro="" textlink="">
          <xdr:nvSpPr>
            <xdr:cNvPr id="10" name="CuadroTexto 9"/>
            <xdr:cNvSpPr txBox="1"/>
          </xdr:nvSpPr>
          <xdr:spPr>
            <a:xfrm>
              <a:off x="7991475" y="114300"/>
              <a:ext cx="12382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𝒖_𝒕𝒓𝒂𝒏𝒔𝒊𝒕𝒊𝒐𝒏 (𝒊)</a:t>
              </a:r>
              <a:endParaRPr lang="es-PE" sz="1600" b="1"/>
            </a:p>
          </xdr:txBody>
        </xdr:sp>
      </mc:Fallback>
    </mc:AlternateContent>
    <xdr:clientData/>
  </xdr:oneCellAnchor>
  <xdr:oneCellAnchor>
    <xdr:from>
      <xdr:col>3</xdr:col>
      <xdr:colOff>228599</xdr:colOff>
      <xdr:row>0</xdr:row>
      <xdr:rowOff>95250</xdr:rowOff>
    </xdr:from>
    <xdr:ext cx="1476375" cy="276226"/>
    <mc:AlternateContent xmlns:mc="http://schemas.openxmlformats.org/markup-compatibility/2006" xmlns:a14="http://schemas.microsoft.com/office/drawing/2010/main">
      <mc:Choice Requires="a14">
        <xdr:sp macro="" textlink="">
          <xdr:nvSpPr>
            <xdr:cNvPr id="14" name="CuadroTexto 13">
              <a:extLst>
                <a:ext uri="{FF2B5EF4-FFF2-40B4-BE49-F238E27FC236}">
                  <a16:creationId xmlns:a16="http://schemas.microsoft.com/office/drawing/2014/main" id="{00000000-0008-0000-0500-00000E000000}"/>
                </a:ext>
              </a:extLst>
            </xdr:cNvPr>
            <xdr:cNvSpPr txBox="1"/>
          </xdr:nvSpPr>
          <xdr:spPr>
            <a:xfrm>
              <a:off x="6124574" y="95250"/>
              <a:ext cx="147637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𝒄𝒍𝒂𝒔𝒔𝒊𝒇𝒊𝒄𝒂𝒕𝒊𝒐𝒏</m:t>
                        </m:r>
                      </m:sub>
                    </m:sSub>
                    <m:r>
                      <a:rPr lang="es-PE" sz="1600" b="1" i="1">
                        <a:latin typeface="Cambria Math" panose="02040503050406030204" pitchFamily="18" charset="0"/>
                      </a:rPr>
                      <m:t>(</m:t>
                    </m:r>
                    <m:r>
                      <a:rPr lang="es-PE" sz="1600" b="1" i="1">
                        <a:latin typeface="Cambria Math" panose="02040503050406030204" pitchFamily="18" charset="0"/>
                      </a:rPr>
                      <m:t>𝒊</m:t>
                    </m:r>
                    <m:r>
                      <a:rPr lang="es-PE" sz="1600" b="1" i="1">
                        <a:latin typeface="Cambria Math" panose="02040503050406030204" pitchFamily="18" charset="0"/>
                      </a:rPr>
                      <m:t>)</m:t>
                    </m:r>
                  </m:oMath>
                </m:oMathPara>
              </a14:m>
              <a:endParaRPr lang="es-PE" sz="1600" b="1"/>
            </a:p>
          </xdr:txBody>
        </xdr:sp>
      </mc:Choice>
      <mc:Fallback xmlns="">
        <xdr:sp macro="" textlink="">
          <xdr:nvSpPr>
            <xdr:cNvPr id="14" name="CuadroTexto 13"/>
            <xdr:cNvSpPr txBox="1"/>
          </xdr:nvSpPr>
          <xdr:spPr>
            <a:xfrm>
              <a:off x="6124574" y="95250"/>
              <a:ext cx="147637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𝒖_𝒄𝒍𝒂𝒔𝒔𝒊𝒇𝒊𝒄𝒂𝒕𝒊𝒐𝒏 (𝒊)</a:t>
              </a:r>
              <a:endParaRPr lang="es-PE" sz="1600" b="1"/>
            </a:p>
          </xdr:txBody>
        </xdr:sp>
      </mc:Fallback>
    </mc:AlternateContent>
    <xdr:clientData/>
  </xdr:oneCellAnchor>
  <xdr:oneCellAnchor>
    <xdr:from>
      <xdr:col>2</xdr:col>
      <xdr:colOff>419101</xdr:colOff>
      <xdr:row>0</xdr:row>
      <xdr:rowOff>123825</xdr:rowOff>
    </xdr:from>
    <xdr:ext cx="1276350" cy="265045"/>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00000000-0008-0000-0500-000010000000}"/>
                </a:ext>
              </a:extLst>
            </xdr:cNvPr>
            <xdr:cNvSpPr txBox="1"/>
          </xdr:nvSpPr>
          <xdr:spPr>
            <a:xfrm>
              <a:off x="4400551" y="123825"/>
              <a:ext cx="127635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𝒏𝒓𝑭𝑵𝑭𝒕𝒓𝒂𝒏𝒔𝒕𝒊𝒐𝒏𝒔</m:t>
                        </m:r>
                      </m:e>
                      <m:sub/>
                    </m:sSub>
                  </m:oMath>
                </m:oMathPara>
              </a14:m>
              <a:endParaRPr lang="es-PE" sz="1800" b="1"/>
            </a:p>
          </xdr:txBody>
        </xdr:sp>
      </mc:Choice>
      <mc:Fallback xmlns="">
        <xdr:sp macro="" textlink="">
          <xdr:nvSpPr>
            <xdr:cNvPr id="16" name="CuadroTexto 15"/>
            <xdr:cNvSpPr txBox="1"/>
          </xdr:nvSpPr>
          <xdr:spPr>
            <a:xfrm>
              <a:off x="4400551" y="123825"/>
              <a:ext cx="127635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〖𝒏𝒓𝑭𝑵𝑭𝒕𝒓𝒂𝒏𝒔𝒕𝒊𝒐𝒏𝒔〗_</a:t>
              </a:r>
              <a:endParaRPr lang="es-PE" sz="1800" b="1"/>
            </a:p>
          </xdr:txBody>
        </xdr:sp>
      </mc:Fallback>
    </mc:AlternateContent>
    <xdr:clientData/>
  </xdr:oneCellAnchor>
  <xdr:oneCellAnchor>
    <xdr:from>
      <xdr:col>9</xdr:col>
      <xdr:colOff>47625</xdr:colOff>
      <xdr:row>0</xdr:row>
      <xdr:rowOff>123825</xdr:rowOff>
    </xdr:from>
    <xdr:ext cx="2103784" cy="265045"/>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00000000-0008-0000-0500-000011000000}"/>
                </a:ext>
              </a:extLst>
            </xdr:cNvPr>
            <xdr:cNvSpPr txBox="1"/>
          </xdr:nvSpPr>
          <xdr:spPr>
            <a:xfrm>
              <a:off x="26536650" y="1238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𝑫</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𝒑𝒓𝒐𝒋𝒆𝒄𝒕𝑨𝒓𝒆𝒂</m:t>
                            </m:r>
                            <m:r>
                              <a:rPr lang="es-PE" sz="1200" b="1" i="1">
                                <a:latin typeface="Cambria Math" panose="02040503050406030204" pitchFamily="18" charset="0"/>
                              </a:rPr>
                              <m:t>,</m:t>
                            </m:r>
                            <m:r>
                              <a:rPr lang="es-PE" sz="1200" b="1" i="1">
                                <a:latin typeface="Cambria Math" panose="02040503050406030204" pitchFamily="18" charset="0"/>
                              </a:rPr>
                              <m:t>𝒃𝒂𝒔𝒆𝒍𝒊𝒏𝒆𝑺𝒄𝒆𝒏𝒂𝒓𝒊𝒐</m:t>
                            </m:r>
                            <m:r>
                              <a:rPr lang="es-PE" sz="1200" b="1" i="1">
                                <a:latin typeface="Cambria Math" panose="02040503050406030204" pitchFamily="18" charset="0"/>
                              </a:rPr>
                              <m:t>,</m:t>
                            </m:r>
                            <m:r>
                              <a:rPr lang="es-PE" sz="1200" b="1" i="1">
                                <a:latin typeface="Cambria Math" panose="02040503050406030204" pitchFamily="18" charset="0"/>
                              </a:rPr>
                              <m:t>𝑫𝑭</m:t>
                            </m:r>
                          </m:e>
                          <m:sup>
                            <m:r>
                              <a:rPr lang="es-MX" sz="1200" b="1" i="1">
                                <a:latin typeface="Cambria Math" panose="02040503050406030204" pitchFamily="18" charset="0"/>
                              </a:rPr>
                              <m:t>(</m:t>
                            </m:r>
                            <m:r>
                              <a:rPr lang="es-PE" sz="1200" b="1" i="1">
                                <a:latin typeface="Cambria Math" panose="02040503050406030204" pitchFamily="18" charset="0"/>
                              </a:rPr>
                              <m:t>𝒕</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17" name="CuadroTexto 16"/>
            <xdr:cNvSpPr txBox="1"/>
          </xdr:nvSpPr>
          <xdr:spPr>
            <a:xfrm>
              <a:off x="26536650" y="1238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𝑫_(〖𝒑𝒓𝒐𝒋𝒆𝒄𝒕𝑨𝒓𝒆𝒂,𝒃𝒂𝒔𝒆𝒍𝒊𝒏𝒆𝑺𝒄𝒆𝒏𝒂𝒓𝒊𝒐,𝑫𝑭〗^(</a:t>
              </a:r>
              <a:r>
                <a:rPr lang="es-MX" sz="1200" b="1" i="0">
                  <a:latin typeface="Cambria Math" panose="02040503050406030204" pitchFamily="18" charset="0"/>
                </a:rPr>
                <a:t>(</a:t>
              </a:r>
              <a:r>
                <a:rPr lang="es-PE" sz="1200" b="1" i="0">
                  <a:latin typeface="Cambria Math" panose="02040503050406030204" pitchFamily="18" charset="0"/>
                </a:rPr>
                <a:t>𝒕</a:t>
              </a:r>
              <a:r>
                <a:rPr lang="es-MX" sz="1200" b="1" i="0">
                  <a:latin typeface="Cambria Math" panose="02040503050406030204" pitchFamily="18" charset="0"/>
                </a:rPr>
                <a:t>)</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5</xdr:col>
      <xdr:colOff>200025</xdr:colOff>
      <xdr:row>0</xdr:row>
      <xdr:rowOff>152400</xdr:rowOff>
    </xdr:from>
    <xdr:ext cx="3057526" cy="276226"/>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00000000-0008-0000-0500-000012000000}"/>
                </a:ext>
              </a:extLst>
            </xdr:cNvPr>
            <xdr:cNvSpPr txBox="1"/>
          </xdr:nvSpPr>
          <xdr:spPr>
            <a:xfrm>
              <a:off x="12258675" y="152400"/>
              <a:ext cx="3057526"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𝑬𝑭</m:t>
                      </m:r>
                    </m:e>
                    <m:sub>
                      <m:r>
                        <a:rPr lang="es-PE" sz="1200" b="1" i="1">
                          <a:latin typeface="Cambria Math" panose="02040503050406030204" pitchFamily="18" charset="0"/>
                        </a:rPr>
                        <m:t>𝑨𝑮𝑳</m:t>
                      </m:r>
                    </m:sub>
                  </m:sSub>
                  <m:d>
                    <m:dPr>
                      <m:ctrlPr>
                        <a:rPr lang="es-PE" sz="1200" b="1" i="1">
                          <a:latin typeface="Cambria Math" panose="02040503050406030204" pitchFamily="18" charset="0"/>
                        </a:rPr>
                      </m:ctrlPr>
                    </m:dPr>
                    <m:e>
                      <m:r>
                        <a:rPr lang="es-PE" sz="1200" b="1" i="1">
                          <a:latin typeface="Cambria Math" panose="02040503050406030204" pitchFamily="18" charset="0"/>
                        </a:rPr>
                        <m:t>𝒊</m:t>
                      </m:r>
                    </m:e>
                  </m:d>
                  <m:r>
                    <a:rPr lang="es-PE" sz="1200" b="1" i="1">
                      <a:latin typeface="Cambria Math" panose="02040503050406030204" pitchFamily="18" charset="0"/>
                    </a:rPr>
                    <m:t>+</m:t>
                  </m:r>
                  <m:sSub>
                    <m:sSubPr>
                      <m:ctrlPr>
                        <a:rPr lang="es-PE" sz="1200" b="1" i="1">
                          <a:solidFill>
                            <a:schemeClr val="tx1"/>
                          </a:solidFill>
                          <a:effectLst/>
                          <a:latin typeface="Cambria Math" panose="02040503050406030204" pitchFamily="18" charset="0"/>
                          <a:ea typeface="+mn-ea"/>
                          <a:cs typeface="+mn-cs"/>
                        </a:rPr>
                      </m:ctrlPr>
                    </m:sSubPr>
                    <m:e>
                      <m:r>
                        <a:rPr lang="es-PE" sz="1200" b="1" i="1">
                          <a:solidFill>
                            <a:schemeClr val="tx1"/>
                          </a:solidFill>
                          <a:effectLst/>
                          <a:latin typeface="Cambria Math" panose="02040503050406030204" pitchFamily="18" charset="0"/>
                          <a:ea typeface="+mn-ea"/>
                          <a:cs typeface="+mn-cs"/>
                        </a:rPr>
                        <m:t>𝑬𝑭</m:t>
                      </m:r>
                    </m:e>
                    <m:sub>
                      <m:r>
                        <a:rPr lang="es-PE" sz="1200" b="1" i="1">
                          <a:solidFill>
                            <a:schemeClr val="tx1"/>
                          </a:solidFill>
                          <a:effectLst/>
                          <a:latin typeface="Cambria Math" panose="02040503050406030204" pitchFamily="18" charset="0"/>
                          <a:ea typeface="+mn-ea"/>
                          <a:cs typeface="+mn-cs"/>
                        </a:rPr>
                        <m:t>𝑨𝑮𝑫</m:t>
                      </m:r>
                    </m:sub>
                  </m:sSub>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𝒊</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𝒕𝒕</m:t>
                  </m:r>
                  <m:r>
                    <a:rPr lang="es-PE" sz="1200" b="1" i="1">
                      <a:solidFill>
                        <a:schemeClr val="tx1"/>
                      </a:solidFill>
                      <a:effectLst/>
                      <a:latin typeface="Cambria Math" panose="02040503050406030204" pitchFamily="18" charset="0"/>
                      <a:ea typeface="+mn-ea"/>
                      <a:cs typeface="+mn-cs"/>
                    </a:rPr>
                    <m:t>)</m:t>
                  </m:r>
                </m:oMath>
              </a14:m>
              <a:r>
                <a:rPr lang="es-PE" sz="1200">
                  <a:effectLst/>
                </a:rPr>
                <a:t> + </a:t>
              </a:r>
              <a14:m>
                <m:oMath xmlns:m="http://schemas.openxmlformats.org/officeDocument/2006/math">
                  <m:sSub>
                    <m:sSubPr>
                      <m:ctrlPr>
                        <a:rPr lang="es-PE" sz="1200" b="1" i="1">
                          <a:solidFill>
                            <a:schemeClr val="tx1"/>
                          </a:solidFill>
                          <a:effectLst/>
                          <a:latin typeface="Cambria Math" panose="02040503050406030204" pitchFamily="18" charset="0"/>
                          <a:ea typeface="+mn-ea"/>
                          <a:cs typeface="+mn-cs"/>
                        </a:rPr>
                      </m:ctrlPr>
                    </m:sSubPr>
                    <m:e>
                      <m:r>
                        <a:rPr lang="es-PE" sz="1200" b="1" i="1">
                          <a:solidFill>
                            <a:schemeClr val="tx1"/>
                          </a:solidFill>
                          <a:effectLst/>
                          <a:latin typeface="Cambria Math" panose="02040503050406030204" pitchFamily="18" charset="0"/>
                          <a:ea typeface="+mn-ea"/>
                          <a:cs typeface="+mn-cs"/>
                        </a:rPr>
                        <m:t>𝑬𝑭</m:t>
                      </m:r>
                    </m:e>
                    <m:sub>
                      <m:r>
                        <a:rPr lang="es-PE" sz="1200" b="1" i="1">
                          <a:solidFill>
                            <a:schemeClr val="tx1"/>
                          </a:solidFill>
                          <a:effectLst/>
                          <a:latin typeface="Cambria Math" panose="02040503050406030204" pitchFamily="18" charset="0"/>
                          <a:ea typeface="+mn-ea"/>
                          <a:cs typeface="+mn-cs"/>
                        </a:rPr>
                        <m:t>𝑩𝑮</m:t>
                      </m:r>
                    </m:sub>
                  </m:sSub>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𝒊</m:t>
                  </m:r>
                  <m:r>
                    <a:rPr lang="es-PE" sz="1200" b="1" i="1">
                      <a:solidFill>
                        <a:schemeClr val="tx1"/>
                      </a:solidFill>
                      <a:effectLst/>
                      <a:latin typeface="Cambria Math" panose="02040503050406030204" pitchFamily="18" charset="0"/>
                      <a:ea typeface="+mn-ea"/>
                      <a:cs typeface="+mn-cs"/>
                    </a:rPr>
                    <m:t>, </m:t>
                  </m:r>
                  <m:r>
                    <a:rPr lang="es-PE" sz="1200" b="1" i="1">
                      <a:solidFill>
                        <a:schemeClr val="tx1"/>
                      </a:solidFill>
                      <a:effectLst/>
                      <a:latin typeface="Cambria Math" panose="02040503050406030204" pitchFamily="18" charset="0"/>
                      <a:ea typeface="+mn-ea"/>
                      <a:cs typeface="+mn-cs"/>
                    </a:rPr>
                    <m:t>𝒕</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𝒕𝒕</m:t>
                  </m:r>
                  <m:r>
                    <a:rPr lang="es-PE" sz="1200" b="1" i="1">
                      <a:solidFill>
                        <a:schemeClr val="tx1"/>
                      </a:solidFill>
                      <a:effectLst/>
                      <a:latin typeface="Cambria Math" panose="02040503050406030204" pitchFamily="18" charset="0"/>
                      <a:ea typeface="+mn-ea"/>
                      <a:cs typeface="+mn-cs"/>
                    </a:rPr>
                    <m:t>)</m:t>
                  </m:r>
                </m:oMath>
              </a14:m>
              <a:endParaRPr lang="es-PE"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200">
                <a:effectLst/>
              </a:endParaRPr>
            </a:p>
            <a:p>
              <a:endParaRPr lang="es-PE" sz="1400" b="1"/>
            </a:p>
          </xdr:txBody>
        </xdr:sp>
      </mc:Choice>
      <mc:Fallback xmlns="">
        <xdr:sp macro="" textlink="">
          <xdr:nvSpPr>
            <xdr:cNvPr id="18" name="CuadroTexto 17"/>
            <xdr:cNvSpPr txBox="1"/>
          </xdr:nvSpPr>
          <xdr:spPr>
            <a:xfrm>
              <a:off x="12258675" y="152400"/>
              <a:ext cx="3057526"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PE" sz="1200" b="1" i="0">
                  <a:latin typeface="Cambria Math" panose="02040503050406030204" pitchFamily="18" charset="0"/>
                </a:rPr>
                <a:t>〖𝑬𝑭〗_𝑨𝑮𝑳 (𝒊)+</a:t>
              </a:r>
              <a:r>
                <a:rPr lang="es-PE" sz="1200" b="1" i="0">
                  <a:solidFill>
                    <a:schemeClr val="tx1"/>
                  </a:solidFill>
                  <a:effectLst/>
                  <a:latin typeface="+mn-lt"/>
                  <a:ea typeface="+mn-ea"/>
                  <a:cs typeface="+mn-cs"/>
                </a:rPr>
                <a:t>〖𝑬𝑭〗_𝑨𝑮</a:t>
              </a:r>
              <a:r>
                <a:rPr lang="es-PE" sz="1200" b="1" i="0">
                  <a:solidFill>
                    <a:schemeClr val="tx1"/>
                  </a:solidFill>
                  <a:effectLst/>
                  <a:latin typeface="Cambria Math" panose="02040503050406030204" pitchFamily="18" charset="0"/>
                  <a:ea typeface="+mn-ea"/>
                  <a:cs typeface="+mn-cs"/>
                </a:rPr>
                <a:t>𝑫</a:t>
              </a:r>
              <a:r>
                <a:rPr lang="es-PE" sz="1200" b="1" i="0">
                  <a:solidFill>
                    <a:schemeClr val="tx1"/>
                  </a:solidFill>
                  <a:effectLst/>
                  <a:latin typeface="+mn-lt"/>
                  <a:ea typeface="+mn-ea"/>
                  <a:cs typeface="+mn-cs"/>
                </a:rPr>
                <a:t> (𝒊</a:t>
              </a:r>
              <a:r>
                <a:rPr lang="es-PE" sz="1200" b="1" i="0">
                  <a:solidFill>
                    <a:schemeClr val="tx1"/>
                  </a:solidFill>
                  <a:effectLst/>
                  <a:latin typeface="Cambria Math" panose="02040503050406030204" pitchFamily="18" charset="0"/>
                  <a:ea typeface="+mn-ea"/>
                  <a:cs typeface="+mn-cs"/>
                </a:rPr>
                <a:t>,𝒕−𝒕𝒕</a:t>
              </a:r>
              <a:r>
                <a:rPr lang="es-PE" sz="1200" b="1" i="0">
                  <a:solidFill>
                    <a:schemeClr val="tx1"/>
                  </a:solidFill>
                  <a:effectLst/>
                  <a:latin typeface="+mn-lt"/>
                  <a:ea typeface="+mn-ea"/>
                  <a:cs typeface="+mn-cs"/>
                </a:rPr>
                <a:t>)</a:t>
              </a:r>
              <a:r>
                <a:rPr lang="es-PE" sz="1200">
                  <a:effectLst/>
                </a:rPr>
                <a:t> + </a:t>
              </a:r>
              <a:r>
                <a:rPr lang="es-PE" sz="1200" b="1" i="0">
                  <a:solidFill>
                    <a:schemeClr val="tx1"/>
                  </a:solidFill>
                  <a:effectLst/>
                  <a:latin typeface="+mn-lt"/>
                  <a:ea typeface="+mn-ea"/>
                  <a:cs typeface="+mn-cs"/>
                </a:rPr>
                <a:t>〖𝑬𝑭〗_</a:t>
              </a:r>
              <a:r>
                <a:rPr lang="es-PE" sz="1200" b="1" i="0">
                  <a:solidFill>
                    <a:schemeClr val="tx1"/>
                  </a:solidFill>
                  <a:effectLst/>
                  <a:latin typeface="Cambria Math" panose="02040503050406030204" pitchFamily="18" charset="0"/>
                  <a:ea typeface="+mn-ea"/>
                  <a:cs typeface="+mn-cs"/>
                </a:rPr>
                <a:t>𝑩𝑮</a:t>
              </a:r>
              <a:r>
                <a:rPr lang="es-PE" sz="1200" b="1" i="0">
                  <a:solidFill>
                    <a:schemeClr val="tx1"/>
                  </a:solidFill>
                  <a:effectLst/>
                  <a:latin typeface="+mn-lt"/>
                  <a:ea typeface="+mn-ea"/>
                  <a:cs typeface="+mn-cs"/>
                </a:rPr>
                <a:t> (𝒊</a:t>
              </a:r>
              <a:r>
                <a:rPr lang="es-PE" sz="1200" b="1" i="0">
                  <a:solidFill>
                    <a:schemeClr val="tx1"/>
                  </a:solidFill>
                  <a:effectLst/>
                  <a:latin typeface="Cambria Math" panose="02040503050406030204" pitchFamily="18" charset="0"/>
                  <a:ea typeface="+mn-ea"/>
                  <a:cs typeface="+mn-cs"/>
                </a:rPr>
                <a:t>, 𝒕−𝒕𝒕</a:t>
              </a:r>
              <a:r>
                <a:rPr lang="es-PE" sz="1200" b="1" i="0">
                  <a:solidFill>
                    <a:schemeClr val="tx1"/>
                  </a:solidFill>
                  <a:effectLst/>
                  <a:latin typeface="+mn-lt"/>
                  <a:ea typeface="+mn-ea"/>
                  <a:cs typeface="+mn-cs"/>
                </a:rPr>
                <a:t>)</a:t>
              </a:r>
              <a:endParaRPr lang="es-PE"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200">
                <a:effectLst/>
              </a:endParaRPr>
            </a:p>
            <a:p>
              <a:pPr/>
              <a:endParaRPr lang="es-PE" sz="1400" b="1"/>
            </a:p>
          </xdr:txBody>
        </xdr:sp>
      </mc:Fallback>
    </mc:AlternateContent>
    <xdr:clientData/>
  </xdr:oneCellAnchor>
  <xdr:oneCellAnchor>
    <xdr:from>
      <xdr:col>6</xdr:col>
      <xdr:colOff>28575</xdr:colOff>
      <xdr:row>0</xdr:row>
      <xdr:rowOff>123825</xdr:rowOff>
    </xdr:from>
    <xdr:ext cx="2514600" cy="265045"/>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00000000-0008-0000-0500-000013000000}"/>
                </a:ext>
              </a:extLst>
            </xdr:cNvPr>
            <xdr:cNvSpPr txBox="1"/>
          </xdr:nvSpPr>
          <xdr:spPr>
            <a:xfrm>
              <a:off x="15449550" y="123825"/>
              <a:ext cx="251460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l-GR" sz="1200" b="1" i="1">
                            <a:latin typeface="Cambria Math" panose="02040503050406030204" pitchFamily="18" charset="0"/>
                          </a:rPr>
                          <m:t>𝜟</m:t>
                        </m:r>
                        <m:r>
                          <a:rPr lang="es-PE" sz="1200" b="1" i="1">
                            <a:latin typeface="Cambria Math" panose="02040503050406030204" pitchFamily="18" charset="0"/>
                          </a:rPr>
                          <m:t>𝒂𝒓𝒆𝒂</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𝒑𝒓𝒐𝒋𝒆𝒄𝒕𝑨𝒓𝒆𝒂𝑬𝑨𝑯</m:t>
                            </m:r>
                            <m:r>
                              <a:rPr lang="es-MX"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𝒑𝒓𝒐𝒋𝒆𝒄𝒕𝑺𝒄𝒆𝒏𝒂𝒓𝒊𝒐</m:t>
                            </m:r>
                          </m:e>
                          <m:sup>
                            <m:r>
                              <a:rPr lang="es-MX" sz="1200" b="1" i="1">
                                <a:latin typeface="Cambria Math" panose="02040503050406030204" pitchFamily="18" charset="0"/>
                              </a:rPr>
                              <m:t>(</m:t>
                            </m:r>
                            <m:r>
                              <a:rPr lang="es-MX" sz="1200" b="1" i="1">
                                <a:latin typeface="Cambria Math" panose="02040503050406030204" pitchFamily="18" charset="0"/>
                              </a:rPr>
                              <m:t>𝒊</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19" name="CuadroTexto 18"/>
            <xdr:cNvSpPr txBox="1"/>
          </xdr:nvSpPr>
          <xdr:spPr>
            <a:xfrm>
              <a:off x="15449550" y="123825"/>
              <a:ext cx="251460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a:t>
              </a:r>
              <a:r>
                <a:rPr lang="el-GR" sz="1200" b="1" i="0">
                  <a:latin typeface="Cambria Math" panose="02040503050406030204" pitchFamily="18" charset="0"/>
                </a:rPr>
                <a:t>𝜟</a:t>
              </a:r>
              <a:r>
                <a:rPr lang="es-PE" sz="1200" b="1" i="0">
                  <a:latin typeface="Cambria Math" panose="02040503050406030204" pitchFamily="18" charset="0"/>
                </a:rPr>
                <a:t>𝒂𝒓𝒆𝒂〗_(〖𝒑𝒓𝒐𝒋𝒆𝒄𝒕𝑨𝒓𝒆𝒂𝑬𝑨𝑯</a:t>
              </a:r>
              <a:r>
                <a:rPr lang="es-MX" sz="1200" b="1" i="0">
                  <a:solidFill>
                    <a:schemeClr val="tx1"/>
                  </a:solidFill>
                  <a:effectLst/>
                  <a:latin typeface="Cambria Math" panose="02040503050406030204" pitchFamily="18" charset="0"/>
                  <a:ea typeface="+mn-ea"/>
                  <a:cs typeface="+mn-cs"/>
                </a:rPr>
                <a:t>,</a:t>
              </a:r>
              <a:r>
                <a:rPr lang="es-PE" sz="1200" b="1" i="0">
                  <a:solidFill>
                    <a:schemeClr val="tx1"/>
                  </a:solidFill>
                  <a:effectLst/>
                  <a:latin typeface="Cambria Math" panose="02040503050406030204" pitchFamily="18" charset="0"/>
                  <a:ea typeface="+mn-ea"/>
                  <a:cs typeface="+mn-cs"/>
                </a:rPr>
                <a:t>𝒑𝒓𝒐𝒋𝒆𝒄𝒕𝑺𝒄𝒆𝒏𝒂𝒓𝒊𝒐〗^(</a:t>
              </a:r>
              <a:r>
                <a:rPr lang="es-MX" sz="1200" b="1" i="0">
                  <a:latin typeface="Cambria Math" panose="02040503050406030204" pitchFamily="18" charset="0"/>
                </a:rPr>
                <a:t>(𝒊)</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7</xdr:col>
      <xdr:colOff>47625</xdr:colOff>
      <xdr:row>0</xdr:row>
      <xdr:rowOff>104775</xdr:rowOff>
    </xdr:from>
    <xdr:ext cx="2581275" cy="265045"/>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00000000-0008-0000-0500-000014000000}"/>
                </a:ext>
              </a:extLst>
            </xdr:cNvPr>
            <xdr:cNvSpPr txBox="1"/>
          </xdr:nvSpPr>
          <xdr:spPr>
            <a:xfrm>
              <a:off x="18078450" y="104775"/>
              <a:ext cx="258127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l-GR" sz="1200" b="1" i="1">
                            <a:latin typeface="Cambria Math" panose="02040503050406030204" pitchFamily="18" charset="0"/>
                          </a:rPr>
                          <m:t>𝜟</m:t>
                        </m:r>
                        <m:r>
                          <a:rPr lang="es-PE" sz="1200" b="1" i="1">
                            <a:latin typeface="Cambria Math" panose="02040503050406030204" pitchFamily="18" charset="0"/>
                          </a:rPr>
                          <m:t>𝒂𝒓𝒆𝒂</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𝒑𝒓𝒐𝒋𝒆𝒄𝒕𝑨𝒓𝒆𝒂𝑬𝑨𝑯</m:t>
                            </m:r>
                            <m:r>
                              <a:rPr lang="es-MX"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𝒃𝒂𝒔𝒆𝒍𝒊𝒏𝒆𝑺𝒄𝒆𝒏𝒂𝒓𝒊𝒐</m:t>
                            </m:r>
                          </m:e>
                          <m:sup>
                            <m:r>
                              <a:rPr lang="es-MX" sz="1200" b="1" i="1">
                                <a:latin typeface="Cambria Math" panose="02040503050406030204" pitchFamily="18" charset="0"/>
                              </a:rPr>
                              <m:t>(</m:t>
                            </m:r>
                            <m:r>
                              <a:rPr lang="es-MX" sz="1200" b="1" i="1">
                                <a:latin typeface="Cambria Math" panose="02040503050406030204" pitchFamily="18" charset="0"/>
                              </a:rPr>
                              <m:t>𝒊</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20" name="CuadroTexto 19"/>
            <xdr:cNvSpPr txBox="1"/>
          </xdr:nvSpPr>
          <xdr:spPr>
            <a:xfrm>
              <a:off x="18078450" y="104775"/>
              <a:ext cx="258127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a:t>
              </a:r>
              <a:r>
                <a:rPr lang="el-GR" sz="1200" b="1" i="0">
                  <a:latin typeface="Cambria Math" panose="02040503050406030204" pitchFamily="18" charset="0"/>
                </a:rPr>
                <a:t>𝜟</a:t>
              </a:r>
              <a:r>
                <a:rPr lang="es-PE" sz="1200" b="1" i="0">
                  <a:latin typeface="Cambria Math" panose="02040503050406030204" pitchFamily="18" charset="0"/>
                </a:rPr>
                <a:t>𝒂𝒓𝒆𝒂〗_(〖𝒑𝒓𝒐𝒋𝒆𝒄𝒕𝑨𝒓𝒆𝒂𝑬𝑨𝑯</a:t>
              </a:r>
              <a:r>
                <a:rPr lang="es-MX" sz="1200" b="1" i="0">
                  <a:solidFill>
                    <a:schemeClr val="tx1"/>
                  </a:solidFill>
                  <a:effectLst/>
                  <a:latin typeface="Cambria Math" panose="02040503050406030204" pitchFamily="18" charset="0"/>
                  <a:ea typeface="+mn-ea"/>
                  <a:cs typeface="+mn-cs"/>
                </a:rPr>
                <a:t>,</a:t>
              </a:r>
              <a:r>
                <a:rPr lang="es-PE" sz="1200" b="1" i="0">
                  <a:solidFill>
                    <a:schemeClr val="tx1"/>
                  </a:solidFill>
                  <a:effectLst/>
                  <a:latin typeface="Cambria Math" panose="02040503050406030204" pitchFamily="18" charset="0"/>
                  <a:ea typeface="+mn-ea"/>
                  <a:cs typeface="+mn-cs"/>
                </a:rPr>
                <a:t>𝒃𝒂𝒔𝒆𝒍𝒊𝒏𝒆𝑺𝒄𝒆𝒏𝒂𝒓𝒊𝒐〗^(</a:t>
              </a:r>
              <a:r>
                <a:rPr lang="es-MX" sz="1200" b="1" i="0">
                  <a:latin typeface="Cambria Math" panose="02040503050406030204" pitchFamily="18" charset="0"/>
                </a:rPr>
                <a:t>(𝒊)</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8</xdr:col>
      <xdr:colOff>209550</xdr:colOff>
      <xdr:row>0</xdr:row>
      <xdr:rowOff>123825</xdr:rowOff>
    </xdr:from>
    <xdr:ext cx="2103784" cy="265045"/>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00000000-0008-0000-0500-00000C000000}"/>
                </a:ext>
              </a:extLst>
            </xdr:cNvPr>
            <xdr:cNvSpPr txBox="1"/>
          </xdr:nvSpPr>
          <xdr:spPr>
            <a:xfrm>
              <a:off x="17916525" y="1238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100" b="1" i="1">
                            <a:latin typeface="Cambria Math" panose="02040503050406030204" pitchFamily="18" charset="0"/>
                          </a:rPr>
                        </m:ctrlPr>
                      </m:sSubPr>
                      <m:e>
                        <m:r>
                          <a:rPr lang="es-PE" sz="1100" b="1" i="1">
                            <a:latin typeface="Cambria Math" panose="02040503050406030204" pitchFamily="18" charset="0"/>
                          </a:rPr>
                          <m:t>𝑫</m:t>
                        </m:r>
                      </m:e>
                      <m:sub>
                        <m:sSup>
                          <m:sSupPr>
                            <m:ctrlPr>
                              <a:rPr lang="es-PE" sz="1100" b="1" i="1">
                                <a:latin typeface="Cambria Math" panose="02040503050406030204" pitchFamily="18" charset="0"/>
                              </a:rPr>
                            </m:ctrlPr>
                          </m:sSupPr>
                          <m:e>
                            <m:r>
                              <a:rPr lang="es-PE" sz="1100" b="1" i="1">
                                <a:latin typeface="Cambria Math" panose="02040503050406030204" pitchFamily="18" charset="0"/>
                              </a:rPr>
                              <m:t>𝒑𝒓𝒐𝒋𝒆𝒄𝒕𝑨𝒓𝒆𝒂</m:t>
                            </m:r>
                            <m:r>
                              <a:rPr lang="es-PE" sz="1100" b="1" i="1">
                                <a:latin typeface="Cambria Math" panose="02040503050406030204" pitchFamily="18" charset="0"/>
                              </a:rPr>
                              <m:t>,</m:t>
                            </m:r>
                            <m:r>
                              <a:rPr lang="es-PE" sz="1100" b="1" i="1">
                                <a:latin typeface="Cambria Math" panose="02040503050406030204" pitchFamily="18" charset="0"/>
                              </a:rPr>
                              <m:t>𝒑𝒓𝒐𝒋𝒆𝒄𝒕𝑺𝒄𝒆𝒏𝒂𝒓𝒊𝒐</m:t>
                            </m:r>
                            <m:r>
                              <a:rPr lang="es-PE" sz="1100" b="1" i="1">
                                <a:latin typeface="Cambria Math" panose="02040503050406030204" pitchFamily="18" charset="0"/>
                              </a:rPr>
                              <m:t>,</m:t>
                            </m:r>
                            <m:r>
                              <a:rPr lang="es-PE" sz="1100" b="1" i="1">
                                <a:latin typeface="Cambria Math" panose="02040503050406030204" pitchFamily="18" charset="0"/>
                              </a:rPr>
                              <m:t>𝑫𝑭</m:t>
                            </m:r>
                          </m:e>
                          <m:sup>
                            <m:r>
                              <a:rPr lang="es-MX" sz="1100" b="1" i="1">
                                <a:latin typeface="Cambria Math" panose="02040503050406030204" pitchFamily="18" charset="0"/>
                              </a:rPr>
                              <m:t>(</m:t>
                            </m:r>
                            <m:r>
                              <a:rPr lang="es-PE" sz="1100" b="1" i="1">
                                <a:latin typeface="Cambria Math" panose="02040503050406030204" pitchFamily="18" charset="0"/>
                              </a:rPr>
                              <m:t>𝒕</m:t>
                            </m:r>
                            <m:r>
                              <a:rPr lang="es-MX" sz="1100" b="1" i="1">
                                <a:latin typeface="Cambria Math" panose="02040503050406030204" pitchFamily="18" charset="0"/>
                              </a:rPr>
                              <m:t>)</m:t>
                            </m:r>
                          </m:sup>
                        </m:sSup>
                      </m:sub>
                    </m:sSub>
                  </m:oMath>
                </m:oMathPara>
              </a14:m>
              <a:endParaRPr lang="es-PE" sz="1600" b="1"/>
            </a:p>
          </xdr:txBody>
        </xdr:sp>
      </mc:Choice>
      <mc:Fallback xmlns="">
        <xdr:sp macro="" textlink="">
          <xdr:nvSpPr>
            <xdr:cNvPr id="12" name="CuadroTexto 11"/>
            <xdr:cNvSpPr txBox="1"/>
          </xdr:nvSpPr>
          <xdr:spPr>
            <a:xfrm>
              <a:off x="17916525" y="1238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100" b="1" i="0">
                  <a:latin typeface="Cambria Math" panose="02040503050406030204" pitchFamily="18" charset="0"/>
                </a:rPr>
                <a:t>𝑫_(〖𝒑𝒓𝒐𝒋𝒆𝒄𝒕𝑨𝒓𝒆𝒂,𝒑𝒓𝒐𝒋𝒆𝒄𝒕𝑺𝒄𝒆𝒏𝒂𝒓𝒊𝒐,𝑫𝑭〗^(</a:t>
              </a:r>
              <a:r>
                <a:rPr lang="es-MX" sz="1100" b="1" i="0">
                  <a:latin typeface="Cambria Math" panose="02040503050406030204" pitchFamily="18" charset="0"/>
                </a:rPr>
                <a:t>(</a:t>
              </a:r>
              <a:r>
                <a:rPr lang="es-PE" sz="1100" b="1" i="0">
                  <a:latin typeface="Cambria Math" panose="02040503050406030204" pitchFamily="18" charset="0"/>
                </a:rPr>
                <a:t>𝒕</a:t>
              </a:r>
              <a:r>
                <a:rPr lang="es-MX" sz="1100" b="1" i="0">
                  <a:latin typeface="Cambria Math" panose="02040503050406030204" pitchFamily="18" charset="0"/>
                </a:rPr>
                <a:t>)</a:t>
              </a:r>
              <a:r>
                <a:rPr lang="es-PE" sz="1100" b="1" i="0">
                  <a:latin typeface="Cambria Math" panose="02040503050406030204" pitchFamily="18" charset="0"/>
                </a:rPr>
                <a:t>)</a:t>
              </a:r>
              <a:r>
                <a:rPr lang="es-MX" sz="1100" b="1" i="0">
                  <a:latin typeface="Cambria Math" panose="02040503050406030204" pitchFamily="18" charset="0"/>
                </a:rPr>
                <a:t> </a:t>
              </a:r>
              <a:r>
                <a:rPr lang="es-PE" sz="1100" b="1" i="0">
                  <a:latin typeface="Cambria Math" panose="02040503050406030204" pitchFamily="18" charset="0"/>
                </a:rPr>
                <a:t>)</a:t>
              </a:r>
              <a:endParaRPr lang="es-PE" sz="1600" b="1"/>
            </a:p>
          </xdr:txBody>
        </xdr:sp>
      </mc:Fallback>
    </mc:AlternateContent>
    <xdr:clientData/>
  </xdr:oneCellAnchor>
  <xdr:oneCellAnchor>
    <xdr:from>
      <xdr:col>10</xdr:col>
      <xdr:colOff>0</xdr:colOff>
      <xdr:row>0</xdr:row>
      <xdr:rowOff>228600</xdr:rowOff>
    </xdr:from>
    <xdr:ext cx="3028951" cy="243254"/>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A9359EFC-8C17-4BF5-AE35-87AD422CE635}"/>
                </a:ext>
              </a:extLst>
            </xdr:cNvPr>
            <xdr:cNvSpPr txBox="1"/>
          </xdr:nvSpPr>
          <xdr:spPr>
            <a:xfrm>
              <a:off x="14220825" y="22860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𝒂𝒓𝒆𝒂</m:t>
                        </m:r>
                      </m:e>
                      <m:sub>
                        <m:r>
                          <a:rPr lang="es-MX" sz="1200" b="1" i="1">
                            <a:latin typeface="Cambria Math" panose="02040503050406030204" pitchFamily="18" charset="0"/>
                          </a:rPr>
                          <m:t>𝒑𝒓𝒐𝒋𝒆𝒄𝒕𝑨𝒓𝒆𝒂</m:t>
                        </m:r>
                        <m:r>
                          <a:rPr lang="es-MX" sz="1200" b="1" i="1">
                            <a:latin typeface="Cambria Math" panose="02040503050406030204" pitchFamily="18" charset="0"/>
                          </a:rPr>
                          <m:t>,</m:t>
                        </m:r>
                        <m:r>
                          <a:rPr lang="es-PE" sz="1200" b="1" i="1">
                            <a:latin typeface="Cambria Math" panose="02040503050406030204" pitchFamily="18" charset="0"/>
                          </a:rPr>
                          <m:t>𝑾𝒊𝒕𝒉𝒉𝒂𝒓𝒗𝒆𝒔𝒕</m:t>
                        </m:r>
                        <m:r>
                          <a:rPr lang="es-PE" sz="1200" b="1" i="1">
                            <a:latin typeface="Cambria Math" panose="02040503050406030204" pitchFamily="18" charset="0"/>
                          </a:rPr>
                          <m:t>,</m:t>
                        </m:r>
                        <m:r>
                          <a:rPr lang="es-PE" sz="1200" b="1" i="1">
                            <a:latin typeface="Cambria Math" panose="02040503050406030204" pitchFamily="18" charset="0"/>
                          </a:rPr>
                          <m:t>𝒑𝒓𝒐𝒋𝒆𝒄𝒕𝑺𝒄𝒆𝒏𝒂𝒓𝒊𝒐</m:t>
                        </m:r>
                      </m:sub>
                    </m:sSub>
                    <m:r>
                      <a:rPr lang="es-PE" sz="1200" b="1" i="1">
                        <a:latin typeface="Cambria Math" panose="02040503050406030204" pitchFamily="18" charset="0"/>
                      </a:rPr>
                      <m:t>(</m:t>
                    </m:r>
                    <m:r>
                      <a:rPr lang="es-MX" sz="1200" b="1" i="1">
                        <a:latin typeface="Cambria Math" panose="02040503050406030204" pitchFamily="18" charset="0"/>
                      </a:rPr>
                      <m:t>𝒕</m:t>
                    </m:r>
                    <m:r>
                      <a:rPr lang="es-PE" sz="1200" b="1" i="1">
                        <a:latin typeface="Cambria Math" panose="02040503050406030204" pitchFamily="18" charset="0"/>
                      </a:rPr>
                      <m:t>,</m:t>
                    </m:r>
                    <m:r>
                      <a:rPr lang="es-PE" sz="1200" b="1" i="1">
                        <a:latin typeface="Cambria Math" panose="02040503050406030204" pitchFamily="18" charset="0"/>
                      </a:rPr>
                      <m:t>𝒊</m:t>
                    </m:r>
                    <m:r>
                      <a:rPr lang="es-PE" sz="1200" b="1" i="1">
                        <a:latin typeface="Cambria Math" panose="02040503050406030204" pitchFamily="18" charset="0"/>
                      </a:rPr>
                      <m:t>)</m:t>
                    </m:r>
                  </m:oMath>
                </m:oMathPara>
              </a14:m>
              <a:endParaRPr lang="es-PE" sz="1200" b="1"/>
            </a:p>
          </xdr:txBody>
        </xdr:sp>
      </mc:Choice>
      <mc:Fallback xmlns="">
        <xdr:sp macro="" textlink="">
          <xdr:nvSpPr>
            <xdr:cNvPr id="15" name="CuadroTexto 14">
              <a:extLst>
                <a:ext uri="{FF2B5EF4-FFF2-40B4-BE49-F238E27FC236}">
                  <a16:creationId xmlns:a16="http://schemas.microsoft.com/office/drawing/2014/main" id="{A9359EFC-8C17-4BF5-AE35-87AD422CE635}"/>
                </a:ext>
              </a:extLst>
            </xdr:cNvPr>
            <xdr:cNvSpPr txBox="1"/>
          </xdr:nvSpPr>
          <xdr:spPr>
            <a:xfrm>
              <a:off x="14220825" y="22860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〖𝒂𝒓𝒆𝒂〗_(</a:t>
              </a:r>
              <a:r>
                <a:rPr lang="es-MX" sz="1200" b="1" i="0">
                  <a:latin typeface="Cambria Math" panose="02040503050406030204" pitchFamily="18" charset="0"/>
                </a:rPr>
                <a:t>𝒑𝒓𝒐𝒋𝒆𝒄𝒕𝑨𝒓𝒆𝒂,</a:t>
              </a:r>
              <a:r>
                <a:rPr lang="es-PE" sz="1200" b="1" i="0">
                  <a:latin typeface="Cambria Math" panose="02040503050406030204" pitchFamily="18" charset="0"/>
                </a:rPr>
                <a:t>𝑾𝒊𝒕𝒉𝒉𝒂𝒓𝒗𝒆𝒔𝒕,𝒑𝒓𝒐𝒋𝒆𝒄𝒕𝑺𝒄𝒆𝒏𝒂𝒓𝒊𝒐) (</a:t>
              </a:r>
              <a:r>
                <a:rPr lang="es-MX" sz="1200" b="1" i="0">
                  <a:latin typeface="Cambria Math" panose="02040503050406030204" pitchFamily="18" charset="0"/>
                </a:rPr>
                <a:t>𝒕</a:t>
              </a:r>
              <a:r>
                <a:rPr lang="es-PE" sz="1200" b="1" i="0">
                  <a:latin typeface="Cambria Math" panose="02040503050406030204" pitchFamily="18" charset="0"/>
                </a:rPr>
                <a:t>,𝒊)</a:t>
              </a:r>
              <a:endParaRPr lang="es-PE" sz="1200" b="1"/>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2067718</xdr:colOff>
      <xdr:row>6</xdr:row>
      <xdr:rowOff>105171</xdr:rowOff>
    </xdr:from>
    <xdr:to>
      <xdr:col>6</xdr:col>
      <xdr:colOff>1105079</xdr:colOff>
      <xdr:row>16</xdr:row>
      <xdr:rowOff>183724</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4508499" y="2595562"/>
          <a:ext cx="7689236" cy="1963709"/>
        </a:xfrm>
        <a:prstGeom prst="rect">
          <a:avLst/>
        </a:prstGeom>
      </xdr:spPr>
    </xdr:pic>
    <xdr:clientData/>
  </xdr:twoCellAnchor>
  <xdr:twoCellAnchor editAs="oneCell">
    <xdr:from>
      <xdr:col>1</xdr:col>
      <xdr:colOff>1619250</xdr:colOff>
      <xdr:row>1</xdr:row>
      <xdr:rowOff>142875</xdr:rowOff>
    </xdr:from>
    <xdr:to>
      <xdr:col>1</xdr:col>
      <xdr:colOff>1962150</xdr:colOff>
      <xdr:row>1</xdr:row>
      <xdr:rowOff>628650</xdr:rowOff>
    </xdr:to>
    <xdr:pic>
      <xdr:nvPicPr>
        <xdr:cNvPr id="13" name="Imagen 12">
          <a:extLst>
            <a:ext uri="{FF2B5EF4-FFF2-40B4-BE49-F238E27FC236}">
              <a16:creationId xmlns:a16="http://schemas.microsoft.com/office/drawing/2014/main" id="{00000000-0008-0000-0600-00000D000000}"/>
            </a:ext>
          </a:extLst>
        </xdr:cNvPr>
        <xdr:cNvPicPr>
          <a:picLocks noChangeAspect="1"/>
        </xdr:cNvPicPr>
      </xdr:nvPicPr>
      <xdr:blipFill rotWithShape="1">
        <a:blip xmlns:r="http://schemas.openxmlformats.org/officeDocument/2006/relationships" r:embed="rId1"/>
        <a:srcRect l="2475" t="12485" r="93069" b="63025"/>
        <a:stretch/>
      </xdr:blipFill>
      <xdr:spPr>
        <a:xfrm>
          <a:off x="4057650" y="542925"/>
          <a:ext cx="342900" cy="485775"/>
        </a:xfrm>
        <a:prstGeom prst="rect">
          <a:avLst/>
        </a:prstGeom>
      </xdr:spPr>
    </xdr:pic>
    <xdr:clientData/>
  </xdr:twoCellAnchor>
  <xdr:oneCellAnchor>
    <xdr:from>
      <xdr:col>9</xdr:col>
      <xdr:colOff>104775</xdr:colOff>
      <xdr:row>0</xdr:row>
      <xdr:rowOff>76200</xdr:rowOff>
    </xdr:from>
    <xdr:ext cx="2103784" cy="265045"/>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00000000-0008-0000-0600-00000F000000}"/>
                </a:ext>
              </a:extLst>
            </xdr:cNvPr>
            <xdr:cNvSpPr txBox="1"/>
          </xdr:nvSpPr>
          <xdr:spPr>
            <a:xfrm>
              <a:off x="24907875" y="76200"/>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𝑫</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𝒍𝒆𝒂𝒌𝒂𝒈𝒆𝑨𝒓𝒆𝒂</m:t>
                            </m:r>
                            <m:r>
                              <a:rPr lang="es-PE" sz="1200" b="1" i="1">
                                <a:latin typeface="Cambria Math" panose="02040503050406030204" pitchFamily="18" charset="0"/>
                              </a:rPr>
                              <m:t>,</m:t>
                            </m:r>
                            <m:r>
                              <a:rPr lang="es-PE" sz="1200" b="1" i="1">
                                <a:latin typeface="Cambria Math" panose="02040503050406030204" pitchFamily="18" charset="0"/>
                              </a:rPr>
                              <m:t>𝒑𝒓𝒐𝒋𝒆𝒄𝒕𝑺𝒄𝒆𝒏𝒂𝒓𝒊𝒐</m:t>
                            </m:r>
                            <m:r>
                              <a:rPr lang="es-PE" sz="1200" b="1" i="1">
                                <a:latin typeface="Cambria Math" panose="02040503050406030204" pitchFamily="18" charset="0"/>
                              </a:rPr>
                              <m:t>,</m:t>
                            </m:r>
                            <m:r>
                              <a:rPr lang="es-PE" sz="1200" b="1" i="1">
                                <a:latin typeface="Cambria Math" panose="02040503050406030204" pitchFamily="18" charset="0"/>
                              </a:rPr>
                              <m:t>𝑫𝑭</m:t>
                            </m:r>
                          </m:e>
                          <m:sup>
                            <m:r>
                              <a:rPr lang="es-MX" sz="1200" b="1" i="1">
                                <a:latin typeface="Cambria Math" panose="02040503050406030204" pitchFamily="18" charset="0"/>
                              </a:rPr>
                              <m:t>(</m:t>
                            </m:r>
                            <m:r>
                              <a:rPr lang="es-PE" sz="1200" b="1" i="1">
                                <a:latin typeface="Cambria Math" panose="02040503050406030204" pitchFamily="18" charset="0"/>
                              </a:rPr>
                              <m:t>𝒕</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15" name="CuadroTexto 14"/>
            <xdr:cNvSpPr txBox="1"/>
          </xdr:nvSpPr>
          <xdr:spPr>
            <a:xfrm>
              <a:off x="24907875" y="76200"/>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𝑫_(〖𝒍𝒆𝒂𝒌𝒂𝒈𝒆𝑨𝒓𝒆𝒂,𝒑𝒓𝒐𝒋𝒆𝒄𝒕𝑺𝒄𝒆𝒏𝒂𝒓𝒊𝒐,𝑫𝑭〗^(</a:t>
              </a:r>
              <a:r>
                <a:rPr lang="es-MX" sz="1200" b="1" i="0">
                  <a:latin typeface="Cambria Math" panose="02040503050406030204" pitchFamily="18" charset="0"/>
                </a:rPr>
                <a:t>(</a:t>
              </a:r>
              <a:r>
                <a:rPr lang="es-PE" sz="1200" b="1" i="0">
                  <a:latin typeface="Cambria Math" panose="02040503050406030204" pitchFamily="18" charset="0"/>
                </a:rPr>
                <a:t>𝒕</a:t>
              </a:r>
              <a:r>
                <a:rPr lang="es-MX" sz="1200" b="1" i="0">
                  <a:latin typeface="Cambria Math" panose="02040503050406030204" pitchFamily="18" charset="0"/>
                </a:rPr>
                <a:t>)</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5</xdr:col>
      <xdr:colOff>104775</xdr:colOff>
      <xdr:row>0</xdr:row>
      <xdr:rowOff>85725</xdr:rowOff>
    </xdr:from>
    <xdr:ext cx="1238250" cy="276226"/>
    <mc:AlternateContent xmlns:mc="http://schemas.openxmlformats.org/markup-compatibility/2006" xmlns:a14="http://schemas.microsoft.com/office/drawing/2010/main">
      <mc:Choice Requires="a14">
        <xdr:sp macro="" textlink="">
          <xdr:nvSpPr>
            <xdr:cNvPr id="16" name="CuadroTexto 15">
              <a:extLst>
                <a:ext uri="{FF2B5EF4-FFF2-40B4-BE49-F238E27FC236}">
                  <a16:creationId xmlns:a16="http://schemas.microsoft.com/office/drawing/2014/main" id="{00000000-0008-0000-0600-000010000000}"/>
                </a:ext>
              </a:extLst>
            </xdr:cNvPr>
            <xdr:cNvSpPr txBox="1"/>
          </xdr:nvSpPr>
          <xdr:spPr>
            <a:xfrm>
              <a:off x="9839325" y="85725"/>
              <a:ext cx="12382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𝒕𝒓𝒂𝒏𝒔𝒊𝒕𝒊𝒐𝒏</m:t>
                        </m:r>
                      </m:sub>
                    </m:sSub>
                    <m:r>
                      <a:rPr lang="es-PE" sz="1600" b="1" i="1">
                        <a:latin typeface="Cambria Math" panose="02040503050406030204" pitchFamily="18" charset="0"/>
                      </a:rPr>
                      <m:t>(</m:t>
                    </m:r>
                    <m:r>
                      <a:rPr lang="es-PE" sz="1600" b="1" i="1">
                        <a:latin typeface="Cambria Math" panose="02040503050406030204" pitchFamily="18" charset="0"/>
                      </a:rPr>
                      <m:t>𝒊</m:t>
                    </m:r>
                    <m:r>
                      <a:rPr lang="es-PE" sz="1600" b="1" i="1">
                        <a:latin typeface="Cambria Math" panose="02040503050406030204" pitchFamily="18" charset="0"/>
                      </a:rPr>
                      <m:t>)</m:t>
                    </m:r>
                  </m:oMath>
                </m:oMathPara>
              </a14:m>
              <a:endParaRPr lang="es-PE" sz="1600" b="1"/>
            </a:p>
          </xdr:txBody>
        </xdr:sp>
      </mc:Choice>
      <mc:Fallback xmlns="">
        <xdr:sp macro="" textlink="">
          <xdr:nvSpPr>
            <xdr:cNvPr id="16" name="CuadroTexto 15"/>
            <xdr:cNvSpPr txBox="1"/>
          </xdr:nvSpPr>
          <xdr:spPr>
            <a:xfrm>
              <a:off x="9839325" y="85725"/>
              <a:ext cx="12382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𝒖_𝒕𝒓𝒂𝒏𝒔𝒊𝒕𝒊𝒐𝒏 (𝒊)</a:t>
              </a:r>
              <a:endParaRPr lang="es-PE" sz="1600" b="1"/>
            </a:p>
          </xdr:txBody>
        </xdr:sp>
      </mc:Fallback>
    </mc:AlternateContent>
    <xdr:clientData/>
  </xdr:oneCellAnchor>
  <xdr:oneCellAnchor>
    <xdr:from>
      <xdr:col>4</xdr:col>
      <xdr:colOff>228599</xdr:colOff>
      <xdr:row>0</xdr:row>
      <xdr:rowOff>95250</xdr:rowOff>
    </xdr:from>
    <xdr:ext cx="1476375" cy="276226"/>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00000000-0008-0000-0600-000011000000}"/>
                </a:ext>
              </a:extLst>
            </xdr:cNvPr>
            <xdr:cNvSpPr txBox="1"/>
          </xdr:nvSpPr>
          <xdr:spPr>
            <a:xfrm>
              <a:off x="6124574" y="95250"/>
              <a:ext cx="147637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𝒄𝒍𝒂𝒔𝒔𝒊𝒇𝒊𝒄𝒂𝒕𝒊𝒐𝒏</m:t>
                        </m:r>
                      </m:sub>
                    </m:sSub>
                    <m:r>
                      <a:rPr lang="es-PE" sz="1600" b="1" i="1">
                        <a:latin typeface="Cambria Math" panose="02040503050406030204" pitchFamily="18" charset="0"/>
                      </a:rPr>
                      <m:t>(</m:t>
                    </m:r>
                    <m:r>
                      <a:rPr lang="es-PE" sz="1600" b="1" i="1">
                        <a:latin typeface="Cambria Math" panose="02040503050406030204" pitchFamily="18" charset="0"/>
                      </a:rPr>
                      <m:t>𝒊</m:t>
                    </m:r>
                    <m:r>
                      <a:rPr lang="es-PE" sz="1600" b="1" i="1">
                        <a:latin typeface="Cambria Math" panose="02040503050406030204" pitchFamily="18" charset="0"/>
                      </a:rPr>
                      <m:t>)</m:t>
                    </m:r>
                  </m:oMath>
                </m:oMathPara>
              </a14:m>
              <a:endParaRPr lang="es-PE" sz="1600" b="1"/>
            </a:p>
          </xdr:txBody>
        </xdr:sp>
      </mc:Choice>
      <mc:Fallback xmlns="">
        <xdr:sp macro="" textlink="">
          <xdr:nvSpPr>
            <xdr:cNvPr id="17" name="CuadroTexto 16"/>
            <xdr:cNvSpPr txBox="1"/>
          </xdr:nvSpPr>
          <xdr:spPr>
            <a:xfrm>
              <a:off x="6124574" y="95250"/>
              <a:ext cx="147637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𝒖_𝒄𝒍𝒂𝒔𝒔𝒊𝒇𝒊𝒄𝒂𝒕𝒊𝒐𝒏 (𝒊)</a:t>
              </a:r>
              <a:endParaRPr lang="es-PE" sz="1600" b="1"/>
            </a:p>
          </xdr:txBody>
        </xdr:sp>
      </mc:Fallback>
    </mc:AlternateContent>
    <xdr:clientData/>
  </xdr:oneCellAnchor>
  <xdr:oneCellAnchor>
    <xdr:from>
      <xdr:col>6</xdr:col>
      <xdr:colOff>342899</xdr:colOff>
      <xdr:row>0</xdr:row>
      <xdr:rowOff>114300</xdr:rowOff>
    </xdr:from>
    <xdr:ext cx="3009901" cy="276226"/>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00000000-0008-0000-0600-000012000000}"/>
                </a:ext>
              </a:extLst>
            </xdr:cNvPr>
            <xdr:cNvSpPr txBox="1"/>
          </xdr:nvSpPr>
          <xdr:spPr>
            <a:xfrm>
              <a:off x="14201774" y="114300"/>
              <a:ext cx="3009901"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𝑬𝑭</m:t>
                      </m:r>
                    </m:e>
                    <m:sub>
                      <m:r>
                        <a:rPr lang="es-PE" sz="1200" b="1" i="1">
                          <a:latin typeface="Cambria Math" panose="02040503050406030204" pitchFamily="18" charset="0"/>
                        </a:rPr>
                        <m:t>𝑨𝑮𝑳</m:t>
                      </m:r>
                    </m:sub>
                  </m:sSub>
                  <m:d>
                    <m:dPr>
                      <m:ctrlPr>
                        <a:rPr lang="es-PE" sz="1200" b="1" i="1">
                          <a:latin typeface="Cambria Math" panose="02040503050406030204" pitchFamily="18" charset="0"/>
                        </a:rPr>
                      </m:ctrlPr>
                    </m:dPr>
                    <m:e>
                      <m:r>
                        <a:rPr lang="es-PE" sz="1200" b="1" i="1">
                          <a:latin typeface="Cambria Math" panose="02040503050406030204" pitchFamily="18" charset="0"/>
                        </a:rPr>
                        <m:t>𝒊</m:t>
                      </m:r>
                    </m:e>
                  </m:d>
                  <m:r>
                    <a:rPr lang="es-PE" sz="1200" b="1" i="1">
                      <a:latin typeface="Cambria Math" panose="02040503050406030204" pitchFamily="18" charset="0"/>
                    </a:rPr>
                    <m:t>+</m:t>
                  </m:r>
                  <m:sSub>
                    <m:sSubPr>
                      <m:ctrlPr>
                        <a:rPr lang="es-PE" sz="1200" b="1" i="1">
                          <a:solidFill>
                            <a:schemeClr val="tx1"/>
                          </a:solidFill>
                          <a:effectLst/>
                          <a:latin typeface="Cambria Math" panose="02040503050406030204" pitchFamily="18" charset="0"/>
                          <a:ea typeface="+mn-ea"/>
                          <a:cs typeface="+mn-cs"/>
                        </a:rPr>
                      </m:ctrlPr>
                    </m:sSubPr>
                    <m:e>
                      <m:r>
                        <a:rPr lang="es-PE" sz="1200" b="1" i="1">
                          <a:solidFill>
                            <a:schemeClr val="tx1"/>
                          </a:solidFill>
                          <a:effectLst/>
                          <a:latin typeface="Cambria Math" panose="02040503050406030204" pitchFamily="18" charset="0"/>
                          <a:ea typeface="+mn-ea"/>
                          <a:cs typeface="+mn-cs"/>
                        </a:rPr>
                        <m:t>𝑬𝑭</m:t>
                      </m:r>
                    </m:e>
                    <m:sub>
                      <m:r>
                        <a:rPr lang="es-PE" sz="1200" b="1" i="1">
                          <a:solidFill>
                            <a:schemeClr val="tx1"/>
                          </a:solidFill>
                          <a:effectLst/>
                          <a:latin typeface="Cambria Math" panose="02040503050406030204" pitchFamily="18" charset="0"/>
                          <a:ea typeface="+mn-ea"/>
                          <a:cs typeface="+mn-cs"/>
                        </a:rPr>
                        <m:t>𝑨𝑮𝑫</m:t>
                      </m:r>
                    </m:sub>
                  </m:sSub>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𝒊</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𝒕𝒕</m:t>
                  </m:r>
                  <m:r>
                    <a:rPr lang="es-PE" sz="1200" b="1" i="1">
                      <a:solidFill>
                        <a:schemeClr val="tx1"/>
                      </a:solidFill>
                      <a:effectLst/>
                      <a:latin typeface="Cambria Math" panose="02040503050406030204" pitchFamily="18" charset="0"/>
                      <a:ea typeface="+mn-ea"/>
                      <a:cs typeface="+mn-cs"/>
                    </a:rPr>
                    <m:t>)</m:t>
                  </m:r>
                </m:oMath>
              </a14:m>
              <a:r>
                <a:rPr lang="es-PE" sz="1200">
                  <a:effectLst/>
                </a:rPr>
                <a:t> + </a:t>
              </a:r>
              <a14:m>
                <m:oMath xmlns:m="http://schemas.openxmlformats.org/officeDocument/2006/math">
                  <m:sSub>
                    <m:sSubPr>
                      <m:ctrlPr>
                        <a:rPr lang="es-PE" sz="1200" b="1" i="1">
                          <a:solidFill>
                            <a:schemeClr val="tx1"/>
                          </a:solidFill>
                          <a:effectLst/>
                          <a:latin typeface="Cambria Math" panose="02040503050406030204" pitchFamily="18" charset="0"/>
                          <a:ea typeface="+mn-ea"/>
                          <a:cs typeface="+mn-cs"/>
                        </a:rPr>
                      </m:ctrlPr>
                    </m:sSubPr>
                    <m:e>
                      <m:r>
                        <a:rPr lang="es-PE" sz="1200" b="1" i="1">
                          <a:solidFill>
                            <a:schemeClr val="tx1"/>
                          </a:solidFill>
                          <a:effectLst/>
                          <a:latin typeface="Cambria Math" panose="02040503050406030204" pitchFamily="18" charset="0"/>
                          <a:ea typeface="+mn-ea"/>
                          <a:cs typeface="+mn-cs"/>
                        </a:rPr>
                        <m:t>𝑬𝑭</m:t>
                      </m:r>
                    </m:e>
                    <m:sub>
                      <m:r>
                        <a:rPr lang="es-PE" sz="1200" b="1" i="1">
                          <a:solidFill>
                            <a:schemeClr val="tx1"/>
                          </a:solidFill>
                          <a:effectLst/>
                          <a:latin typeface="Cambria Math" panose="02040503050406030204" pitchFamily="18" charset="0"/>
                          <a:ea typeface="+mn-ea"/>
                          <a:cs typeface="+mn-cs"/>
                        </a:rPr>
                        <m:t>𝑩𝑮</m:t>
                      </m:r>
                    </m:sub>
                  </m:sSub>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𝒊</m:t>
                  </m:r>
                  <m:r>
                    <a:rPr lang="es-PE" sz="1200" b="1" i="1">
                      <a:solidFill>
                        <a:schemeClr val="tx1"/>
                      </a:solidFill>
                      <a:effectLst/>
                      <a:latin typeface="Cambria Math" panose="02040503050406030204" pitchFamily="18" charset="0"/>
                      <a:ea typeface="+mn-ea"/>
                      <a:cs typeface="+mn-cs"/>
                    </a:rPr>
                    <m:t>, </m:t>
                  </m:r>
                  <m:r>
                    <a:rPr lang="es-PE" sz="1200" b="1" i="1">
                      <a:solidFill>
                        <a:schemeClr val="tx1"/>
                      </a:solidFill>
                      <a:effectLst/>
                      <a:latin typeface="Cambria Math" panose="02040503050406030204" pitchFamily="18" charset="0"/>
                      <a:ea typeface="+mn-ea"/>
                      <a:cs typeface="+mn-cs"/>
                    </a:rPr>
                    <m:t>𝒕</m:t>
                  </m:r>
                  <m:r>
                    <a:rPr lang="es-PE"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𝒕𝒕</m:t>
                  </m:r>
                  <m:r>
                    <a:rPr lang="es-PE" sz="1200" b="1" i="1">
                      <a:solidFill>
                        <a:schemeClr val="tx1"/>
                      </a:solidFill>
                      <a:effectLst/>
                      <a:latin typeface="Cambria Math" panose="02040503050406030204" pitchFamily="18" charset="0"/>
                      <a:ea typeface="+mn-ea"/>
                      <a:cs typeface="+mn-cs"/>
                    </a:rPr>
                    <m:t>)</m:t>
                  </m:r>
                </m:oMath>
              </a14:m>
              <a:endParaRPr lang="es-PE"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200">
                <a:effectLst/>
              </a:endParaRPr>
            </a:p>
            <a:p>
              <a:endParaRPr lang="es-PE" sz="1400" b="1"/>
            </a:p>
          </xdr:txBody>
        </xdr:sp>
      </mc:Choice>
      <mc:Fallback xmlns="">
        <xdr:sp macro="" textlink="">
          <xdr:nvSpPr>
            <xdr:cNvPr id="18" name="CuadroTexto 17"/>
            <xdr:cNvSpPr txBox="1"/>
          </xdr:nvSpPr>
          <xdr:spPr>
            <a:xfrm>
              <a:off x="14201774" y="114300"/>
              <a:ext cx="3009901"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PE" sz="1200" b="1" i="0">
                  <a:latin typeface="Cambria Math" panose="02040503050406030204" pitchFamily="18" charset="0"/>
                </a:rPr>
                <a:t>〖𝑬𝑭〗_𝑨𝑮𝑳 (𝒊)+</a:t>
              </a:r>
              <a:r>
                <a:rPr lang="es-PE" sz="1200" b="1" i="0">
                  <a:solidFill>
                    <a:schemeClr val="tx1"/>
                  </a:solidFill>
                  <a:effectLst/>
                  <a:latin typeface="+mn-lt"/>
                  <a:ea typeface="+mn-ea"/>
                  <a:cs typeface="+mn-cs"/>
                </a:rPr>
                <a:t>〖𝑬𝑭〗_𝑨𝑮</a:t>
              </a:r>
              <a:r>
                <a:rPr lang="es-PE" sz="1200" b="1" i="0">
                  <a:solidFill>
                    <a:schemeClr val="tx1"/>
                  </a:solidFill>
                  <a:effectLst/>
                  <a:latin typeface="Cambria Math" panose="02040503050406030204" pitchFamily="18" charset="0"/>
                  <a:ea typeface="+mn-ea"/>
                  <a:cs typeface="+mn-cs"/>
                </a:rPr>
                <a:t>𝑫</a:t>
              </a:r>
              <a:r>
                <a:rPr lang="es-PE" sz="1200" b="1" i="0">
                  <a:solidFill>
                    <a:schemeClr val="tx1"/>
                  </a:solidFill>
                  <a:effectLst/>
                  <a:latin typeface="+mn-lt"/>
                  <a:ea typeface="+mn-ea"/>
                  <a:cs typeface="+mn-cs"/>
                </a:rPr>
                <a:t> (𝒊</a:t>
              </a:r>
              <a:r>
                <a:rPr lang="es-PE" sz="1200" b="1" i="0">
                  <a:solidFill>
                    <a:schemeClr val="tx1"/>
                  </a:solidFill>
                  <a:effectLst/>
                  <a:latin typeface="Cambria Math" panose="02040503050406030204" pitchFamily="18" charset="0"/>
                  <a:ea typeface="+mn-ea"/>
                  <a:cs typeface="+mn-cs"/>
                </a:rPr>
                <a:t>,𝒕−𝒕𝒕</a:t>
              </a:r>
              <a:r>
                <a:rPr lang="es-PE" sz="1200" b="1" i="0">
                  <a:solidFill>
                    <a:schemeClr val="tx1"/>
                  </a:solidFill>
                  <a:effectLst/>
                  <a:latin typeface="+mn-lt"/>
                  <a:ea typeface="+mn-ea"/>
                  <a:cs typeface="+mn-cs"/>
                </a:rPr>
                <a:t>)</a:t>
              </a:r>
              <a:r>
                <a:rPr lang="es-PE" sz="1200">
                  <a:effectLst/>
                </a:rPr>
                <a:t> + </a:t>
              </a:r>
              <a:r>
                <a:rPr lang="es-PE" sz="1200" b="1" i="0">
                  <a:solidFill>
                    <a:schemeClr val="tx1"/>
                  </a:solidFill>
                  <a:effectLst/>
                  <a:latin typeface="+mn-lt"/>
                  <a:ea typeface="+mn-ea"/>
                  <a:cs typeface="+mn-cs"/>
                </a:rPr>
                <a:t>〖𝑬𝑭〗_</a:t>
              </a:r>
              <a:r>
                <a:rPr lang="es-PE" sz="1200" b="1" i="0">
                  <a:solidFill>
                    <a:schemeClr val="tx1"/>
                  </a:solidFill>
                  <a:effectLst/>
                  <a:latin typeface="Cambria Math" panose="02040503050406030204" pitchFamily="18" charset="0"/>
                  <a:ea typeface="+mn-ea"/>
                  <a:cs typeface="+mn-cs"/>
                </a:rPr>
                <a:t>𝑩𝑮</a:t>
              </a:r>
              <a:r>
                <a:rPr lang="es-PE" sz="1200" b="1" i="0">
                  <a:solidFill>
                    <a:schemeClr val="tx1"/>
                  </a:solidFill>
                  <a:effectLst/>
                  <a:latin typeface="+mn-lt"/>
                  <a:ea typeface="+mn-ea"/>
                  <a:cs typeface="+mn-cs"/>
                </a:rPr>
                <a:t> (𝒊</a:t>
              </a:r>
              <a:r>
                <a:rPr lang="es-PE" sz="1200" b="1" i="0">
                  <a:solidFill>
                    <a:schemeClr val="tx1"/>
                  </a:solidFill>
                  <a:effectLst/>
                  <a:latin typeface="Cambria Math" panose="02040503050406030204" pitchFamily="18" charset="0"/>
                  <a:ea typeface="+mn-ea"/>
                  <a:cs typeface="+mn-cs"/>
                </a:rPr>
                <a:t>, 𝒕−𝒕𝒕</a:t>
              </a:r>
              <a:r>
                <a:rPr lang="es-PE" sz="1200" b="1" i="0">
                  <a:solidFill>
                    <a:schemeClr val="tx1"/>
                  </a:solidFill>
                  <a:effectLst/>
                  <a:latin typeface="+mn-lt"/>
                  <a:ea typeface="+mn-ea"/>
                  <a:cs typeface="+mn-cs"/>
                </a:rPr>
                <a:t>)</a:t>
              </a:r>
              <a:endParaRPr lang="es-PE"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200">
                <a:effectLst/>
              </a:endParaRPr>
            </a:p>
            <a:p>
              <a:pPr/>
              <a:endParaRPr lang="es-PE" sz="1400" b="1"/>
            </a:p>
          </xdr:txBody>
        </xdr:sp>
      </mc:Fallback>
    </mc:AlternateContent>
    <xdr:clientData/>
  </xdr:oneCellAnchor>
  <xdr:oneCellAnchor>
    <xdr:from>
      <xdr:col>3</xdr:col>
      <xdr:colOff>142876</xdr:colOff>
      <xdr:row>0</xdr:row>
      <xdr:rowOff>123825</xdr:rowOff>
    </xdr:from>
    <xdr:ext cx="1276350" cy="265045"/>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00000000-0008-0000-0600-000013000000}"/>
                </a:ext>
              </a:extLst>
            </xdr:cNvPr>
            <xdr:cNvSpPr txBox="1"/>
          </xdr:nvSpPr>
          <xdr:spPr>
            <a:xfrm>
              <a:off x="6391276" y="123825"/>
              <a:ext cx="127635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𝒏𝒓𝑭𝑵𝑭𝒕𝒓𝒂𝒏𝒔𝒕𝒊𝒐𝒏𝒔</m:t>
                        </m:r>
                      </m:e>
                      <m:sub/>
                    </m:sSub>
                  </m:oMath>
                </m:oMathPara>
              </a14:m>
              <a:endParaRPr lang="es-PE" sz="1800" b="1"/>
            </a:p>
          </xdr:txBody>
        </xdr:sp>
      </mc:Choice>
      <mc:Fallback xmlns="">
        <xdr:sp macro="" textlink="">
          <xdr:nvSpPr>
            <xdr:cNvPr id="19" name="CuadroTexto 18"/>
            <xdr:cNvSpPr txBox="1"/>
          </xdr:nvSpPr>
          <xdr:spPr>
            <a:xfrm>
              <a:off x="6391276" y="123825"/>
              <a:ext cx="127635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〖𝒏𝒓𝑭𝑵𝑭𝒕𝒓𝒂𝒏𝒔𝒕𝒊𝒐𝒏𝒔〗_</a:t>
              </a:r>
              <a:endParaRPr lang="es-PE" sz="1800" b="1"/>
            </a:p>
          </xdr:txBody>
        </xdr:sp>
      </mc:Fallback>
    </mc:AlternateContent>
    <xdr:clientData/>
  </xdr:oneCellAnchor>
  <xdr:oneCellAnchor>
    <xdr:from>
      <xdr:col>7</xdr:col>
      <xdr:colOff>114300</xdr:colOff>
      <xdr:row>0</xdr:row>
      <xdr:rowOff>76200</xdr:rowOff>
    </xdr:from>
    <xdr:ext cx="2295525" cy="265045"/>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00000000-0008-0000-0600-000014000000}"/>
                </a:ext>
              </a:extLst>
            </xdr:cNvPr>
            <xdr:cNvSpPr txBox="1"/>
          </xdr:nvSpPr>
          <xdr:spPr>
            <a:xfrm>
              <a:off x="14570472" y="76200"/>
              <a:ext cx="229552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l-GR" sz="1200" b="1" i="1">
                            <a:latin typeface="Cambria Math" panose="02040503050406030204" pitchFamily="18" charset="0"/>
                          </a:rPr>
                          <m:t>𝜟</m:t>
                        </m:r>
                        <m:r>
                          <a:rPr lang="es-PE" sz="1200" b="1" i="1">
                            <a:latin typeface="Cambria Math" panose="02040503050406030204" pitchFamily="18" charset="0"/>
                          </a:rPr>
                          <m:t>𝒂𝒓𝒆𝒂</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𝒍𝒆𝒂𝒌𝒂𝒈𝒆𝑨𝒓𝒆𝒂</m:t>
                            </m:r>
                            <m:r>
                              <a:rPr lang="es-PE" sz="1200" b="1" i="1">
                                <a:latin typeface="Cambria Math" panose="02040503050406030204" pitchFamily="18" charset="0"/>
                              </a:rPr>
                              <m:t>,</m:t>
                            </m:r>
                            <m:r>
                              <a:rPr lang="es-PE" sz="1200" b="1" i="1">
                                <a:solidFill>
                                  <a:schemeClr val="tx1"/>
                                </a:solidFill>
                                <a:effectLst/>
                                <a:latin typeface="Cambria Math" panose="02040503050406030204" pitchFamily="18" charset="0"/>
                                <a:ea typeface="+mn-ea"/>
                                <a:cs typeface="+mn-cs"/>
                              </a:rPr>
                              <m:t>𝒑𝒓𝒐𝒋𝒆𝒄𝒕𝑺𝒄𝒆𝒏𝒂𝒓𝒊𝒐</m:t>
                            </m:r>
                          </m:e>
                          <m:sup>
                            <m:r>
                              <a:rPr lang="es-MX" sz="1200" b="1" i="1">
                                <a:latin typeface="Cambria Math" panose="02040503050406030204" pitchFamily="18" charset="0"/>
                              </a:rPr>
                              <m:t>(</m:t>
                            </m:r>
                            <m:r>
                              <a:rPr lang="es-MX" sz="1200" b="1" i="1">
                                <a:latin typeface="Cambria Math" panose="02040503050406030204" pitchFamily="18" charset="0"/>
                              </a:rPr>
                              <m:t>𝒊</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20" name="CuadroTexto 19">
              <a:extLst>
                <a:ext uri="{FF2B5EF4-FFF2-40B4-BE49-F238E27FC236}">
                  <a16:creationId xmlns:a16="http://schemas.microsoft.com/office/drawing/2014/main" id="{00000000-0008-0000-0600-000014000000}"/>
                </a:ext>
              </a:extLst>
            </xdr:cNvPr>
            <xdr:cNvSpPr txBox="1"/>
          </xdr:nvSpPr>
          <xdr:spPr>
            <a:xfrm>
              <a:off x="14570472" y="76200"/>
              <a:ext cx="229552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a:t>
              </a:r>
              <a:r>
                <a:rPr lang="el-GR" sz="1200" b="1" i="0">
                  <a:latin typeface="Cambria Math" panose="02040503050406030204" pitchFamily="18" charset="0"/>
                </a:rPr>
                <a:t>𝜟</a:t>
              </a:r>
              <a:r>
                <a:rPr lang="es-PE" sz="1200" b="1" i="0">
                  <a:latin typeface="Cambria Math" panose="02040503050406030204" pitchFamily="18" charset="0"/>
                </a:rPr>
                <a:t>𝒂𝒓𝒆𝒂〗_(〖𝒍𝒆𝒂𝒌𝒂𝒈𝒆𝑨𝒓𝒆𝒂,</a:t>
              </a:r>
              <a:r>
                <a:rPr lang="es-PE" sz="1200" b="1" i="0">
                  <a:solidFill>
                    <a:schemeClr val="tx1"/>
                  </a:solidFill>
                  <a:effectLst/>
                  <a:latin typeface="Cambria Math" panose="02040503050406030204" pitchFamily="18" charset="0"/>
                  <a:ea typeface="+mn-ea"/>
                  <a:cs typeface="+mn-cs"/>
                </a:rPr>
                <a:t>𝒑𝒓𝒐𝒋𝒆𝒄𝒕𝑺𝒄𝒆𝒏𝒂𝒓𝒊𝒐〗^(</a:t>
              </a:r>
              <a:r>
                <a:rPr lang="es-MX" sz="1200" b="1" i="0">
                  <a:latin typeface="Cambria Math" panose="02040503050406030204" pitchFamily="18" charset="0"/>
                </a:rPr>
                <a:t>(𝒊)</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8</xdr:col>
      <xdr:colOff>104776</xdr:colOff>
      <xdr:row>0</xdr:row>
      <xdr:rowOff>66675</xdr:rowOff>
    </xdr:from>
    <xdr:ext cx="2324100" cy="265045"/>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00000000-0008-0000-0600-000015000000}"/>
                </a:ext>
              </a:extLst>
            </xdr:cNvPr>
            <xdr:cNvSpPr txBox="1"/>
          </xdr:nvSpPr>
          <xdr:spPr>
            <a:xfrm>
              <a:off x="20107276" y="66675"/>
              <a:ext cx="232410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l-GR" sz="1200" b="1" i="1">
                            <a:latin typeface="Cambria Math" panose="02040503050406030204" pitchFamily="18" charset="0"/>
                          </a:rPr>
                          <m:t>𝜟</m:t>
                        </m:r>
                        <m:r>
                          <a:rPr lang="es-PE" sz="1200" b="1" i="1">
                            <a:latin typeface="Cambria Math" panose="02040503050406030204" pitchFamily="18" charset="0"/>
                          </a:rPr>
                          <m:t>𝒂𝒓𝒆𝒂</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𝒍𝒆𝒂𝒌𝒂𝒈𝒆𝑨𝒓𝒆𝒂</m:t>
                            </m:r>
                            <m:r>
                              <a:rPr lang="es-MX" sz="1200" b="1" i="1">
                                <a:solidFill>
                                  <a:schemeClr val="tx1"/>
                                </a:solidFill>
                                <a:effectLst/>
                                <a:latin typeface="Cambria Math" panose="02040503050406030204" pitchFamily="18" charset="0"/>
                                <a:ea typeface="+mn-ea"/>
                                <a:cs typeface="+mn-cs"/>
                              </a:rPr>
                              <m:t>,</m:t>
                            </m:r>
                            <m:r>
                              <a:rPr lang="es-PE" sz="1200" b="1" i="1">
                                <a:solidFill>
                                  <a:schemeClr val="tx1"/>
                                </a:solidFill>
                                <a:effectLst/>
                                <a:latin typeface="Cambria Math" panose="02040503050406030204" pitchFamily="18" charset="0"/>
                                <a:ea typeface="+mn-ea"/>
                                <a:cs typeface="+mn-cs"/>
                              </a:rPr>
                              <m:t>𝒃𝒂𝒔𝒆𝒍𝒊𝒏𝒆𝑺𝒄𝒆𝒏𝒂𝒓𝒊𝒐</m:t>
                            </m:r>
                          </m:e>
                          <m:sup>
                            <m:r>
                              <a:rPr lang="es-MX" sz="1200" b="1" i="1">
                                <a:latin typeface="Cambria Math" panose="02040503050406030204" pitchFamily="18" charset="0"/>
                              </a:rPr>
                              <m:t>(</m:t>
                            </m:r>
                            <m:r>
                              <a:rPr lang="es-MX" sz="1200" b="1" i="1">
                                <a:latin typeface="Cambria Math" panose="02040503050406030204" pitchFamily="18" charset="0"/>
                              </a:rPr>
                              <m:t>𝒊</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21" name="CuadroTexto 20"/>
            <xdr:cNvSpPr txBox="1"/>
          </xdr:nvSpPr>
          <xdr:spPr>
            <a:xfrm>
              <a:off x="20107276" y="66675"/>
              <a:ext cx="2324100"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a:t>
              </a:r>
              <a:r>
                <a:rPr lang="el-GR" sz="1200" b="1" i="0">
                  <a:latin typeface="Cambria Math" panose="02040503050406030204" pitchFamily="18" charset="0"/>
                </a:rPr>
                <a:t>𝜟</a:t>
              </a:r>
              <a:r>
                <a:rPr lang="es-PE" sz="1200" b="1" i="0">
                  <a:latin typeface="Cambria Math" panose="02040503050406030204" pitchFamily="18" charset="0"/>
                </a:rPr>
                <a:t>𝒂𝒓𝒆𝒂〗_(〖𝒍𝒆𝒂𝒌𝒂𝒈𝒆𝑨𝒓𝒆𝒂</a:t>
              </a:r>
              <a:r>
                <a:rPr lang="es-MX" sz="1200" b="1" i="0">
                  <a:solidFill>
                    <a:schemeClr val="tx1"/>
                  </a:solidFill>
                  <a:effectLst/>
                  <a:latin typeface="Cambria Math" panose="02040503050406030204" pitchFamily="18" charset="0"/>
                  <a:ea typeface="+mn-ea"/>
                  <a:cs typeface="+mn-cs"/>
                </a:rPr>
                <a:t>,</a:t>
              </a:r>
              <a:r>
                <a:rPr lang="es-PE" sz="1200" b="1" i="0">
                  <a:solidFill>
                    <a:schemeClr val="tx1"/>
                  </a:solidFill>
                  <a:effectLst/>
                  <a:latin typeface="Cambria Math" panose="02040503050406030204" pitchFamily="18" charset="0"/>
                  <a:ea typeface="+mn-ea"/>
                  <a:cs typeface="+mn-cs"/>
                </a:rPr>
                <a:t>𝒃𝒂𝒔𝒆𝒍𝒊𝒏𝒆𝑺𝒄𝒆𝒏𝒂𝒓𝒊𝒐〗^(</a:t>
              </a:r>
              <a:r>
                <a:rPr lang="es-MX" sz="1200" b="1" i="0">
                  <a:latin typeface="Cambria Math" panose="02040503050406030204" pitchFamily="18" charset="0"/>
                </a:rPr>
                <a:t>(𝒊)</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10</xdr:col>
      <xdr:colOff>209550</xdr:colOff>
      <xdr:row>0</xdr:row>
      <xdr:rowOff>76200</xdr:rowOff>
    </xdr:from>
    <xdr:ext cx="1979545" cy="265045"/>
    <mc:AlternateContent xmlns:mc="http://schemas.openxmlformats.org/markup-compatibility/2006" xmlns:a14="http://schemas.microsoft.com/office/drawing/2010/main">
      <mc:Choice Requires="a14">
        <xdr:sp macro="" textlink="">
          <xdr:nvSpPr>
            <xdr:cNvPr id="12" name="CuadroTexto 11">
              <a:extLst>
                <a:ext uri="{FF2B5EF4-FFF2-40B4-BE49-F238E27FC236}">
                  <a16:creationId xmlns:a16="http://schemas.microsoft.com/office/drawing/2014/main" id="{00000000-0008-0000-0600-00000C000000}"/>
                </a:ext>
              </a:extLst>
            </xdr:cNvPr>
            <xdr:cNvSpPr txBox="1"/>
          </xdr:nvSpPr>
          <xdr:spPr>
            <a:xfrm>
              <a:off x="25193625" y="76200"/>
              <a:ext cx="197954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100" b="1" i="1">
                            <a:latin typeface="Cambria Math" panose="02040503050406030204" pitchFamily="18" charset="0"/>
                          </a:rPr>
                        </m:ctrlPr>
                      </m:sSubPr>
                      <m:e>
                        <m:r>
                          <a:rPr lang="es-PE" sz="1100" b="1" i="1">
                            <a:latin typeface="Cambria Math" panose="02040503050406030204" pitchFamily="18" charset="0"/>
                          </a:rPr>
                          <m:t>𝑫</m:t>
                        </m:r>
                      </m:e>
                      <m:sub>
                        <m:sSup>
                          <m:sSupPr>
                            <m:ctrlPr>
                              <a:rPr lang="es-PE" sz="1100" b="1" i="1">
                                <a:latin typeface="Cambria Math" panose="02040503050406030204" pitchFamily="18" charset="0"/>
                              </a:rPr>
                            </m:ctrlPr>
                          </m:sSupPr>
                          <m:e>
                            <m:r>
                              <a:rPr lang="es-PE" sz="1100" b="1" i="1">
                                <a:latin typeface="Cambria Math" panose="02040503050406030204" pitchFamily="18" charset="0"/>
                              </a:rPr>
                              <m:t>𝒍𝒆𝒂𝒌𝒂𝒈𝒆𝑨𝒓𝒆𝒂</m:t>
                            </m:r>
                            <m:r>
                              <a:rPr lang="es-PE" sz="1100" b="1" i="1">
                                <a:latin typeface="Cambria Math" panose="02040503050406030204" pitchFamily="18" charset="0"/>
                              </a:rPr>
                              <m:t>,</m:t>
                            </m:r>
                            <m:r>
                              <a:rPr lang="es-PE" sz="1100" b="1" i="1">
                                <a:latin typeface="Cambria Math" panose="02040503050406030204" pitchFamily="18" charset="0"/>
                              </a:rPr>
                              <m:t>𝒃𝒂𝒔𝒆𝒍𝒊𝒏𝒆𝑺𝒄𝒆𝒏𝒂𝒓𝒊𝒐</m:t>
                            </m:r>
                            <m:r>
                              <a:rPr lang="es-PE" sz="1100" b="1" i="1">
                                <a:latin typeface="Cambria Math" panose="02040503050406030204" pitchFamily="18" charset="0"/>
                              </a:rPr>
                              <m:t>,</m:t>
                            </m:r>
                            <m:r>
                              <a:rPr lang="es-PE" sz="1100" b="1" i="1">
                                <a:latin typeface="Cambria Math" panose="02040503050406030204" pitchFamily="18" charset="0"/>
                              </a:rPr>
                              <m:t>𝑫𝑭</m:t>
                            </m:r>
                          </m:e>
                          <m:sup>
                            <m:r>
                              <a:rPr lang="es-MX" sz="1100" b="1" i="1">
                                <a:latin typeface="Cambria Math" panose="02040503050406030204" pitchFamily="18" charset="0"/>
                              </a:rPr>
                              <m:t>(</m:t>
                            </m:r>
                            <m:r>
                              <a:rPr lang="es-PE" sz="1100" b="1" i="1">
                                <a:latin typeface="Cambria Math" panose="02040503050406030204" pitchFamily="18" charset="0"/>
                              </a:rPr>
                              <m:t>𝒕</m:t>
                            </m:r>
                            <m:r>
                              <a:rPr lang="es-MX" sz="1100" b="1" i="1">
                                <a:latin typeface="Cambria Math" panose="02040503050406030204" pitchFamily="18" charset="0"/>
                              </a:rPr>
                              <m:t>)</m:t>
                            </m:r>
                          </m:sup>
                        </m:sSup>
                      </m:sub>
                    </m:sSub>
                  </m:oMath>
                </m:oMathPara>
              </a14:m>
              <a:endParaRPr lang="es-PE" sz="1600" b="1"/>
            </a:p>
          </xdr:txBody>
        </xdr:sp>
      </mc:Choice>
      <mc:Fallback xmlns="">
        <xdr:sp macro="" textlink="">
          <xdr:nvSpPr>
            <xdr:cNvPr id="12" name="CuadroTexto 11"/>
            <xdr:cNvSpPr txBox="1"/>
          </xdr:nvSpPr>
          <xdr:spPr>
            <a:xfrm>
              <a:off x="25193625" y="76200"/>
              <a:ext cx="1979545"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100" b="1" i="0">
                  <a:latin typeface="Cambria Math" panose="02040503050406030204" pitchFamily="18" charset="0"/>
                </a:rPr>
                <a:t>𝑫_(〖𝒍𝒆𝒂𝒌𝒂𝒈𝒆𝑨𝒓𝒆𝒂,𝒃𝒂𝒔𝒆𝒍𝒊𝒏𝒆𝑺𝒄𝒆𝒏𝒂𝒓𝒊𝒐,𝑫𝑭〗^(</a:t>
              </a:r>
              <a:r>
                <a:rPr lang="es-MX" sz="1100" b="1" i="0">
                  <a:latin typeface="Cambria Math" panose="02040503050406030204" pitchFamily="18" charset="0"/>
                </a:rPr>
                <a:t>(</a:t>
              </a:r>
              <a:r>
                <a:rPr lang="es-PE" sz="1100" b="1" i="0">
                  <a:latin typeface="Cambria Math" panose="02040503050406030204" pitchFamily="18" charset="0"/>
                </a:rPr>
                <a:t>𝒕</a:t>
              </a:r>
              <a:r>
                <a:rPr lang="es-MX" sz="1100" b="1" i="0">
                  <a:latin typeface="Cambria Math" panose="02040503050406030204" pitchFamily="18" charset="0"/>
                </a:rPr>
                <a:t>)</a:t>
              </a:r>
              <a:r>
                <a:rPr lang="es-PE" sz="1100" b="1" i="0">
                  <a:latin typeface="Cambria Math" panose="02040503050406030204" pitchFamily="18" charset="0"/>
                </a:rPr>
                <a:t>)</a:t>
              </a:r>
              <a:r>
                <a:rPr lang="es-MX" sz="1100" b="1" i="0">
                  <a:latin typeface="Cambria Math" panose="02040503050406030204" pitchFamily="18" charset="0"/>
                </a:rPr>
                <a:t> </a:t>
              </a:r>
              <a:r>
                <a:rPr lang="es-PE" sz="1100" b="1" i="0">
                  <a:latin typeface="Cambria Math" panose="02040503050406030204" pitchFamily="18" charset="0"/>
                </a:rPr>
                <a:t>)</a:t>
              </a:r>
              <a:endParaRPr lang="es-PE" sz="1600" b="1"/>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editAs="oneCell">
    <xdr:from>
      <xdr:col>5</xdr:col>
      <xdr:colOff>1828800</xdr:colOff>
      <xdr:row>28</xdr:row>
      <xdr:rowOff>95250</xdr:rowOff>
    </xdr:from>
    <xdr:to>
      <xdr:col>8</xdr:col>
      <xdr:colOff>1123950</xdr:colOff>
      <xdr:row>33</xdr:row>
      <xdr:rowOff>7661</xdr:rowOff>
    </xdr:to>
    <xdr:pic>
      <xdr:nvPicPr>
        <xdr:cNvPr id="36" name="Imagen 35">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1"/>
        <a:stretch>
          <a:fillRect/>
        </a:stretch>
      </xdr:blipFill>
      <xdr:spPr>
        <a:xfrm>
          <a:off x="10325100" y="6810375"/>
          <a:ext cx="4124325" cy="864911"/>
        </a:xfrm>
        <a:prstGeom prst="rect">
          <a:avLst/>
        </a:prstGeom>
      </xdr:spPr>
    </xdr:pic>
    <xdr:clientData/>
  </xdr:twoCellAnchor>
  <xdr:twoCellAnchor editAs="oneCell">
    <xdr:from>
      <xdr:col>5</xdr:col>
      <xdr:colOff>1885952</xdr:colOff>
      <xdr:row>34</xdr:row>
      <xdr:rowOff>114300</xdr:rowOff>
    </xdr:from>
    <xdr:to>
      <xdr:col>8</xdr:col>
      <xdr:colOff>819151</xdr:colOff>
      <xdr:row>38</xdr:row>
      <xdr:rowOff>145580</xdr:rowOff>
    </xdr:to>
    <xdr:pic>
      <xdr:nvPicPr>
        <xdr:cNvPr id="37" name="Imagen 36">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2"/>
        <a:stretch>
          <a:fillRect/>
        </a:stretch>
      </xdr:blipFill>
      <xdr:spPr>
        <a:xfrm>
          <a:off x="10382252" y="7972425"/>
          <a:ext cx="3762374" cy="793280"/>
        </a:xfrm>
        <a:prstGeom prst="rect">
          <a:avLst/>
        </a:prstGeom>
      </xdr:spPr>
    </xdr:pic>
    <xdr:clientData/>
  </xdr:twoCellAnchor>
  <xdr:twoCellAnchor editAs="oneCell">
    <xdr:from>
      <xdr:col>2</xdr:col>
      <xdr:colOff>1003146</xdr:colOff>
      <xdr:row>27</xdr:row>
      <xdr:rowOff>9525</xdr:rowOff>
    </xdr:from>
    <xdr:to>
      <xdr:col>5</xdr:col>
      <xdr:colOff>485306</xdr:colOff>
      <xdr:row>31</xdr:row>
      <xdr:rowOff>133149</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
        <a:stretch>
          <a:fillRect/>
        </a:stretch>
      </xdr:blipFill>
      <xdr:spPr>
        <a:xfrm>
          <a:off x="4374996" y="6534150"/>
          <a:ext cx="4606610" cy="885624"/>
        </a:xfrm>
        <a:prstGeom prst="rect">
          <a:avLst/>
        </a:prstGeom>
      </xdr:spPr>
    </xdr:pic>
    <xdr:clientData/>
  </xdr:twoCellAnchor>
  <xdr:twoCellAnchor editAs="oneCell">
    <xdr:from>
      <xdr:col>0</xdr:col>
      <xdr:colOff>266700</xdr:colOff>
      <xdr:row>0</xdr:row>
      <xdr:rowOff>55849</xdr:rowOff>
    </xdr:from>
    <xdr:to>
      <xdr:col>1</xdr:col>
      <xdr:colOff>1209352</xdr:colOff>
      <xdr:row>1</xdr:row>
      <xdr:rowOff>1</xdr:rowOff>
    </xdr:to>
    <xdr:pic>
      <xdr:nvPicPr>
        <xdr:cNvPr id="39" name="Imagen 38">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4"/>
        <a:stretch>
          <a:fillRect/>
        </a:stretch>
      </xdr:blipFill>
      <xdr:spPr>
        <a:xfrm>
          <a:off x="266700" y="55849"/>
          <a:ext cx="2628577" cy="382302"/>
        </a:xfrm>
        <a:prstGeom prst="rect">
          <a:avLst/>
        </a:prstGeom>
      </xdr:spPr>
    </xdr:pic>
    <xdr:clientData/>
  </xdr:twoCellAnchor>
  <xdr:twoCellAnchor editAs="oneCell">
    <xdr:from>
      <xdr:col>0</xdr:col>
      <xdr:colOff>712470</xdr:colOff>
      <xdr:row>1</xdr:row>
      <xdr:rowOff>361950</xdr:rowOff>
    </xdr:from>
    <xdr:to>
      <xdr:col>0</xdr:col>
      <xdr:colOff>1096107</xdr:colOff>
      <xdr:row>1</xdr:row>
      <xdr:rowOff>781050</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4"/>
        <a:srcRect r="87943" b="4866"/>
        <a:stretch/>
      </xdr:blipFill>
      <xdr:spPr>
        <a:xfrm>
          <a:off x="712470" y="800100"/>
          <a:ext cx="383637" cy="419100"/>
        </a:xfrm>
        <a:prstGeom prst="rect">
          <a:avLst/>
        </a:prstGeom>
      </xdr:spPr>
    </xdr:pic>
    <xdr:clientData/>
  </xdr:twoCellAnchor>
  <xdr:oneCellAnchor>
    <xdr:from>
      <xdr:col>10</xdr:col>
      <xdr:colOff>209551</xdr:colOff>
      <xdr:row>0</xdr:row>
      <xdr:rowOff>47625</xdr:rowOff>
    </xdr:from>
    <xdr:ext cx="723899" cy="304801"/>
    <mc:AlternateContent xmlns:mc="http://schemas.openxmlformats.org/markup-compatibility/2006" xmlns:a14="http://schemas.microsoft.com/office/drawing/2010/main">
      <mc:Choice Requires="a14">
        <xdr:sp macro="" textlink="">
          <xdr:nvSpPr>
            <xdr:cNvPr id="41" name="CuadroTexto 40">
              <a:extLst>
                <a:ext uri="{FF2B5EF4-FFF2-40B4-BE49-F238E27FC236}">
                  <a16:creationId xmlns:a16="http://schemas.microsoft.com/office/drawing/2014/main" id="{00000000-0008-0000-0700-000029000000}"/>
                </a:ext>
              </a:extLst>
            </xdr:cNvPr>
            <xdr:cNvSpPr txBox="1"/>
          </xdr:nvSpPr>
          <xdr:spPr>
            <a:xfrm>
              <a:off x="15716251" y="47625"/>
              <a:ext cx="723899"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ea typeface="Cambria Math" panose="02040503050406030204" pitchFamily="18" charset="0"/>
                          </a:rPr>
                          <m:t>𝝆</m:t>
                        </m:r>
                      </m:e>
                      <m:sub>
                        <m:r>
                          <a:rPr lang="es-PE" sz="1600" b="1" i="1">
                            <a:latin typeface="Cambria Math" panose="02040503050406030204" pitchFamily="18" charset="0"/>
                          </a:rPr>
                          <m:t>𝒘𝒐𝒐𝒅</m:t>
                        </m:r>
                        <m:r>
                          <a:rPr lang="es-PE" sz="1600" b="1" i="1">
                            <a:latin typeface="Cambria Math" panose="02040503050406030204" pitchFamily="18" charset="0"/>
                          </a:rPr>
                          <m:t>,</m:t>
                        </m:r>
                        <m:r>
                          <a:rPr lang="es-PE" sz="1600" b="1" i="1">
                            <a:latin typeface="Cambria Math" panose="02040503050406030204" pitchFamily="18" charset="0"/>
                          </a:rPr>
                          <m:t>𝒋</m:t>
                        </m:r>
                      </m:sub>
                    </m:sSub>
                  </m:oMath>
                </m:oMathPara>
              </a14:m>
              <a:endParaRPr lang="es-PE" sz="1600" b="1"/>
            </a:p>
          </xdr:txBody>
        </xdr:sp>
      </mc:Choice>
      <mc:Fallback xmlns="">
        <xdr:sp macro="" textlink="">
          <xdr:nvSpPr>
            <xdr:cNvPr id="41" name="CuadroTexto 40">
              <a:extLst>
                <a:ext uri="{FF2B5EF4-FFF2-40B4-BE49-F238E27FC236}">
                  <a16:creationId xmlns:a16="http://schemas.microsoft.com/office/drawing/2014/main" id="{00000000-0008-0000-0700-000029000000}"/>
                </a:ext>
              </a:extLst>
            </xdr:cNvPr>
            <xdr:cNvSpPr txBox="1"/>
          </xdr:nvSpPr>
          <xdr:spPr>
            <a:xfrm>
              <a:off x="15716251" y="47625"/>
              <a:ext cx="723899"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ea typeface="Cambria Math" panose="02040503050406030204" pitchFamily="18" charset="0"/>
                </a:rPr>
                <a:t>𝝆_(</a:t>
              </a:r>
              <a:r>
                <a:rPr lang="es-PE" sz="1600" b="1" i="0">
                  <a:latin typeface="Cambria Math" panose="02040503050406030204" pitchFamily="18" charset="0"/>
                </a:rPr>
                <a:t>𝒘𝒐𝒐𝒅,𝒋)</a:t>
              </a:r>
              <a:endParaRPr lang="es-PE" sz="1600" b="1"/>
            </a:p>
          </xdr:txBody>
        </xdr:sp>
      </mc:Fallback>
    </mc:AlternateContent>
    <xdr:clientData/>
  </xdr:oneCellAnchor>
  <xdr:oneCellAnchor>
    <xdr:from>
      <xdr:col>15</xdr:col>
      <xdr:colOff>200025</xdr:colOff>
      <xdr:row>0</xdr:row>
      <xdr:rowOff>114300</xdr:rowOff>
    </xdr:from>
    <xdr:ext cx="1619250" cy="243254"/>
    <mc:AlternateContent xmlns:mc="http://schemas.openxmlformats.org/markup-compatibility/2006" xmlns:a14="http://schemas.microsoft.com/office/drawing/2010/main">
      <mc:Choice Requires="a14">
        <xdr:sp macro="" textlink="">
          <xdr:nvSpPr>
            <xdr:cNvPr id="42" name="CuadroTexto 41">
              <a:extLst>
                <a:ext uri="{FF2B5EF4-FFF2-40B4-BE49-F238E27FC236}">
                  <a16:creationId xmlns:a16="http://schemas.microsoft.com/office/drawing/2014/main" id="{00000000-0008-0000-0700-00002A000000}"/>
                </a:ext>
              </a:extLst>
            </xdr:cNvPr>
            <xdr:cNvSpPr txBox="1"/>
          </xdr:nvSpPr>
          <xdr:spPr>
            <a:xfrm>
              <a:off x="28317825" y="114300"/>
              <a:ext cx="16192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𝑪𝑻</m:t>
                        </m:r>
                      </m:e>
                      <m:sub>
                        <m:r>
                          <a:rPr lang="es-MX" sz="1400" b="1" i="1">
                            <a:latin typeface="Cambria Math" panose="02040503050406030204" pitchFamily="18" charset="0"/>
                          </a:rPr>
                          <m:t>𝒑𝒓𝒐𝒋𝒆𝒄𝒕</m:t>
                        </m:r>
                      </m:sub>
                    </m:sSub>
                    <m:r>
                      <a:rPr lang="es-PE" sz="1400" b="1" i="1">
                        <a:latin typeface="Cambria Math" panose="02040503050406030204" pitchFamily="18" charset="0"/>
                      </a:rPr>
                      <m:t>(</m:t>
                    </m:r>
                    <m:r>
                      <a:rPr lang="es-PE" sz="1400" b="1" i="1">
                        <a:latin typeface="Cambria Math" panose="02040503050406030204" pitchFamily="18" charset="0"/>
                      </a:rPr>
                      <m:t>𝒉</m:t>
                    </m:r>
                    <m:r>
                      <a:rPr lang="es-PE" sz="1400" b="1" i="1">
                        <a:latin typeface="Cambria Math" panose="02040503050406030204" pitchFamily="18" charset="0"/>
                      </a:rPr>
                      <m:t>,</m:t>
                    </m:r>
                    <m:r>
                      <a:rPr lang="es-PE" sz="1400" b="1" i="1">
                        <a:latin typeface="Cambria Math" panose="02040503050406030204" pitchFamily="18" charset="0"/>
                      </a:rPr>
                      <m:t>𝒋</m:t>
                    </m:r>
                    <m:r>
                      <a:rPr lang="es-PE" sz="1400" b="1" i="1">
                        <a:latin typeface="Cambria Math" panose="02040503050406030204" pitchFamily="18" charset="0"/>
                      </a:rPr>
                      <m:t>,</m:t>
                    </m:r>
                    <m:r>
                      <a:rPr lang="es-PE" sz="1400" b="1" i="1">
                        <a:latin typeface="Cambria Math" panose="02040503050406030204" pitchFamily="18" charset="0"/>
                      </a:rPr>
                      <m:t>𝒕𝒚</m:t>
                    </m:r>
                    <m:r>
                      <a:rPr lang="es-PE" sz="1400" b="1" i="1">
                        <a:latin typeface="Cambria Math" panose="02040503050406030204" pitchFamily="18" charset="0"/>
                      </a:rPr>
                      <m:t>,</m:t>
                    </m:r>
                    <m:r>
                      <a:rPr lang="es-PE" sz="1400" b="1" i="1">
                        <a:latin typeface="Cambria Math" panose="02040503050406030204" pitchFamily="18" charset="0"/>
                      </a:rPr>
                      <m:t>𝒕</m:t>
                    </m:r>
                    <m:r>
                      <a:rPr lang="es-PE" sz="1400" b="1" i="1">
                        <a:latin typeface="Cambria Math" panose="02040503050406030204" pitchFamily="18" charset="0"/>
                      </a:rPr>
                      <m:t>)</m:t>
                    </m:r>
                  </m:oMath>
                </m:oMathPara>
              </a14:m>
              <a:endParaRPr lang="es-PE" sz="1400" b="1"/>
            </a:p>
          </xdr:txBody>
        </xdr:sp>
      </mc:Choice>
      <mc:Fallback xmlns="">
        <xdr:sp macro="" textlink="">
          <xdr:nvSpPr>
            <xdr:cNvPr id="42" name="CuadroTexto 41"/>
            <xdr:cNvSpPr txBox="1"/>
          </xdr:nvSpPr>
          <xdr:spPr>
            <a:xfrm>
              <a:off x="28317825" y="114300"/>
              <a:ext cx="16192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〖𝑪𝑻〗_</a:t>
              </a:r>
              <a:r>
                <a:rPr lang="es-MX" sz="1400" b="1" i="0">
                  <a:latin typeface="Cambria Math" panose="02040503050406030204" pitchFamily="18" charset="0"/>
                </a:rPr>
                <a:t>𝒑𝒓𝒐𝒋𝒆𝒄𝒕</a:t>
              </a:r>
              <a:r>
                <a:rPr lang="es-PE" sz="1400" b="1" i="0">
                  <a:latin typeface="Cambria Math" panose="02040503050406030204" pitchFamily="18" charset="0"/>
                </a:rPr>
                <a:t> (𝒉,𝒋,𝒕𝒚,𝒕)</a:t>
              </a:r>
              <a:endParaRPr lang="es-PE" sz="1400" b="1"/>
            </a:p>
          </xdr:txBody>
        </xdr:sp>
      </mc:Fallback>
    </mc:AlternateContent>
    <xdr:clientData/>
  </xdr:oneCellAnchor>
  <xdr:oneCellAnchor>
    <xdr:from>
      <xdr:col>9</xdr:col>
      <xdr:colOff>314325</xdr:colOff>
      <xdr:row>0</xdr:row>
      <xdr:rowOff>76200</xdr:rowOff>
    </xdr:from>
    <xdr:ext cx="1562100" cy="243254"/>
    <mc:AlternateContent xmlns:mc="http://schemas.openxmlformats.org/markup-compatibility/2006" xmlns:a14="http://schemas.microsoft.com/office/drawing/2010/main">
      <mc:Choice Requires="a14">
        <xdr:sp macro="" textlink="">
          <xdr:nvSpPr>
            <xdr:cNvPr id="43" name="CuadroTexto 42">
              <a:extLst>
                <a:ext uri="{FF2B5EF4-FFF2-40B4-BE49-F238E27FC236}">
                  <a16:creationId xmlns:a16="http://schemas.microsoft.com/office/drawing/2014/main" id="{00000000-0008-0000-0700-00002B000000}"/>
                </a:ext>
              </a:extLst>
            </xdr:cNvPr>
            <xdr:cNvSpPr txBox="1"/>
          </xdr:nvSpPr>
          <xdr:spPr>
            <a:xfrm>
              <a:off x="19602450" y="762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𝑪</m:t>
                        </m:r>
                      </m:e>
                      <m:sub>
                        <m:r>
                          <a:rPr lang="es-PE" sz="1400" b="1" i="1">
                            <a:latin typeface="Cambria Math" panose="02040503050406030204" pitchFamily="18" charset="0"/>
                          </a:rPr>
                          <m:t>𝑯𝑾𝑷</m:t>
                        </m:r>
                        <m:r>
                          <a:rPr lang="es-PE" sz="1400" b="1" i="1">
                            <a:latin typeface="Cambria Math" panose="02040503050406030204" pitchFamily="18" charset="0"/>
                          </a:rPr>
                          <m:t>,</m:t>
                        </m:r>
                        <m:r>
                          <a:rPr lang="es-PE" sz="1400" b="1" i="1">
                            <a:latin typeface="Cambria Math" panose="02040503050406030204" pitchFamily="18" charset="0"/>
                          </a:rPr>
                          <m:t>𝒃𝒂𝒔𝒆𝒍𝒊𝒏𝒆</m:t>
                        </m:r>
                      </m:sub>
                    </m:sSub>
                    <m:r>
                      <a:rPr lang="es-PE" sz="1400" b="1" i="1">
                        <a:latin typeface="Cambria Math" panose="02040503050406030204" pitchFamily="18" charset="0"/>
                      </a:rPr>
                      <m:t>(</m:t>
                    </m:r>
                    <m:r>
                      <a:rPr lang="es-PE" sz="1400" b="1" i="1">
                        <a:latin typeface="Cambria Math" panose="02040503050406030204" pitchFamily="18" charset="0"/>
                      </a:rPr>
                      <m:t>𝒕𝒚</m:t>
                    </m:r>
                    <m:r>
                      <a:rPr lang="es-PE" sz="1400" b="1" i="1">
                        <a:latin typeface="Cambria Math" panose="02040503050406030204" pitchFamily="18" charset="0"/>
                      </a:rPr>
                      <m:t>,</m:t>
                    </m:r>
                    <m:r>
                      <a:rPr lang="es-PE" sz="1400" b="1" i="1">
                        <a:latin typeface="Cambria Math" panose="02040503050406030204" pitchFamily="18" charset="0"/>
                      </a:rPr>
                      <m:t>𝒕</m:t>
                    </m:r>
                    <m:r>
                      <a:rPr lang="es-PE" sz="1400" b="1" i="1">
                        <a:latin typeface="Cambria Math" panose="02040503050406030204" pitchFamily="18" charset="0"/>
                      </a:rPr>
                      <m:t>)</m:t>
                    </m:r>
                  </m:oMath>
                </m:oMathPara>
              </a14:m>
              <a:endParaRPr lang="es-PE" sz="1400" b="1"/>
            </a:p>
          </xdr:txBody>
        </xdr:sp>
      </mc:Choice>
      <mc:Fallback xmlns="">
        <xdr:sp macro="" textlink="">
          <xdr:nvSpPr>
            <xdr:cNvPr id="43" name="CuadroTexto 42"/>
            <xdr:cNvSpPr txBox="1"/>
          </xdr:nvSpPr>
          <xdr:spPr>
            <a:xfrm>
              <a:off x="19602450" y="762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𝑪_(𝑯𝑾𝑷,𝒃𝒂𝒔𝒆𝒍𝒊𝒏𝒆) (𝒕𝒚,𝒕)</a:t>
              </a:r>
              <a:endParaRPr lang="es-PE" sz="1400" b="1"/>
            </a:p>
          </xdr:txBody>
        </xdr:sp>
      </mc:Fallback>
    </mc:AlternateContent>
    <xdr:clientData/>
  </xdr:oneCellAnchor>
  <xdr:oneCellAnchor>
    <xdr:from>
      <xdr:col>8</xdr:col>
      <xdr:colOff>228600</xdr:colOff>
      <xdr:row>0</xdr:row>
      <xdr:rowOff>76200</xdr:rowOff>
    </xdr:from>
    <xdr:ext cx="1562100" cy="243254"/>
    <mc:AlternateContent xmlns:mc="http://schemas.openxmlformats.org/markup-compatibility/2006" xmlns:a14="http://schemas.microsoft.com/office/drawing/2010/main">
      <mc:Choice Requires="a14">
        <xdr:sp macro="" textlink="">
          <xdr:nvSpPr>
            <xdr:cNvPr id="44" name="CuadroTexto 43">
              <a:extLst>
                <a:ext uri="{FF2B5EF4-FFF2-40B4-BE49-F238E27FC236}">
                  <a16:creationId xmlns:a16="http://schemas.microsoft.com/office/drawing/2014/main" id="{00000000-0008-0000-0700-00002C000000}"/>
                </a:ext>
              </a:extLst>
            </xdr:cNvPr>
            <xdr:cNvSpPr txBox="1"/>
          </xdr:nvSpPr>
          <xdr:spPr>
            <a:xfrm>
              <a:off x="17345025" y="762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𝑪</m:t>
                        </m:r>
                      </m:e>
                      <m:sub>
                        <m:r>
                          <a:rPr lang="es-PE" sz="1400" b="1" i="1">
                            <a:latin typeface="Cambria Math" panose="02040503050406030204" pitchFamily="18" charset="0"/>
                          </a:rPr>
                          <m:t>𝑯𝑾𝑷</m:t>
                        </m:r>
                        <m:r>
                          <a:rPr lang="es-PE" sz="1400" b="1" i="1">
                            <a:latin typeface="Cambria Math" panose="02040503050406030204" pitchFamily="18" charset="0"/>
                          </a:rPr>
                          <m:t>,</m:t>
                        </m:r>
                        <m:r>
                          <a:rPr lang="es-PE" sz="1400" b="1" i="1">
                            <a:latin typeface="Cambria Math" panose="02040503050406030204" pitchFamily="18" charset="0"/>
                          </a:rPr>
                          <m:t>𝒑𝒓𝒐𝒋𝒆𝒄𝒕</m:t>
                        </m:r>
                      </m:sub>
                    </m:sSub>
                    <m:r>
                      <a:rPr lang="es-PE" sz="1400" b="1" i="1">
                        <a:latin typeface="Cambria Math" panose="02040503050406030204" pitchFamily="18" charset="0"/>
                      </a:rPr>
                      <m:t>(</m:t>
                    </m:r>
                    <m:r>
                      <a:rPr lang="es-PE" sz="1400" b="1" i="1">
                        <a:latin typeface="Cambria Math" panose="02040503050406030204" pitchFamily="18" charset="0"/>
                      </a:rPr>
                      <m:t>𝒕𝒚</m:t>
                    </m:r>
                    <m:r>
                      <a:rPr lang="es-PE" sz="1400" b="1" i="1">
                        <a:latin typeface="Cambria Math" panose="02040503050406030204" pitchFamily="18" charset="0"/>
                      </a:rPr>
                      <m:t>,</m:t>
                    </m:r>
                    <m:r>
                      <a:rPr lang="es-PE" sz="1400" b="1" i="1">
                        <a:latin typeface="Cambria Math" panose="02040503050406030204" pitchFamily="18" charset="0"/>
                      </a:rPr>
                      <m:t>𝒕</m:t>
                    </m:r>
                    <m:r>
                      <a:rPr lang="es-PE" sz="1400" b="1" i="1">
                        <a:latin typeface="Cambria Math" panose="02040503050406030204" pitchFamily="18" charset="0"/>
                      </a:rPr>
                      <m:t>)</m:t>
                    </m:r>
                  </m:oMath>
                </m:oMathPara>
              </a14:m>
              <a:endParaRPr lang="es-PE" sz="1400" b="1"/>
            </a:p>
          </xdr:txBody>
        </xdr:sp>
      </mc:Choice>
      <mc:Fallback xmlns="">
        <xdr:sp macro="" textlink="">
          <xdr:nvSpPr>
            <xdr:cNvPr id="44" name="CuadroTexto 43"/>
            <xdr:cNvSpPr txBox="1"/>
          </xdr:nvSpPr>
          <xdr:spPr>
            <a:xfrm>
              <a:off x="17345025" y="762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𝑪_(𝑯𝑾𝑷,𝒑𝒓𝒐𝒋𝒆𝒄𝒕) (𝒕𝒚,𝒕)</a:t>
              </a:r>
              <a:endParaRPr lang="es-PE" sz="1400" b="1"/>
            </a:p>
          </xdr:txBody>
        </xdr:sp>
      </mc:Fallback>
    </mc:AlternateContent>
    <xdr:clientData/>
  </xdr:oneCellAnchor>
  <xdr:oneCellAnchor>
    <xdr:from>
      <xdr:col>6</xdr:col>
      <xdr:colOff>542925</xdr:colOff>
      <xdr:row>0</xdr:row>
      <xdr:rowOff>76200</xdr:rowOff>
    </xdr:from>
    <xdr:ext cx="752475" cy="304801"/>
    <mc:AlternateContent xmlns:mc="http://schemas.openxmlformats.org/markup-compatibility/2006" xmlns:a14="http://schemas.microsoft.com/office/drawing/2010/main">
      <mc:Choice Requires="a14">
        <xdr:sp macro="" textlink="">
          <xdr:nvSpPr>
            <xdr:cNvPr id="45" name="CuadroTexto 44">
              <a:extLst>
                <a:ext uri="{FF2B5EF4-FFF2-40B4-BE49-F238E27FC236}">
                  <a16:creationId xmlns:a16="http://schemas.microsoft.com/office/drawing/2014/main" id="{00000000-0008-0000-0700-00002D000000}"/>
                </a:ext>
              </a:extLst>
            </xdr:cNvPr>
            <xdr:cNvSpPr txBox="1"/>
          </xdr:nvSpPr>
          <xdr:spPr>
            <a:xfrm>
              <a:off x="10868025" y="76200"/>
              <a:ext cx="75247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𝒇𝒐</m:t>
                        </m:r>
                      </m:e>
                      <m:sub>
                        <m:r>
                          <a:rPr lang="es-PE" sz="1600" b="1" i="1">
                            <a:latin typeface="Cambria Math" panose="02040503050406030204" pitchFamily="18" charset="0"/>
                          </a:rPr>
                          <m:t>(</m:t>
                        </m:r>
                        <m:r>
                          <a:rPr lang="es-PE" sz="1600" b="1" i="1">
                            <a:latin typeface="Cambria Math" panose="02040503050406030204" pitchFamily="18" charset="0"/>
                          </a:rPr>
                          <m:t>𝒕𝒚</m:t>
                        </m:r>
                        <m:r>
                          <a:rPr lang="es-PE" sz="1600" b="1" i="1">
                            <a:latin typeface="Cambria Math" panose="02040503050406030204" pitchFamily="18" charset="0"/>
                          </a:rPr>
                          <m:t>)</m:t>
                        </m:r>
                      </m:sub>
                    </m:sSub>
                  </m:oMath>
                </m:oMathPara>
              </a14:m>
              <a:endParaRPr lang="es-PE" sz="1600" b="1"/>
            </a:p>
          </xdr:txBody>
        </xdr:sp>
      </mc:Choice>
      <mc:Fallback xmlns="">
        <xdr:sp macro="" textlink="">
          <xdr:nvSpPr>
            <xdr:cNvPr id="45" name="CuadroTexto 44">
              <a:extLst>
                <a:ext uri="{FF2B5EF4-FFF2-40B4-BE49-F238E27FC236}">
                  <a16:creationId xmlns:a16="http://schemas.microsoft.com/office/drawing/2014/main" id="{00000000-0008-0000-0700-00002D000000}"/>
                </a:ext>
              </a:extLst>
            </xdr:cNvPr>
            <xdr:cNvSpPr txBox="1"/>
          </xdr:nvSpPr>
          <xdr:spPr>
            <a:xfrm>
              <a:off x="10868025" y="76200"/>
              <a:ext cx="75247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〖𝒇𝒐〗_((𝒕𝒚))</a:t>
              </a:r>
              <a:endParaRPr lang="es-PE" sz="1600" b="1"/>
            </a:p>
          </xdr:txBody>
        </xdr:sp>
      </mc:Fallback>
    </mc:AlternateContent>
    <xdr:clientData/>
  </xdr:oneCellAnchor>
  <xdr:oneCellAnchor>
    <xdr:from>
      <xdr:col>5</xdr:col>
      <xdr:colOff>590550</xdr:colOff>
      <xdr:row>0</xdr:row>
      <xdr:rowOff>66675</xdr:rowOff>
    </xdr:from>
    <xdr:ext cx="752475" cy="304801"/>
    <mc:AlternateContent xmlns:mc="http://schemas.openxmlformats.org/markup-compatibility/2006" xmlns:a14="http://schemas.microsoft.com/office/drawing/2010/main">
      <mc:Choice Requires="a14">
        <xdr:sp macro="" textlink="">
          <xdr:nvSpPr>
            <xdr:cNvPr id="46" name="CuadroTexto 45">
              <a:extLst>
                <a:ext uri="{FF2B5EF4-FFF2-40B4-BE49-F238E27FC236}">
                  <a16:creationId xmlns:a16="http://schemas.microsoft.com/office/drawing/2014/main" id="{00000000-0008-0000-0700-00002E000000}"/>
                </a:ext>
              </a:extLst>
            </xdr:cNvPr>
            <xdr:cNvSpPr txBox="1"/>
          </xdr:nvSpPr>
          <xdr:spPr>
            <a:xfrm>
              <a:off x="9086850" y="66675"/>
              <a:ext cx="75247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𝒔𝒍𝒑</m:t>
                        </m:r>
                      </m:e>
                      <m:sub>
                        <m:r>
                          <a:rPr lang="es-PE" sz="1600" b="1" i="1">
                            <a:latin typeface="Cambria Math" panose="02040503050406030204" pitchFamily="18" charset="0"/>
                          </a:rPr>
                          <m:t>(</m:t>
                        </m:r>
                        <m:r>
                          <a:rPr lang="es-PE" sz="1600" b="1" i="1">
                            <a:latin typeface="Cambria Math" panose="02040503050406030204" pitchFamily="18" charset="0"/>
                          </a:rPr>
                          <m:t>𝒕𝒚</m:t>
                        </m:r>
                        <m:r>
                          <a:rPr lang="es-PE" sz="1600" b="1" i="1">
                            <a:latin typeface="Cambria Math" panose="02040503050406030204" pitchFamily="18" charset="0"/>
                          </a:rPr>
                          <m:t>)</m:t>
                        </m:r>
                      </m:sub>
                    </m:sSub>
                  </m:oMath>
                </m:oMathPara>
              </a14:m>
              <a:endParaRPr lang="es-PE" sz="1600" b="1"/>
            </a:p>
          </xdr:txBody>
        </xdr:sp>
      </mc:Choice>
      <mc:Fallback xmlns="">
        <xdr:sp macro="" textlink="">
          <xdr:nvSpPr>
            <xdr:cNvPr id="46" name="CuadroTexto 45">
              <a:extLst>
                <a:ext uri="{FF2B5EF4-FFF2-40B4-BE49-F238E27FC236}">
                  <a16:creationId xmlns:a16="http://schemas.microsoft.com/office/drawing/2014/main" id="{00000000-0008-0000-0700-00002E000000}"/>
                </a:ext>
              </a:extLst>
            </xdr:cNvPr>
            <xdr:cNvSpPr txBox="1"/>
          </xdr:nvSpPr>
          <xdr:spPr>
            <a:xfrm>
              <a:off x="9086850" y="66675"/>
              <a:ext cx="75247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〖𝒔𝒍𝒑〗_((𝒕𝒚))</a:t>
              </a:r>
              <a:endParaRPr lang="es-PE" sz="1600" b="1"/>
            </a:p>
          </xdr:txBody>
        </xdr:sp>
      </mc:Fallback>
    </mc:AlternateContent>
    <xdr:clientData/>
  </xdr:oneCellAnchor>
  <xdr:oneCellAnchor>
    <xdr:from>
      <xdr:col>4</xdr:col>
      <xdr:colOff>85725</xdr:colOff>
      <xdr:row>0</xdr:row>
      <xdr:rowOff>57150</xdr:rowOff>
    </xdr:from>
    <xdr:ext cx="885825" cy="304801"/>
    <mc:AlternateContent xmlns:mc="http://schemas.openxmlformats.org/markup-compatibility/2006" xmlns:a14="http://schemas.microsoft.com/office/drawing/2010/main">
      <mc:Choice Requires="a14">
        <xdr:sp macro="" textlink="">
          <xdr:nvSpPr>
            <xdr:cNvPr id="47" name="CuadroTexto 46">
              <a:extLst>
                <a:ext uri="{FF2B5EF4-FFF2-40B4-BE49-F238E27FC236}">
                  <a16:creationId xmlns:a16="http://schemas.microsoft.com/office/drawing/2014/main" id="{00000000-0008-0000-0700-00002F000000}"/>
                </a:ext>
              </a:extLst>
            </xdr:cNvPr>
            <xdr:cNvSpPr txBox="1"/>
          </xdr:nvSpPr>
          <xdr:spPr>
            <a:xfrm>
              <a:off x="7543800" y="57150"/>
              <a:ext cx="88582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𝒘𝒘𝒇</m:t>
                        </m:r>
                      </m:e>
                      <m:sub>
                        <m:r>
                          <a:rPr lang="es-PE" sz="1600" b="1" i="1">
                            <a:latin typeface="Cambria Math" panose="02040503050406030204" pitchFamily="18" charset="0"/>
                          </a:rPr>
                          <m:t>(</m:t>
                        </m:r>
                        <m:r>
                          <a:rPr lang="es-PE" sz="1600" b="1" i="1">
                            <a:latin typeface="Cambria Math" panose="02040503050406030204" pitchFamily="18" charset="0"/>
                          </a:rPr>
                          <m:t>𝒕𝒚</m:t>
                        </m:r>
                        <m:r>
                          <a:rPr lang="es-PE" sz="1600" b="1" i="1">
                            <a:latin typeface="Cambria Math" panose="02040503050406030204" pitchFamily="18" charset="0"/>
                          </a:rPr>
                          <m:t>)</m:t>
                        </m:r>
                      </m:sub>
                    </m:sSub>
                  </m:oMath>
                </m:oMathPara>
              </a14:m>
              <a:endParaRPr lang="es-PE" sz="1600" b="1"/>
            </a:p>
          </xdr:txBody>
        </xdr:sp>
      </mc:Choice>
      <mc:Fallback xmlns="">
        <xdr:sp macro="" textlink="">
          <xdr:nvSpPr>
            <xdr:cNvPr id="47" name="CuadroTexto 46">
              <a:extLst>
                <a:ext uri="{FF2B5EF4-FFF2-40B4-BE49-F238E27FC236}">
                  <a16:creationId xmlns:a16="http://schemas.microsoft.com/office/drawing/2014/main" id="{00000000-0008-0000-0700-00002F000000}"/>
                </a:ext>
              </a:extLst>
            </xdr:cNvPr>
            <xdr:cNvSpPr txBox="1"/>
          </xdr:nvSpPr>
          <xdr:spPr>
            <a:xfrm>
              <a:off x="7543800" y="57150"/>
              <a:ext cx="885825"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〖𝒘𝒘𝒇〗_((𝒕𝒚))</a:t>
              </a:r>
              <a:endParaRPr lang="es-PE" sz="1600" b="1"/>
            </a:p>
          </xdr:txBody>
        </xdr:sp>
      </mc:Fallback>
    </mc:AlternateContent>
    <xdr:clientData/>
  </xdr:oneCellAnchor>
  <xdr:oneCellAnchor>
    <xdr:from>
      <xdr:col>3</xdr:col>
      <xdr:colOff>333375</xdr:colOff>
      <xdr:row>0</xdr:row>
      <xdr:rowOff>85725</xdr:rowOff>
    </xdr:from>
    <xdr:ext cx="1562100" cy="243254"/>
    <mc:AlternateContent xmlns:mc="http://schemas.openxmlformats.org/markup-compatibility/2006" xmlns:a14="http://schemas.microsoft.com/office/drawing/2010/main">
      <mc:Choice Requires="a14">
        <xdr:sp macro="" textlink="">
          <xdr:nvSpPr>
            <xdr:cNvPr id="48" name="CuadroTexto 47">
              <a:extLst>
                <a:ext uri="{FF2B5EF4-FFF2-40B4-BE49-F238E27FC236}">
                  <a16:creationId xmlns:a16="http://schemas.microsoft.com/office/drawing/2014/main" id="{00000000-0008-0000-0700-000030000000}"/>
                </a:ext>
              </a:extLst>
            </xdr:cNvPr>
            <xdr:cNvSpPr txBox="1"/>
          </xdr:nvSpPr>
          <xdr:spPr>
            <a:xfrm>
              <a:off x="5810250" y="85725"/>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𝑪</m:t>
                        </m:r>
                      </m:e>
                      <m:sub>
                        <m:r>
                          <a:rPr lang="es-PE" sz="1600" b="1" i="1">
                            <a:latin typeface="Cambria Math" panose="02040503050406030204" pitchFamily="18" charset="0"/>
                          </a:rPr>
                          <m:t>𝑳𝑾𝑷</m:t>
                        </m:r>
                        <m:r>
                          <a:rPr lang="es-PE" sz="1600" b="1" i="1">
                            <a:latin typeface="Cambria Math" panose="02040503050406030204" pitchFamily="18" charset="0"/>
                          </a:rPr>
                          <m:t>,</m:t>
                        </m:r>
                        <m:r>
                          <a:rPr lang="es-PE" sz="1600" b="1" i="1">
                            <a:latin typeface="Cambria Math" panose="02040503050406030204" pitchFamily="18" charset="0"/>
                          </a:rPr>
                          <m:t>𝒃𝒂𝒔𝒆𝒍𝒊𝒏𝒆</m:t>
                        </m:r>
                      </m:sub>
                    </m:sSub>
                    <m:r>
                      <a:rPr lang="es-PE" sz="1600" b="1" i="1">
                        <a:latin typeface="Cambria Math" panose="02040503050406030204" pitchFamily="18" charset="0"/>
                      </a:rPr>
                      <m:t>(</m:t>
                    </m:r>
                    <m:r>
                      <a:rPr lang="es-PE" sz="1600" b="1" i="1">
                        <a:latin typeface="Cambria Math" panose="02040503050406030204" pitchFamily="18" charset="0"/>
                      </a:rPr>
                      <m:t>𝒕</m:t>
                    </m:r>
                    <m:r>
                      <a:rPr lang="es-PE" sz="1600" b="1" i="1">
                        <a:latin typeface="Cambria Math" panose="02040503050406030204" pitchFamily="18" charset="0"/>
                      </a:rPr>
                      <m:t>)</m:t>
                    </m:r>
                  </m:oMath>
                </m:oMathPara>
              </a14:m>
              <a:endParaRPr lang="es-PE" sz="1600" b="1"/>
            </a:p>
          </xdr:txBody>
        </xdr:sp>
      </mc:Choice>
      <mc:Fallback xmlns="">
        <xdr:sp macro="" textlink="">
          <xdr:nvSpPr>
            <xdr:cNvPr id="48" name="CuadroTexto 47"/>
            <xdr:cNvSpPr txBox="1"/>
          </xdr:nvSpPr>
          <xdr:spPr>
            <a:xfrm>
              <a:off x="5810250" y="85725"/>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𝑪_(𝑳𝑾𝑷,𝒃𝒂𝒔𝒆𝒍𝒊𝒏𝒆) (𝒕)</a:t>
              </a:r>
              <a:endParaRPr lang="es-PE" sz="1600" b="1"/>
            </a:p>
          </xdr:txBody>
        </xdr:sp>
      </mc:Fallback>
    </mc:AlternateContent>
    <xdr:clientData/>
  </xdr:oneCellAnchor>
  <xdr:oneCellAnchor>
    <xdr:from>
      <xdr:col>2</xdr:col>
      <xdr:colOff>190500</xdr:colOff>
      <xdr:row>0</xdr:row>
      <xdr:rowOff>66675</xdr:rowOff>
    </xdr:from>
    <xdr:ext cx="1562100" cy="243254"/>
    <mc:AlternateContent xmlns:mc="http://schemas.openxmlformats.org/markup-compatibility/2006" xmlns:a14="http://schemas.microsoft.com/office/drawing/2010/main">
      <mc:Choice Requires="a14">
        <xdr:sp macro="" textlink="">
          <xdr:nvSpPr>
            <xdr:cNvPr id="49" name="CuadroTexto 48">
              <a:extLst>
                <a:ext uri="{FF2B5EF4-FFF2-40B4-BE49-F238E27FC236}">
                  <a16:creationId xmlns:a16="http://schemas.microsoft.com/office/drawing/2014/main" id="{00000000-0008-0000-0700-000031000000}"/>
                </a:ext>
              </a:extLst>
            </xdr:cNvPr>
            <xdr:cNvSpPr txBox="1"/>
          </xdr:nvSpPr>
          <xdr:spPr>
            <a:xfrm>
              <a:off x="3562350" y="66675"/>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𝑪</m:t>
                        </m:r>
                      </m:e>
                      <m:sub>
                        <m:r>
                          <a:rPr lang="es-PE" sz="1600" b="1" i="1">
                            <a:latin typeface="Cambria Math" panose="02040503050406030204" pitchFamily="18" charset="0"/>
                          </a:rPr>
                          <m:t>𝑳𝑾𝑷</m:t>
                        </m:r>
                        <m:r>
                          <a:rPr lang="es-PE" sz="1600" b="1" i="1">
                            <a:latin typeface="Cambria Math" panose="02040503050406030204" pitchFamily="18" charset="0"/>
                          </a:rPr>
                          <m:t>,</m:t>
                        </m:r>
                        <m:r>
                          <a:rPr lang="es-PE" sz="1600" b="1" i="1">
                            <a:latin typeface="Cambria Math" panose="02040503050406030204" pitchFamily="18" charset="0"/>
                          </a:rPr>
                          <m:t>𝒑𝒓𝒐𝒋𝒆𝒄𝒕</m:t>
                        </m:r>
                      </m:sub>
                    </m:sSub>
                    <m:r>
                      <a:rPr lang="es-PE" sz="1600" b="1" i="1">
                        <a:latin typeface="Cambria Math" panose="02040503050406030204" pitchFamily="18" charset="0"/>
                      </a:rPr>
                      <m:t>(</m:t>
                    </m:r>
                    <m:r>
                      <a:rPr lang="es-PE" sz="1600" b="1" i="1">
                        <a:latin typeface="Cambria Math" panose="02040503050406030204" pitchFamily="18" charset="0"/>
                      </a:rPr>
                      <m:t>𝒕</m:t>
                    </m:r>
                    <m:r>
                      <a:rPr lang="es-PE" sz="1600" b="1" i="1">
                        <a:latin typeface="Cambria Math" panose="02040503050406030204" pitchFamily="18" charset="0"/>
                      </a:rPr>
                      <m:t>)</m:t>
                    </m:r>
                  </m:oMath>
                </m:oMathPara>
              </a14:m>
              <a:endParaRPr lang="es-PE" sz="1600" b="1"/>
            </a:p>
          </xdr:txBody>
        </xdr:sp>
      </mc:Choice>
      <mc:Fallback xmlns="">
        <xdr:sp macro="" textlink="">
          <xdr:nvSpPr>
            <xdr:cNvPr id="49" name="CuadroTexto 48"/>
            <xdr:cNvSpPr txBox="1"/>
          </xdr:nvSpPr>
          <xdr:spPr>
            <a:xfrm>
              <a:off x="3562350" y="66675"/>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𝑪_(𝑳𝑾𝑷,𝒑𝒓𝒐𝒋𝒆𝒄𝒕) (𝒕)</a:t>
              </a:r>
              <a:endParaRPr lang="es-PE" sz="1600" b="1"/>
            </a:p>
          </xdr:txBody>
        </xdr:sp>
      </mc:Fallback>
    </mc:AlternateContent>
    <xdr:clientData/>
  </xdr:oneCellAnchor>
  <xdr:oneCellAnchor>
    <xdr:from>
      <xdr:col>16</xdr:col>
      <xdr:colOff>161925</xdr:colOff>
      <xdr:row>0</xdr:row>
      <xdr:rowOff>47625</xdr:rowOff>
    </xdr:from>
    <xdr:ext cx="1299881" cy="403412"/>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00000000-0008-0000-0700-000011000000}"/>
                </a:ext>
              </a:extLst>
            </xdr:cNvPr>
            <xdr:cNvSpPr txBox="1"/>
          </xdr:nvSpPr>
          <xdr:spPr>
            <a:xfrm>
              <a:off x="33528000" y="47625"/>
              <a:ext cx="1299881" cy="403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𝑪𝑻</m:t>
                        </m:r>
                      </m:e>
                      <m:sub>
                        <m:r>
                          <a:rPr lang="es-MX" sz="1600" b="1" i="1">
                            <a:latin typeface="Cambria Math" panose="02040503050406030204" pitchFamily="18" charset="0"/>
                          </a:rPr>
                          <m:t>𝒃𝒂𝒔𝒆𝒍𝒊𝒏𝒆</m:t>
                        </m:r>
                      </m:sub>
                    </m:sSub>
                  </m:oMath>
                </m:oMathPara>
              </a14:m>
              <a:endParaRPr lang="es-PE" sz="1600" b="1"/>
            </a:p>
          </xdr:txBody>
        </xdr:sp>
      </mc:Choice>
      <mc:Fallback xmlns="">
        <xdr:sp macro="" textlink="">
          <xdr:nvSpPr>
            <xdr:cNvPr id="17" name="CuadroTexto 16"/>
            <xdr:cNvSpPr txBox="1"/>
          </xdr:nvSpPr>
          <xdr:spPr>
            <a:xfrm>
              <a:off x="33528000" y="47625"/>
              <a:ext cx="1299881" cy="403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s-MX" sz="1600" b="1" i="0">
                  <a:latin typeface="Cambria Math" panose="02040503050406030204" pitchFamily="18" charset="0"/>
                </a:rPr>
                <a:t>𝑪𝑻</a:t>
              </a:r>
              <a:r>
                <a:rPr lang="es-PE" sz="1600" b="1" i="0">
                  <a:latin typeface="Cambria Math" panose="02040503050406030204" pitchFamily="18" charset="0"/>
                </a:rPr>
                <a:t>〗_</a:t>
              </a:r>
              <a:r>
                <a:rPr lang="es-MX" sz="1600" b="1" i="0">
                  <a:latin typeface="Cambria Math" panose="02040503050406030204" pitchFamily="18" charset="0"/>
                </a:rPr>
                <a:t>𝒃𝒂𝒔𝒆𝒍𝒊𝒏𝒆</a:t>
              </a:r>
              <a:endParaRPr lang="es-PE" sz="1600" b="1"/>
            </a:p>
          </xdr:txBody>
        </xdr:sp>
      </mc:Fallback>
    </mc:AlternateContent>
    <xdr:clientData/>
  </xdr:oneCellAnchor>
  <xdr:twoCellAnchor editAs="oneCell">
    <xdr:from>
      <xdr:col>17</xdr:col>
      <xdr:colOff>95250</xdr:colOff>
      <xdr:row>2</xdr:row>
      <xdr:rowOff>0</xdr:rowOff>
    </xdr:from>
    <xdr:to>
      <xdr:col>20</xdr:col>
      <xdr:colOff>1656523</xdr:colOff>
      <xdr:row>23</xdr:row>
      <xdr:rowOff>115687</xdr:rowOff>
    </xdr:to>
    <xdr:pic>
      <xdr:nvPicPr>
        <xdr:cNvPr id="18" name="Imagen 17">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stretch>
          <a:fillRect/>
        </a:stretch>
      </xdr:blipFill>
      <xdr:spPr>
        <a:xfrm>
          <a:off x="33461325" y="6343650"/>
          <a:ext cx="6619048" cy="4142857"/>
        </a:xfrm>
        <a:prstGeom prst="rect">
          <a:avLst/>
        </a:prstGeom>
      </xdr:spPr>
    </xdr:pic>
    <xdr:clientData/>
  </xdr:twoCellAnchor>
  <xdr:oneCellAnchor>
    <xdr:from>
      <xdr:col>16</xdr:col>
      <xdr:colOff>161925</xdr:colOff>
      <xdr:row>0</xdr:row>
      <xdr:rowOff>47625</xdr:rowOff>
    </xdr:from>
    <xdr:ext cx="1299881" cy="403412"/>
    <mc:AlternateContent xmlns:mc="http://schemas.openxmlformats.org/markup-compatibility/2006" xmlns:a14="http://schemas.microsoft.com/office/drawing/2010/main">
      <mc:Choice Requires="a14">
        <xdr:sp macro="" textlink="">
          <xdr:nvSpPr>
            <xdr:cNvPr id="20" name="CuadroTexto 16">
              <a:extLst>
                <a:ext uri="{FF2B5EF4-FFF2-40B4-BE49-F238E27FC236}">
                  <a16:creationId xmlns:a16="http://schemas.microsoft.com/office/drawing/2014/main" id="{C5EAEBB1-81F6-4AEA-B0F2-C9C54158291A}"/>
                </a:ext>
              </a:extLst>
            </xdr:cNvPr>
            <xdr:cNvSpPr txBox="1"/>
          </xdr:nvSpPr>
          <xdr:spPr>
            <a:xfrm>
              <a:off x="31045785" y="47625"/>
              <a:ext cx="1299881" cy="403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MX" sz="1600" b="1" i="1">
                            <a:latin typeface="Cambria Math" panose="02040503050406030204" pitchFamily="18" charset="0"/>
                          </a:rPr>
                          <m:t>𝑪𝑻</m:t>
                        </m:r>
                      </m:e>
                      <m:sub>
                        <m:r>
                          <a:rPr lang="es-MX" sz="1600" b="1" i="1">
                            <a:latin typeface="Cambria Math" panose="02040503050406030204" pitchFamily="18" charset="0"/>
                          </a:rPr>
                          <m:t>𝒃𝒂𝒔𝒆𝒍𝒊𝒏𝒆</m:t>
                        </m:r>
                      </m:sub>
                    </m:sSub>
                  </m:oMath>
                </m:oMathPara>
              </a14:m>
              <a:endParaRPr lang="es-PE" sz="1600" b="1"/>
            </a:p>
          </xdr:txBody>
        </xdr:sp>
      </mc:Choice>
      <mc:Fallback xmlns="">
        <xdr:sp macro="" textlink="">
          <xdr:nvSpPr>
            <xdr:cNvPr id="20" name="CuadroTexto 16">
              <a:extLst>
                <a:ext uri="{FF2B5EF4-FFF2-40B4-BE49-F238E27FC236}">
                  <a16:creationId xmlns:a16="http://schemas.microsoft.com/office/drawing/2014/main" id="{C5EAEBB1-81F6-4AEA-B0F2-C9C54158291A}"/>
                </a:ext>
              </a:extLst>
            </xdr:cNvPr>
            <xdr:cNvSpPr txBox="1"/>
          </xdr:nvSpPr>
          <xdr:spPr>
            <a:xfrm>
              <a:off x="31045785" y="47625"/>
              <a:ext cx="1299881" cy="4034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a:t>
              </a:r>
              <a:r>
                <a:rPr lang="es-MX" sz="1600" b="1" i="0">
                  <a:latin typeface="Cambria Math" panose="02040503050406030204" pitchFamily="18" charset="0"/>
                </a:rPr>
                <a:t>𝑪𝑻</a:t>
              </a:r>
              <a:r>
                <a:rPr lang="es-PE" sz="1600" b="1" i="0">
                  <a:latin typeface="Cambria Math" panose="02040503050406030204" pitchFamily="18" charset="0"/>
                </a:rPr>
                <a:t>〗_</a:t>
              </a:r>
              <a:r>
                <a:rPr lang="es-MX" sz="1600" b="1" i="0">
                  <a:latin typeface="Cambria Math" panose="02040503050406030204" pitchFamily="18" charset="0"/>
                </a:rPr>
                <a:t>𝒃𝒂𝒔𝒆𝒍𝒊𝒏𝒆</a:t>
              </a:r>
              <a:endParaRPr lang="es-PE" sz="1600" b="1"/>
            </a:p>
          </xdr:txBody>
        </xdr:sp>
      </mc:Fallback>
    </mc:AlternateContent>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28573</xdr:colOff>
      <xdr:row>0</xdr:row>
      <xdr:rowOff>123826</xdr:rowOff>
    </xdr:from>
    <xdr:to>
      <xdr:col>1</xdr:col>
      <xdr:colOff>2105024</xdr:colOff>
      <xdr:row>1</xdr:row>
      <xdr:rowOff>1276350</xdr:rowOff>
    </xdr:to>
    <xdr:pic>
      <xdr:nvPicPr>
        <xdr:cNvPr id="5" name="Imagen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tretch>
          <a:fillRect/>
        </a:stretch>
      </xdr:blipFill>
      <xdr:spPr>
        <a:xfrm>
          <a:off x="28573" y="123826"/>
          <a:ext cx="3657601" cy="1762124"/>
        </a:xfrm>
        <a:prstGeom prst="rect">
          <a:avLst/>
        </a:prstGeom>
      </xdr:spPr>
    </xdr:pic>
    <xdr:clientData/>
  </xdr:twoCellAnchor>
  <xdr:twoCellAnchor editAs="oneCell">
    <xdr:from>
      <xdr:col>1</xdr:col>
      <xdr:colOff>723901</xdr:colOff>
      <xdr:row>12</xdr:row>
      <xdr:rowOff>9525</xdr:rowOff>
    </xdr:from>
    <xdr:to>
      <xdr:col>1</xdr:col>
      <xdr:colOff>1304925</xdr:colOff>
      <xdr:row>16</xdr:row>
      <xdr:rowOff>33074</xdr:rowOff>
    </xdr:to>
    <xdr:pic>
      <xdr:nvPicPr>
        <xdr:cNvPr id="12" name="Imagen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1"/>
        <a:srcRect t="85031" r="93737"/>
        <a:stretch/>
      </xdr:blipFill>
      <xdr:spPr>
        <a:xfrm>
          <a:off x="2286001" y="3838575"/>
          <a:ext cx="581024" cy="671249"/>
        </a:xfrm>
        <a:prstGeom prst="rect">
          <a:avLst/>
        </a:prstGeom>
      </xdr:spPr>
    </xdr:pic>
    <xdr:clientData/>
  </xdr:twoCellAnchor>
  <xdr:twoCellAnchor editAs="oneCell">
    <xdr:from>
      <xdr:col>3</xdr:col>
      <xdr:colOff>104774</xdr:colOff>
      <xdr:row>1</xdr:row>
      <xdr:rowOff>133351</xdr:rowOff>
    </xdr:from>
    <xdr:to>
      <xdr:col>3</xdr:col>
      <xdr:colOff>2895599</xdr:colOff>
      <xdr:row>1</xdr:row>
      <xdr:rowOff>1104901</xdr:rowOff>
    </xdr:to>
    <xdr:pic>
      <xdr:nvPicPr>
        <xdr:cNvPr id="14" name="Imagen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1"/>
        <a:srcRect l="26270" t="35326" b="38587"/>
        <a:stretch/>
      </xdr:blipFill>
      <xdr:spPr>
        <a:xfrm>
          <a:off x="5372099" y="742951"/>
          <a:ext cx="2790825" cy="971550"/>
        </a:xfrm>
        <a:prstGeom prst="rect">
          <a:avLst/>
        </a:prstGeom>
      </xdr:spPr>
    </xdr:pic>
    <xdr:clientData/>
  </xdr:twoCellAnchor>
  <xdr:oneCellAnchor>
    <xdr:from>
      <xdr:col>9</xdr:col>
      <xdr:colOff>57149</xdr:colOff>
      <xdr:row>0</xdr:row>
      <xdr:rowOff>247650</xdr:rowOff>
    </xdr:from>
    <xdr:ext cx="3028951" cy="243254"/>
    <mc:AlternateContent xmlns:mc="http://schemas.openxmlformats.org/markup-compatibility/2006" xmlns:a14="http://schemas.microsoft.com/office/drawing/2010/main">
      <mc:Choice Requires="a14">
        <xdr:sp macro="" textlink="">
          <xdr:nvSpPr>
            <xdr:cNvPr id="15" name="CuadroTexto 14">
              <a:extLst>
                <a:ext uri="{FF2B5EF4-FFF2-40B4-BE49-F238E27FC236}">
                  <a16:creationId xmlns:a16="http://schemas.microsoft.com/office/drawing/2014/main" id="{00000000-0008-0000-0800-00000F000000}"/>
                </a:ext>
              </a:extLst>
            </xdr:cNvPr>
            <xdr:cNvSpPr txBox="1"/>
          </xdr:nvSpPr>
          <xdr:spPr>
            <a:xfrm>
              <a:off x="16087724" y="24765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𝒂𝒓𝒆𝒂</m:t>
                        </m:r>
                      </m:e>
                      <m:sub>
                        <m:r>
                          <a:rPr lang="es-MX" sz="1200" b="1" i="1">
                            <a:latin typeface="Cambria Math" panose="02040503050406030204" pitchFamily="18" charset="0"/>
                          </a:rPr>
                          <m:t>𝒑𝒓𝒐𝒋𝒆𝒄𝒕𝑨𝒓𝒆𝒂</m:t>
                        </m:r>
                        <m:r>
                          <a:rPr lang="es-MX" sz="1200" b="1" i="1">
                            <a:latin typeface="Cambria Math" panose="02040503050406030204" pitchFamily="18" charset="0"/>
                          </a:rPr>
                          <m:t>,</m:t>
                        </m:r>
                        <m:r>
                          <a:rPr lang="es-PE" sz="1200" b="1" i="1">
                            <a:latin typeface="Cambria Math" panose="02040503050406030204" pitchFamily="18" charset="0"/>
                          </a:rPr>
                          <m:t>𝑾𝒊𝒕𝒉𝒉𝒂𝒓𝒗𝒆𝒔𝒕</m:t>
                        </m:r>
                        <m:r>
                          <a:rPr lang="es-PE" sz="1200" b="1" i="1">
                            <a:latin typeface="Cambria Math" panose="02040503050406030204" pitchFamily="18" charset="0"/>
                          </a:rPr>
                          <m:t>,</m:t>
                        </m:r>
                        <m:r>
                          <a:rPr lang="es-PE" sz="1200" b="1" i="1">
                            <a:latin typeface="Cambria Math" panose="02040503050406030204" pitchFamily="18" charset="0"/>
                          </a:rPr>
                          <m:t>𝒃𝒂𝒔𝒆𝒍𝒊𝒏𝒆𝑺𝒄𝒆𝒏𝒂𝒓𝒊𝒐</m:t>
                        </m:r>
                      </m:sub>
                    </m:sSub>
                    <m:r>
                      <a:rPr lang="es-PE" sz="1200" b="1" i="1">
                        <a:latin typeface="Cambria Math" panose="02040503050406030204" pitchFamily="18" charset="0"/>
                      </a:rPr>
                      <m:t>(</m:t>
                    </m:r>
                    <m:r>
                      <a:rPr lang="es-MX" sz="1200" b="1" i="1">
                        <a:latin typeface="Cambria Math" panose="02040503050406030204" pitchFamily="18" charset="0"/>
                      </a:rPr>
                      <m:t>𝒕</m:t>
                    </m:r>
                    <m:r>
                      <a:rPr lang="es-PE" sz="1200" b="1" i="1">
                        <a:latin typeface="Cambria Math" panose="02040503050406030204" pitchFamily="18" charset="0"/>
                      </a:rPr>
                      <m:t>,</m:t>
                    </m:r>
                    <m:r>
                      <a:rPr lang="es-PE" sz="1200" b="1" i="1">
                        <a:latin typeface="Cambria Math" panose="02040503050406030204" pitchFamily="18" charset="0"/>
                      </a:rPr>
                      <m:t>𝒊</m:t>
                    </m:r>
                    <m:r>
                      <a:rPr lang="es-PE" sz="1200" b="1" i="1">
                        <a:latin typeface="Cambria Math" panose="02040503050406030204" pitchFamily="18" charset="0"/>
                      </a:rPr>
                      <m:t>)</m:t>
                    </m:r>
                  </m:oMath>
                </m:oMathPara>
              </a14:m>
              <a:endParaRPr lang="es-PE" sz="1200" b="1"/>
            </a:p>
          </xdr:txBody>
        </xdr:sp>
      </mc:Choice>
      <mc:Fallback xmlns="">
        <xdr:sp macro="" textlink="">
          <xdr:nvSpPr>
            <xdr:cNvPr id="15" name="CuadroTexto 14"/>
            <xdr:cNvSpPr txBox="1"/>
          </xdr:nvSpPr>
          <xdr:spPr>
            <a:xfrm>
              <a:off x="16087724" y="24765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〖𝒂𝒓𝒆𝒂〗_(</a:t>
              </a:r>
              <a:r>
                <a:rPr lang="es-MX" sz="1200" b="1" i="0">
                  <a:latin typeface="Cambria Math" panose="02040503050406030204" pitchFamily="18" charset="0"/>
                </a:rPr>
                <a:t>𝒑𝒓𝒐𝒋𝒆𝒄𝒕𝑨𝒓𝒆𝒂,</a:t>
              </a:r>
              <a:r>
                <a:rPr lang="es-PE" sz="1200" b="1" i="0">
                  <a:latin typeface="Cambria Math" panose="02040503050406030204" pitchFamily="18" charset="0"/>
                </a:rPr>
                <a:t>𝑾𝒊𝒕𝒉𝒉𝒂𝒓𝒗𝒆𝒔𝒕,𝒃𝒂𝒔𝒆𝒍𝒊𝒏𝒆𝑺𝒄𝒆𝒏𝒂𝒓𝒊𝒐) (</a:t>
              </a:r>
              <a:r>
                <a:rPr lang="es-MX" sz="1200" b="1" i="0">
                  <a:latin typeface="Cambria Math" panose="02040503050406030204" pitchFamily="18" charset="0"/>
                </a:rPr>
                <a:t>𝒕</a:t>
              </a:r>
              <a:r>
                <a:rPr lang="es-PE" sz="1200" b="1" i="0">
                  <a:latin typeface="Cambria Math" panose="02040503050406030204" pitchFamily="18" charset="0"/>
                </a:rPr>
                <a:t>,𝒊)</a:t>
              </a:r>
              <a:endParaRPr lang="es-PE" sz="1200" b="1"/>
            </a:p>
          </xdr:txBody>
        </xdr:sp>
      </mc:Fallback>
    </mc:AlternateContent>
    <xdr:clientData/>
  </xdr:oneCellAnchor>
  <xdr:oneCellAnchor>
    <xdr:from>
      <xdr:col>11</xdr:col>
      <xdr:colOff>190500</xdr:colOff>
      <xdr:row>0</xdr:row>
      <xdr:rowOff>190500</xdr:rowOff>
    </xdr:from>
    <xdr:ext cx="1162050" cy="243254"/>
    <mc:AlternateContent xmlns:mc="http://schemas.openxmlformats.org/markup-compatibility/2006" xmlns:a14="http://schemas.microsoft.com/office/drawing/2010/main">
      <mc:Choice Requires="a14">
        <xdr:sp macro="" textlink="">
          <xdr:nvSpPr>
            <xdr:cNvPr id="17" name="CuadroTexto 16">
              <a:extLst>
                <a:ext uri="{FF2B5EF4-FFF2-40B4-BE49-F238E27FC236}">
                  <a16:creationId xmlns:a16="http://schemas.microsoft.com/office/drawing/2014/main" id="{00000000-0008-0000-0800-000011000000}"/>
                </a:ext>
              </a:extLst>
            </xdr:cNvPr>
            <xdr:cNvSpPr txBox="1"/>
          </xdr:nvSpPr>
          <xdr:spPr>
            <a:xfrm>
              <a:off x="17773650" y="190500"/>
              <a:ext cx="11620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𝑳𝑻𝑨𝑪</m:t>
                        </m:r>
                      </m:e>
                      <m:sub>
                        <m:r>
                          <a:rPr lang="es-PE" sz="1400" b="1" i="1">
                            <a:latin typeface="Cambria Math" panose="02040503050406030204" pitchFamily="18" charset="0"/>
                          </a:rPr>
                          <m:t>𝒉𝒂𝒓𝒗𝒆𝒔𝒕</m:t>
                        </m:r>
                      </m:sub>
                    </m:sSub>
                  </m:oMath>
                </m:oMathPara>
              </a14:m>
              <a:endParaRPr lang="es-PE" sz="1400" b="1"/>
            </a:p>
          </xdr:txBody>
        </xdr:sp>
      </mc:Choice>
      <mc:Fallback xmlns="">
        <xdr:sp macro="" textlink="">
          <xdr:nvSpPr>
            <xdr:cNvPr id="17" name="CuadroTexto 16"/>
            <xdr:cNvSpPr txBox="1"/>
          </xdr:nvSpPr>
          <xdr:spPr>
            <a:xfrm>
              <a:off x="17773650" y="190500"/>
              <a:ext cx="11620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〖𝑳𝑻𝑨𝑪〗_𝒉𝒂𝒓𝒗𝒆𝒔𝒕</a:t>
              </a:r>
              <a:endParaRPr lang="es-PE" sz="1400" b="1"/>
            </a:p>
          </xdr:txBody>
        </xdr:sp>
      </mc:Fallback>
    </mc:AlternateContent>
    <xdr:clientData/>
  </xdr:oneCellAnchor>
  <xdr:oneCellAnchor>
    <xdr:from>
      <xdr:col>7</xdr:col>
      <xdr:colOff>95250</xdr:colOff>
      <xdr:row>0</xdr:row>
      <xdr:rowOff>180975</xdr:rowOff>
    </xdr:from>
    <xdr:ext cx="1238250" cy="295275"/>
    <mc:AlternateContent xmlns:mc="http://schemas.openxmlformats.org/markup-compatibility/2006" xmlns:a14="http://schemas.microsoft.com/office/drawing/2010/main">
      <mc:Choice Requires="a14">
        <xdr:sp macro="" textlink="">
          <xdr:nvSpPr>
            <xdr:cNvPr id="18" name="CuadroTexto 17">
              <a:extLst>
                <a:ext uri="{FF2B5EF4-FFF2-40B4-BE49-F238E27FC236}">
                  <a16:creationId xmlns:a16="http://schemas.microsoft.com/office/drawing/2014/main" id="{00000000-0008-0000-0800-000012000000}"/>
                </a:ext>
              </a:extLst>
            </xdr:cNvPr>
            <xdr:cNvSpPr txBox="1"/>
          </xdr:nvSpPr>
          <xdr:spPr>
            <a:xfrm>
              <a:off x="10010775" y="180975"/>
              <a:ext cx="1238250"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𝒕𝒓𝒂𝒏𝒔𝒊𝒕𝒊𝒐𝒏</m:t>
                        </m:r>
                      </m:sub>
                    </m:sSub>
                    <m:r>
                      <a:rPr lang="es-PE" sz="1600" b="1" i="1">
                        <a:latin typeface="Cambria Math" panose="02040503050406030204" pitchFamily="18" charset="0"/>
                      </a:rPr>
                      <m:t>(</m:t>
                    </m:r>
                    <m:r>
                      <a:rPr lang="es-PE" sz="1600" b="1" i="1">
                        <a:latin typeface="Cambria Math" panose="02040503050406030204" pitchFamily="18" charset="0"/>
                      </a:rPr>
                      <m:t>𝒊</m:t>
                    </m:r>
                    <m:r>
                      <a:rPr lang="es-PE" sz="1600" b="1" i="1">
                        <a:latin typeface="Cambria Math" panose="02040503050406030204" pitchFamily="18" charset="0"/>
                      </a:rPr>
                      <m:t>)</m:t>
                    </m:r>
                  </m:oMath>
                </m:oMathPara>
              </a14:m>
              <a:endParaRPr lang="es-PE" sz="1600" b="1"/>
            </a:p>
          </xdr:txBody>
        </xdr:sp>
      </mc:Choice>
      <mc:Fallback xmlns="">
        <xdr:sp macro="" textlink="">
          <xdr:nvSpPr>
            <xdr:cNvPr id="18" name="CuadroTexto 17"/>
            <xdr:cNvSpPr txBox="1"/>
          </xdr:nvSpPr>
          <xdr:spPr>
            <a:xfrm>
              <a:off x="10010775" y="180975"/>
              <a:ext cx="1238250"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𝒖_𝒕𝒓𝒂𝒏𝒔𝒊𝒕𝒊𝒐𝒏 (𝒊)</a:t>
              </a:r>
              <a:endParaRPr lang="es-PE" sz="1600" b="1"/>
            </a:p>
          </xdr:txBody>
        </xdr:sp>
      </mc:Fallback>
    </mc:AlternateContent>
    <xdr:clientData/>
  </xdr:oneCellAnchor>
  <xdr:oneCellAnchor>
    <xdr:from>
      <xdr:col>13</xdr:col>
      <xdr:colOff>85724</xdr:colOff>
      <xdr:row>0</xdr:row>
      <xdr:rowOff>152400</xdr:rowOff>
    </xdr:from>
    <xdr:ext cx="1762125" cy="276226"/>
    <mc:AlternateContent xmlns:mc="http://schemas.openxmlformats.org/markup-compatibility/2006" xmlns:a14="http://schemas.microsoft.com/office/drawing/2010/main">
      <mc:Choice Requires="a14">
        <xdr:sp macro="" textlink="">
          <xdr:nvSpPr>
            <xdr:cNvPr id="20" name="CuadroTexto 19">
              <a:extLst>
                <a:ext uri="{FF2B5EF4-FFF2-40B4-BE49-F238E27FC236}">
                  <a16:creationId xmlns:a16="http://schemas.microsoft.com/office/drawing/2014/main" id="{00000000-0008-0000-0800-000014000000}"/>
                </a:ext>
              </a:extLst>
            </xdr:cNvPr>
            <xdr:cNvSpPr txBox="1"/>
          </xdr:nvSpPr>
          <xdr:spPr>
            <a:xfrm>
              <a:off x="19811999" y="152400"/>
              <a:ext cx="176212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𝒖</m:t>
                        </m:r>
                      </m:e>
                      <m:sub>
                        <m:r>
                          <a:rPr lang="es-PE" sz="1400" b="1" i="1">
                            <a:latin typeface="Cambria Math" panose="02040503050406030204" pitchFamily="18" charset="0"/>
                          </a:rPr>
                          <m:t>𝒊𝒏𝒗𝒆𝒏𝒕𝒐𝒓𝒚</m:t>
                        </m:r>
                        <m:r>
                          <a:rPr lang="es-PE" sz="1400" b="1" i="1">
                            <a:latin typeface="Cambria Math" panose="02040503050406030204" pitchFamily="18" charset="0"/>
                          </a:rPr>
                          <m:t>,</m:t>
                        </m:r>
                        <m:r>
                          <a:rPr lang="es-PE" sz="1400" b="1" i="1">
                            <a:latin typeface="Cambria Math" panose="02040503050406030204" pitchFamily="18" charset="0"/>
                          </a:rPr>
                          <m:t>𝒉𝒂𝒓𝒗𝒆𝒔𝒕</m:t>
                        </m:r>
                      </m:sub>
                    </m:sSub>
                    <m:r>
                      <a:rPr lang="es-PE" sz="1400" b="1" i="1">
                        <a:latin typeface="Cambria Math" panose="02040503050406030204" pitchFamily="18" charset="0"/>
                      </a:rPr>
                      <m:t>(</m:t>
                    </m:r>
                    <m:r>
                      <a:rPr lang="es-PE" sz="1400" b="1" i="1">
                        <a:latin typeface="Cambria Math" panose="02040503050406030204" pitchFamily="18" charset="0"/>
                      </a:rPr>
                      <m:t>𝒊</m:t>
                    </m:r>
                    <m:r>
                      <a:rPr lang="es-PE" sz="1400" b="1" i="1">
                        <a:latin typeface="Cambria Math" panose="02040503050406030204" pitchFamily="18" charset="0"/>
                      </a:rPr>
                      <m:t>)</m:t>
                    </m:r>
                  </m:oMath>
                </m:oMathPara>
              </a14:m>
              <a:endParaRPr lang="es-PE" sz="1400" b="1"/>
            </a:p>
          </xdr:txBody>
        </xdr:sp>
      </mc:Choice>
      <mc:Fallback xmlns="">
        <xdr:sp macro="" textlink="">
          <xdr:nvSpPr>
            <xdr:cNvPr id="20" name="CuadroTexto 19"/>
            <xdr:cNvSpPr txBox="1"/>
          </xdr:nvSpPr>
          <xdr:spPr>
            <a:xfrm>
              <a:off x="19811999" y="152400"/>
              <a:ext cx="1762125"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𝒖_(𝒊𝒏𝒗𝒆𝒏𝒕𝒐𝒓𝒚,𝒉𝒂𝒓𝒗𝒆𝒔𝒕) (𝒊)</a:t>
              </a:r>
              <a:endParaRPr lang="es-PE" sz="1400" b="1"/>
            </a:p>
          </xdr:txBody>
        </xdr:sp>
      </mc:Fallback>
    </mc:AlternateContent>
    <xdr:clientData/>
  </xdr:oneCellAnchor>
  <xdr:oneCellAnchor>
    <xdr:from>
      <xdr:col>6</xdr:col>
      <xdr:colOff>57150</xdr:colOff>
      <xdr:row>0</xdr:row>
      <xdr:rowOff>161925</xdr:rowOff>
    </xdr:from>
    <xdr:ext cx="1466850" cy="276226"/>
    <mc:AlternateContent xmlns:mc="http://schemas.openxmlformats.org/markup-compatibility/2006" xmlns:a14="http://schemas.microsoft.com/office/drawing/2010/main">
      <mc:Choice Requires="a14">
        <xdr:sp macro="" textlink="">
          <xdr:nvSpPr>
            <xdr:cNvPr id="22" name="CuadroTexto 21">
              <a:extLst>
                <a:ext uri="{FF2B5EF4-FFF2-40B4-BE49-F238E27FC236}">
                  <a16:creationId xmlns:a16="http://schemas.microsoft.com/office/drawing/2014/main" id="{00000000-0008-0000-0800-000016000000}"/>
                </a:ext>
              </a:extLst>
            </xdr:cNvPr>
            <xdr:cNvSpPr txBox="1"/>
          </xdr:nvSpPr>
          <xdr:spPr>
            <a:xfrm>
              <a:off x="8324850" y="161925"/>
              <a:ext cx="14668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600" b="1" i="1">
                            <a:latin typeface="Cambria Math" panose="02040503050406030204" pitchFamily="18" charset="0"/>
                          </a:rPr>
                        </m:ctrlPr>
                      </m:sSubPr>
                      <m:e>
                        <m:r>
                          <a:rPr lang="es-PE" sz="1600" b="1" i="1">
                            <a:latin typeface="Cambria Math" panose="02040503050406030204" pitchFamily="18" charset="0"/>
                          </a:rPr>
                          <m:t>𝒖</m:t>
                        </m:r>
                      </m:e>
                      <m:sub>
                        <m:r>
                          <a:rPr lang="es-PE" sz="1600" b="1" i="1">
                            <a:latin typeface="Cambria Math" panose="02040503050406030204" pitchFamily="18" charset="0"/>
                          </a:rPr>
                          <m:t>𝒄𝒍𝒂𝒔𝒔𝒊𝒇𝒊𝒄𝒂𝒕𝒊𝒐𝒏</m:t>
                        </m:r>
                      </m:sub>
                    </m:sSub>
                  </m:oMath>
                </m:oMathPara>
              </a14:m>
              <a:endParaRPr lang="es-PE" sz="1600" b="1"/>
            </a:p>
          </xdr:txBody>
        </xdr:sp>
      </mc:Choice>
      <mc:Fallback xmlns="">
        <xdr:sp macro="" textlink="">
          <xdr:nvSpPr>
            <xdr:cNvPr id="22" name="CuadroTexto 21"/>
            <xdr:cNvSpPr txBox="1"/>
          </xdr:nvSpPr>
          <xdr:spPr>
            <a:xfrm>
              <a:off x="8324850" y="161925"/>
              <a:ext cx="1466850" cy="276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600" b="1" i="0">
                  <a:latin typeface="Cambria Math" panose="02040503050406030204" pitchFamily="18" charset="0"/>
                </a:rPr>
                <a:t>𝒖_𝒄𝒍𝒂𝒔𝒔𝒊𝒇𝒊𝒄𝒂𝒕𝒊𝒐𝒏</a:t>
              </a:r>
              <a:endParaRPr lang="es-PE" sz="1600" b="1"/>
            </a:p>
          </xdr:txBody>
        </xdr:sp>
      </mc:Fallback>
    </mc:AlternateContent>
    <xdr:clientData/>
  </xdr:oneCellAnchor>
  <xdr:oneCellAnchor>
    <xdr:from>
      <xdr:col>2</xdr:col>
      <xdr:colOff>28574</xdr:colOff>
      <xdr:row>0</xdr:row>
      <xdr:rowOff>228600</xdr:rowOff>
    </xdr:from>
    <xdr:ext cx="1685925" cy="243254"/>
    <mc:AlternateContent xmlns:mc="http://schemas.openxmlformats.org/markup-compatibility/2006" xmlns:a14="http://schemas.microsoft.com/office/drawing/2010/main">
      <mc:Choice Requires="a14">
        <xdr:sp macro="" textlink="">
          <xdr:nvSpPr>
            <xdr:cNvPr id="23" name="CuadroTexto 22">
              <a:extLst>
                <a:ext uri="{FF2B5EF4-FFF2-40B4-BE49-F238E27FC236}">
                  <a16:creationId xmlns:a16="http://schemas.microsoft.com/office/drawing/2014/main" id="{00000000-0008-0000-0800-000017000000}"/>
                </a:ext>
              </a:extLst>
            </xdr:cNvPr>
            <xdr:cNvSpPr txBox="1"/>
          </xdr:nvSpPr>
          <xdr:spPr>
            <a:xfrm>
              <a:off x="3733799" y="228600"/>
              <a:ext cx="1685925"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l-GR" sz="1100" b="1" i="1">
                            <a:solidFill>
                              <a:schemeClr val="tx1"/>
                            </a:solidFill>
                            <a:effectLst/>
                            <a:latin typeface="Cambria Math" panose="02040503050406030204" pitchFamily="18" charset="0"/>
                            <a:ea typeface="+mn-ea"/>
                            <a:cs typeface="+mn-cs"/>
                          </a:rPr>
                          <m:t>𝜟</m:t>
                        </m:r>
                        <m:r>
                          <a:rPr lang="es-PE" sz="1400" b="1" i="1">
                            <a:latin typeface="Cambria Math" panose="02040503050406030204" pitchFamily="18" charset="0"/>
                          </a:rPr>
                          <m:t>𝑪</m:t>
                        </m:r>
                      </m:e>
                      <m:sub>
                        <m:r>
                          <a:rPr lang="es-PE" sz="1400" b="1" i="1">
                            <a:latin typeface="Cambria Math" panose="02040503050406030204" pitchFamily="18" charset="0"/>
                          </a:rPr>
                          <m:t>𝒂𝒓𝒆𝒂𝑾𝒊𝒕𝒉𝑯𝒂𝒓𝒗𝒆𝒔𝒕</m:t>
                        </m:r>
                      </m:sub>
                    </m:sSub>
                    <m:r>
                      <a:rPr lang="es-PE" sz="1400" b="1" i="1">
                        <a:latin typeface="Cambria Math" panose="02040503050406030204" pitchFamily="18" charset="0"/>
                      </a:rPr>
                      <m:t>(</m:t>
                    </m:r>
                    <m:r>
                      <a:rPr lang="es-MX" sz="1400" b="1" i="1">
                        <a:latin typeface="Cambria Math" panose="02040503050406030204" pitchFamily="18" charset="0"/>
                      </a:rPr>
                      <m:t>𝒕</m:t>
                    </m:r>
                    <m:r>
                      <a:rPr lang="es-PE" sz="1400" b="1" i="1">
                        <a:latin typeface="Cambria Math" panose="02040503050406030204" pitchFamily="18" charset="0"/>
                      </a:rPr>
                      <m:t>)</m:t>
                    </m:r>
                  </m:oMath>
                </m:oMathPara>
              </a14:m>
              <a:endParaRPr lang="es-PE" sz="1400" b="1"/>
            </a:p>
          </xdr:txBody>
        </xdr:sp>
      </mc:Choice>
      <mc:Fallback xmlns="">
        <xdr:sp macro="" textlink="">
          <xdr:nvSpPr>
            <xdr:cNvPr id="23" name="CuadroTexto 22"/>
            <xdr:cNvSpPr txBox="1"/>
          </xdr:nvSpPr>
          <xdr:spPr>
            <a:xfrm>
              <a:off x="3733799" y="228600"/>
              <a:ext cx="1685925"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a:t>
              </a:r>
              <a:r>
                <a:rPr lang="el-GR" sz="1100" b="1" i="0">
                  <a:solidFill>
                    <a:schemeClr val="tx1"/>
                  </a:solidFill>
                  <a:effectLst/>
                  <a:latin typeface="+mn-lt"/>
                  <a:ea typeface="+mn-ea"/>
                  <a:cs typeface="+mn-cs"/>
                </a:rPr>
                <a:t>𝜟</a:t>
              </a:r>
              <a:r>
                <a:rPr lang="es-PE" sz="1400" b="1" i="0">
                  <a:latin typeface="Cambria Math" panose="02040503050406030204" pitchFamily="18" charset="0"/>
                </a:rPr>
                <a:t>𝑪〗_𝒂𝒓𝒆𝒂𝑾𝒊𝒕𝒉𝑯𝒂𝒓𝒗𝒆𝒔𝒕 (</a:t>
              </a:r>
              <a:r>
                <a:rPr lang="es-MX" sz="1400" b="1" i="0">
                  <a:latin typeface="Cambria Math" panose="02040503050406030204" pitchFamily="18" charset="0"/>
                </a:rPr>
                <a:t>𝒕</a:t>
              </a:r>
              <a:r>
                <a:rPr lang="es-PE" sz="1400" b="1" i="0">
                  <a:latin typeface="Cambria Math" panose="02040503050406030204" pitchFamily="18" charset="0"/>
                </a:rPr>
                <a:t>)</a:t>
              </a:r>
              <a:endParaRPr lang="es-PE" sz="1400" b="1"/>
            </a:p>
          </xdr:txBody>
        </xdr:sp>
      </mc:Fallback>
    </mc:AlternateContent>
    <xdr:clientData/>
  </xdr:oneCellAnchor>
  <xdr:oneCellAnchor>
    <xdr:from>
      <xdr:col>12</xdr:col>
      <xdr:colOff>133350</xdr:colOff>
      <xdr:row>0</xdr:row>
      <xdr:rowOff>200025</xdr:rowOff>
    </xdr:from>
    <xdr:ext cx="1162050" cy="243254"/>
    <mc:AlternateContent xmlns:mc="http://schemas.openxmlformats.org/markup-compatibility/2006" xmlns:a14="http://schemas.microsoft.com/office/drawing/2010/main">
      <mc:Choice Requires="a14">
        <xdr:sp macro="" textlink="">
          <xdr:nvSpPr>
            <xdr:cNvPr id="19" name="CuadroTexto 18">
              <a:extLst>
                <a:ext uri="{FF2B5EF4-FFF2-40B4-BE49-F238E27FC236}">
                  <a16:creationId xmlns:a16="http://schemas.microsoft.com/office/drawing/2014/main" id="{00000000-0008-0000-0800-000013000000}"/>
                </a:ext>
              </a:extLst>
            </xdr:cNvPr>
            <xdr:cNvSpPr txBox="1"/>
          </xdr:nvSpPr>
          <xdr:spPr>
            <a:xfrm>
              <a:off x="22621875" y="200025"/>
              <a:ext cx="11620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𝑪</m:t>
                        </m:r>
                      </m:e>
                      <m:sub>
                        <m:r>
                          <a:rPr lang="es-PE" sz="1400" b="1" i="1">
                            <a:latin typeface="Cambria Math" panose="02040503050406030204" pitchFamily="18" charset="0"/>
                          </a:rPr>
                          <m:t>𝒉𝒂𝒓𝒗𝒆𝒔𝒕</m:t>
                        </m:r>
                      </m:sub>
                    </m:sSub>
                    <m:r>
                      <a:rPr lang="es-PE" sz="1400" b="1" i="1">
                        <a:latin typeface="Cambria Math" panose="02040503050406030204" pitchFamily="18" charset="0"/>
                      </a:rPr>
                      <m:t>(</m:t>
                    </m:r>
                    <m:r>
                      <a:rPr lang="es-MX" sz="1400" b="1" i="1">
                        <a:latin typeface="Cambria Math" panose="02040503050406030204" pitchFamily="18" charset="0"/>
                      </a:rPr>
                      <m:t>𝒕</m:t>
                    </m:r>
                    <m:r>
                      <a:rPr lang="es-PE" sz="1400" b="1" i="1">
                        <a:latin typeface="Cambria Math" panose="02040503050406030204" pitchFamily="18" charset="0"/>
                      </a:rPr>
                      <m:t>,</m:t>
                    </m:r>
                    <m:r>
                      <a:rPr lang="es-PE" sz="1400" b="1" i="1">
                        <a:latin typeface="Cambria Math" panose="02040503050406030204" pitchFamily="18" charset="0"/>
                      </a:rPr>
                      <m:t>𝒊</m:t>
                    </m:r>
                    <m:r>
                      <a:rPr lang="es-PE" sz="1400" b="1" i="1">
                        <a:latin typeface="Cambria Math" panose="02040503050406030204" pitchFamily="18" charset="0"/>
                      </a:rPr>
                      <m:t>)</m:t>
                    </m:r>
                  </m:oMath>
                </m:oMathPara>
              </a14:m>
              <a:endParaRPr lang="es-PE" sz="1400" b="1"/>
            </a:p>
          </xdr:txBody>
        </xdr:sp>
      </mc:Choice>
      <mc:Fallback xmlns="">
        <xdr:sp macro="" textlink="">
          <xdr:nvSpPr>
            <xdr:cNvPr id="19" name="CuadroTexto 18"/>
            <xdr:cNvSpPr txBox="1"/>
          </xdr:nvSpPr>
          <xdr:spPr>
            <a:xfrm>
              <a:off x="22621875" y="200025"/>
              <a:ext cx="116205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𝑪_𝒉𝒂𝒓𝒗𝒆𝒔𝒕 (</a:t>
              </a:r>
              <a:r>
                <a:rPr lang="es-MX" sz="1400" b="1" i="0">
                  <a:latin typeface="Cambria Math" panose="02040503050406030204" pitchFamily="18" charset="0"/>
                </a:rPr>
                <a:t>𝒕</a:t>
              </a:r>
              <a:r>
                <a:rPr lang="es-PE" sz="1400" b="1" i="0">
                  <a:latin typeface="Cambria Math" panose="02040503050406030204" pitchFamily="18" charset="0"/>
                </a:rPr>
                <a:t>,𝒊)</a:t>
              </a:r>
              <a:endParaRPr lang="es-PE" sz="1400" b="1"/>
            </a:p>
          </xdr:txBody>
        </xdr:sp>
      </mc:Fallback>
    </mc:AlternateContent>
    <xdr:clientData/>
  </xdr:oneCellAnchor>
  <xdr:oneCellAnchor>
    <xdr:from>
      <xdr:col>15</xdr:col>
      <xdr:colOff>76200</xdr:colOff>
      <xdr:row>0</xdr:row>
      <xdr:rowOff>161925</xdr:rowOff>
    </xdr:from>
    <xdr:ext cx="1076325" cy="228600"/>
    <mc:AlternateContent xmlns:mc="http://schemas.openxmlformats.org/markup-compatibility/2006" xmlns:a14="http://schemas.microsoft.com/office/drawing/2010/main">
      <mc:Choice Requires="a14">
        <xdr:sp macro="" textlink="">
          <xdr:nvSpPr>
            <xdr:cNvPr id="25" name="CuadroTexto 24">
              <a:extLst>
                <a:ext uri="{FF2B5EF4-FFF2-40B4-BE49-F238E27FC236}">
                  <a16:creationId xmlns:a16="http://schemas.microsoft.com/office/drawing/2014/main" id="{00000000-0008-0000-0800-000019000000}"/>
                </a:ext>
              </a:extLst>
            </xdr:cNvPr>
            <xdr:cNvSpPr txBox="1"/>
          </xdr:nvSpPr>
          <xdr:spPr>
            <a:xfrm>
              <a:off x="27527250" y="161925"/>
              <a:ext cx="1076325"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𝑬𝑭</m:t>
                        </m:r>
                      </m:e>
                      <m:sub>
                        <m:r>
                          <a:rPr lang="es-PE" sz="1400" b="1" i="1">
                            <a:latin typeface="Cambria Math" panose="02040503050406030204" pitchFamily="18" charset="0"/>
                          </a:rPr>
                          <m:t>𝑨𝑮𝑳</m:t>
                        </m:r>
                      </m:sub>
                    </m:sSub>
                    <m:d>
                      <m:dPr>
                        <m:ctrlPr>
                          <a:rPr lang="es-PE" sz="1400" b="1" i="1">
                            <a:latin typeface="Cambria Math" panose="02040503050406030204" pitchFamily="18" charset="0"/>
                          </a:rPr>
                        </m:ctrlPr>
                      </m:dPr>
                      <m:e>
                        <m:r>
                          <a:rPr lang="es-PE" sz="1400" b="1" i="1">
                            <a:latin typeface="Cambria Math" panose="02040503050406030204" pitchFamily="18" charset="0"/>
                          </a:rPr>
                          <m:t>𝒊</m:t>
                        </m:r>
                      </m:e>
                    </m:d>
                  </m:oMath>
                </m:oMathPara>
              </a14:m>
              <a:endParaRPr lang="es-PE"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400">
                <a:effectLst/>
              </a:endParaRPr>
            </a:p>
            <a:p>
              <a:endParaRPr lang="es-PE" sz="1600" b="1"/>
            </a:p>
          </xdr:txBody>
        </xdr:sp>
      </mc:Choice>
      <mc:Fallback xmlns="">
        <xdr:sp macro="" textlink="">
          <xdr:nvSpPr>
            <xdr:cNvPr id="25" name="CuadroTexto 24"/>
            <xdr:cNvSpPr txBox="1"/>
          </xdr:nvSpPr>
          <xdr:spPr>
            <a:xfrm>
              <a:off x="27527250" y="161925"/>
              <a:ext cx="1076325"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PE" sz="1400" b="1" i="0">
                  <a:latin typeface="Cambria Math" panose="02040503050406030204" pitchFamily="18" charset="0"/>
                </a:rPr>
                <a:t>〖𝑬𝑭〗_𝑨𝑮𝑳 (𝒊)</a:t>
              </a:r>
              <a:endParaRPr lang="es-PE"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s-PE" sz="1400">
                <a:effectLst/>
              </a:endParaRPr>
            </a:p>
            <a:p>
              <a:endParaRPr lang="es-PE" sz="1600" b="1"/>
            </a:p>
          </xdr:txBody>
        </xdr:sp>
      </mc:Fallback>
    </mc:AlternateContent>
    <xdr:clientData/>
  </xdr:oneCellAnchor>
  <xdr:oneCellAnchor>
    <xdr:from>
      <xdr:col>8</xdr:col>
      <xdr:colOff>0</xdr:colOff>
      <xdr:row>0</xdr:row>
      <xdr:rowOff>228600</xdr:rowOff>
    </xdr:from>
    <xdr:ext cx="3028951" cy="243254"/>
    <mc:AlternateContent xmlns:mc="http://schemas.openxmlformats.org/markup-compatibility/2006" xmlns:a14="http://schemas.microsoft.com/office/drawing/2010/main">
      <mc:Choice Requires="a14">
        <xdr:sp macro="" textlink="">
          <xdr:nvSpPr>
            <xdr:cNvPr id="28" name="CuadroTexto 27">
              <a:extLst>
                <a:ext uri="{FF2B5EF4-FFF2-40B4-BE49-F238E27FC236}">
                  <a16:creationId xmlns:a16="http://schemas.microsoft.com/office/drawing/2014/main" id="{00000000-0008-0000-0800-00001C000000}"/>
                </a:ext>
              </a:extLst>
            </xdr:cNvPr>
            <xdr:cNvSpPr txBox="1"/>
          </xdr:nvSpPr>
          <xdr:spPr>
            <a:xfrm>
              <a:off x="3981450" y="22860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𝒂𝒓𝒆𝒂</m:t>
                        </m:r>
                      </m:e>
                      <m:sub>
                        <m:r>
                          <a:rPr lang="es-MX" sz="1200" b="1" i="1">
                            <a:latin typeface="Cambria Math" panose="02040503050406030204" pitchFamily="18" charset="0"/>
                          </a:rPr>
                          <m:t>𝒑𝒓𝒐𝒋𝒆𝒄𝒕𝑨𝒓𝒆𝒂</m:t>
                        </m:r>
                        <m:r>
                          <a:rPr lang="es-MX" sz="1200" b="1" i="1">
                            <a:latin typeface="Cambria Math" panose="02040503050406030204" pitchFamily="18" charset="0"/>
                          </a:rPr>
                          <m:t>,</m:t>
                        </m:r>
                        <m:r>
                          <a:rPr lang="es-PE" sz="1200" b="1" i="1">
                            <a:latin typeface="Cambria Math" panose="02040503050406030204" pitchFamily="18" charset="0"/>
                          </a:rPr>
                          <m:t>𝑾𝒊𝒕𝒉𝒉𝒂𝒓𝒗𝒆𝒔𝒕</m:t>
                        </m:r>
                        <m:r>
                          <a:rPr lang="es-PE" sz="1200" b="1" i="1">
                            <a:latin typeface="Cambria Math" panose="02040503050406030204" pitchFamily="18" charset="0"/>
                          </a:rPr>
                          <m:t>,</m:t>
                        </m:r>
                        <m:r>
                          <a:rPr lang="es-PE" sz="1200" b="1" i="1">
                            <a:latin typeface="Cambria Math" panose="02040503050406030204" pitchFamily="18" charset="0"/>
                          </a:rPr>
                          <m:t>𝒑𝒓𝒐𝒋𝒆𝒄𝒕𝑺𝒄𝒆𝒏𝒂𝒓𝒊𝒐</m:t>
                        </m:r>
                      </m:sub>
                    </m:sSub>
                    <m:r>
                      <a:rPr lang="es-PE" sz="1200" b="1" i="1">
                        <a:latin typeface="Cambria Math" panose="02040503050406030204" pitchFamily="18" charset="0"/>
                      </a:rPr>
                      <m:t>(</m:t>
                    </m:r>
                    <m:r>
                      <a:rPr lang="es-MX" sz="1200" b="1" i="1">
                        <a:latin typeface="Cambria Math" panose="02040503050406030204" pitchFamily="18" charset="0"/>
                      </a:rPr>
                      <m:t>𝒕</m:t>
                    </m:r>
                    <m:r>
                      <a:rPr lang="es-PE" sz="1200" b="1" i="1">
                        <a:latin typeface="Cambria Math" panose="02040503050406030204" pitchFamily="18" charset="0"/>
                      </a:rPr>
                      <m:t>,</m:t>
                    </m:r>
                    <m:r>
                      <a:rPr lang="es-PE" sz="1200" b="1" i="1">
                        <a:latin typeface="Cambria Math" panose="02040503050406030204" pitchFamily="18" charset="0"/>
                      </a:rPr>
                      <m:t>𝒊</m:t>
                    </m:r>
                    <m:r>
                      <a:rPr lang="es-PE" sz="1200" b="1" i="1">
                        <a:latin typeface="Cambria Math" panose="02040503050406030204" pitchFamily="18" charset="0"/>
                      </a:rPr>
                      <m:t>)</m:t>
                    </m:r>
                  </m:oMath>
                </m:oMathPara>
              </a14:m>
              <a:endParaRPr lang="es-PE" sz="1200" b="1"/>
            </a:p>
          </xdr:txBody>
        </xdr:sp>
      </mc:Choice>
      <mc:Fallback xmlns="">
        <xdr:sp macro="" textlink="">
          <xdr:nvSpPr>
            <xdr:cNvPr id="28" name="CuadroTexto 27">
              <a:extLst>
                <a:ext uri="{FF2B5EF4-FFF2-40B4-BE49-F238E27FC236}">
                  <a16:creationId xmlns:a16="http://schemas.microsoft.com/office/drawing/2014/main" id="{00000000-0008-0000-0800-00001C000000}"/>
                </a:ext>
              </a:extLst>
            </xdr:cNvPr>
            <xdr:cNvSpPr txBox="1"/>
          </xdr:nvSpPr>
          <xdr:spPr>
            <a:xfrm>
              <a:off x="3981450" y="228600"/>
              <a:ext cx="3028951"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〖𝒂𝒓𝒆𝒂〗_(</a:t>
              </a:r>
              <a:r>
                <a:rPr lang="es-MX" sz="1200" b="1" i="0">
                  <a:latin typeface="Cambria Math" panose="02040503050406030204" pitchFamily="18" charset="0"/>
                </a:rPr>
                <a:t>𝒑𝒓𝒐𝒋𝒆𝒄𝒕𝑨𝒓𝒆𝒂,</a:t>
              </a:r>
              <a:r>
                <a:rPr lang="es-PE" sz="1200" b="1" i="0">
                  <a:latin typeface="Cambria Math" panose="02040503050406030204" pitchFamily="18" charset="0"/>
                </a:rPr>
                <a:t>𝑾𝒊𝒕𝒉𝒉𝒂𝒓𝒗𝒆𝒔𝒕,𝒑𝒓𝒐𝒋𝒆𝒄𝒕𝑺𝒄𝒆𝒏𝒂𝒓𝒊𝒐) (</a:t>
              </a:r>
              <a:r>
                <a:rPr lang="es-MX" sz="1200" b="1" i="0">
                  <a:latin typeface="Cambria Math" panose="02040503050406030204" pitchFamily="18" charset="0"/>
                </a:rPr>
                <a:t>𝒕</a:t>
              </a:r>
              <a:r>
                <a:rPr lang="es-PE" sz="1200" b="1" i="0">
                  <a:latin typeface="Cambria Math" panose="02040503050406030204" pitchFamily="18" charset="0"/>
                </a:rPr>
                <a:t>,𝒊)</a:t>
              </a:r>
              <a:endParaRPr lang="es-PE" sz="1200" b="1"/>
            </a:p>
          </xdr:txBody>
        </xdr:sp>
      </mc:Fallback>
    </mc:AlternateContent>
    <xdr:clientData/>
  </xdr:oneCellAnchor>
  <xdr:oneCellAnchor>
    <xdr:from>
      <xdr:col>10</xdr:col>
      <xdr:colOff>95250</xdr:colOff>
      <xdr:row>0</xdr:row>
      <xdr:rowOff>200025</xdr:rowOff>
    </xdr:from>
    <xdr:ext cx="2103784" cy="265045"/>
    <mc:AlternateContent xmlns:mc="http://schemas.openxmlformats.org/markup-compatibility/2006" xmlns:a14="http://schemas.microsoft.com/office/drawing/2010/main">
      <mc:Choice Requires="a14">
        <xdr:sp macro="" textlink="">
          <xdr:nvSpPr>
            <xdr:cNvPr id="29" name="CuadroTexto 28">
              <a:extLst>
                <a:ext uri="{FF2B5EF4-FFF2-40B4-BE49-F238E27FC236}">
                  <a16:creationId xmlns:a16="http://schemas.microsoft.com/office/drawing/2014/main" id="{00000000-0008-0000-0800-00001D000000}"/>
                </a:ext>
              </a:extLst>
            </xdr:cNvPr>
            <xdr:cNvSpPr txBox="1"/>
          </xdr:nvSpPr>
          <xdr:spPr>
            <a:xfrm>
              <a:off x="19250025" y="2000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200" b="1" i="1">
                            <a:latin typeface="Cambria Math" panose="02040503050406030204" pitchFamily="18" charset="0"/>
                          </a:rPr>
                        </m:ctrlPr>
                      </m:sSubPr>
                      <m:e>
                        <m:r>
                          <a:rPr lang="es-PE" sz="1200" b="1" i="1">
                            <a:latin typeface="Cambria Math" panose="02040503050406030204" pitchFamily="18" charset="0"/>
                          </a:rPr>
                          <m:t>𝑫</m:t>
                        </m:r>
                      </m:e>
                      <m:sub>
                        <m:sSup>
                          <m:sSupPr>
                            <m:ctrlPr>
                              <a:rPr lang="es-PE" sz="1200" b="1" i="1">
                                <a:latin typeface="Cambria Math" panose="02040503050406030204" pitchFamily="18" charset="0"/>
                              </a:rPr>
                            </m:ctrlPr>
                          </m:sSupPr>
                          <m:e>
                            <m:r>
                              <a:rPr lang="es-PE" sz="1200" b="1" i="1">
                                <a:latin typeface="Cambria Math" panose="02040503050406030204" pitchFamily="18" charset="0"/>
                              </a:rPr>
                              <m:t>𝒑𝒓𝒐𝒋𝒆𝒄𝒕𝑨𝒓𝒆𝒂</m:t>
                            </m:r>
                            <m:r>
                              <a:rPr lang="es-PE" sz="1200" b="1" i="1">
                                <a:latin typeface="Cambria Math" panose="02040503050406030204" pitchFamily="18" charset="0"/>
                              </a:rPr>
                              <m:t>,</m:t>
                            </m:r>
                            <m:r>
                              <a:rPr lang="es-PE" sz="1200" b="1" i="1">
                                <a:latin typeface="Cambria Math" panose="02040503050406030204" pitchFamily="18" charset="0"/>
                              </a:rPr>
                              <m:t>𝒃𝒂𝒔𝒆𝒍𝒊𝒏𝒆𝑺𝒄𝒆𝒏𝒂𝒓𝒊𝒐</m:t>
                            </m:r>
                            <m:r>
                              <a:rPr lang="es-PE" sz="1200" b="1" i="1">
                                <a:latin typeface="Cambria Math" panose="02040503050406030204" pitchFamily="18" charset="0"/>
                              </a:rPr>
                              <m:t>,</m:t>
                            </m:r>
                            <m:r>
                              <a:rPr lang="es-PE" sz="1200" b="1" i="1">
                                <a:latin typeface="Cambria Math" panose="02040503050406030204" pitchFamily="18" charset="0"/>
                              </a:rPr>
                              <m:t>𝑫𝑭</m:t>
                            </m:r>
                          </m:e>
                          <m:sup>
                            <m:r>
                              <a:rPr lang="es-MX" sz="1200" b="1" i="1">
                                <a:latin typeface="Cambria Math" panose="02040503050406030204" pitchFamily="18" charset="0"/>
                              </a:rPr>
                              <m:t>(</m:t>
                            </m:r>
                            <m:r>
                              <a:rPr lang="es-PE" sz="1200" b="1" i="1">
                                <a:latin typeface="Cambria Math" panose="02040503050406030204" pitchFamily="18" charset="0"/>
                              </a:rPr>
                              <m:t>𝒕</m:t>
                            </m:r>
                            <m:r>
                              <a:rPr lang="es-MX" sz="1200" b="1" i="1">
                                <a:latin typeface="Cambria Math" panose="02040503050406030204" pitchFamily="18" charset="0"/>
                              </a:rPr>
                              <m:t>)</m:t>
                            </m:r>
                          </m:sup>
                        </m:sSup>
                      </m:sub>
                    </m:sSub>
                  </m:oMath>
                </m:oMathPara>
              </a14:m>
              <a:endParaRPr lang="es-PE" sz="1800" b="1"/>
            </a:p>
          </xdr:txBody>
        </xdr:sp>
      </mc:Choice>
      <mc:Fallback xmlns="">
        <xdr:sp macro="" textlink="">
          <xdr:nvSpPr>
            <xdr:cNvPr id="29" name="CuadroTexto 28"/>
            <xdr:cNvSpPr txBox="1"/>
          </xdr:nvSpPr>
          <xdr:spPr>
            <a:xfrm>
              <a:off x="19250025" y="200025"/>
              <a:ext cx="2103784" cy="265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200" b="1" i="0">
                  <a:latin typeface="Cambria Math" panose="02040503050406030204" pitchFamily="18" charset="0"/>
                </a:rPr>
                <a:t>𝑫_(〖𝒑𝒓𝒐𝒋𝒆𝒄𝒕𝑨𝒓𝒆𝒂,𝒃𝒂𝒔𝒆𝒍𝒊𝒏𝒆𝑺𝒄𝒆𝒏𝒂𝒓𝒊𝒐,𝑫𝑭〗^(</a:t>
              </a:r>
              <a:r>
                <a:rPr lang="es-MX" sz="1200" b="1" i="0">
                  <a:latin typeface="Cambria Math" panose="02040503050406030204" pitchFamily="18" charset="0"/>
                </a:rPr>
                <a:t>(</a:t>
              </a:r>
              <a:r>
                <a:rPr lang="es-PE" sz="1200" b="1" i="0">
                  <a:latin typeface="Cambria Math" panose="02040503050406030204" pitchFamily="18" charset="0"/>
                </a:rPr>
                <a:t>𝒕</a:t>
              </a:r>
              <a:r>
                <a:rPr lang="es-MX" sz="1200" b="1" i="0">
                  <a:latin typeface="Cambria Math" panose="02040503050406030204" pitchFamily="18" charset="0"/>
                </a:rPr>
                <a:t>)</a:t>
              </a:r>
              <a:r>
                <a:rPr lang="es-PE" sz="1200" b="1" i="0">
                  <a:latin typeface="Cambria Math" panose="02040503050406030204" pitchFamily="18" charset="0"/>
                </a:rPr>
                <a:t>)</a:t>
              </a:r>
              <a:r>
                <a:rPr lang="es-MX" sz="1200" b="1" i="0">
                  <a:latin typeface="Cambria Math" panose="02040503050406030204" pitchFamily="18" charset="0"/>
                </a:rPr>
                <a:t> </a:t>
              </a:r>
              <a:r>
                <a:rPr lang="es-PE" sz="1200" b="1" i="0">
                  <a:latin typeface="Cambria Math" panose="02040503050406030204" pitchFamily="18" charset="0"/>
                </a:rPr>
                <a:t>)</a:t>
              </a:r>
              <a:endParaRPr lang="es-PE" sz="1800" b="1"/>
            </a:p>
          </xdr:txBody>
        </xdr:sp>
      </mc:Fallback>
    </mc:AlternateContent>
    <xdr:clientData/>
  </xdr:oneCellAnchor>
  <xdr:oneCellAnchor>
    <xdr:from>
      <xdr:col>16</xdr:col>
      <xdr:colOff>1419225</xdr:colOff>
      <xdr:row>0</xdr:row>
      <xdr:rowOff>190500</xdr:rowOff>
    </xdr:from>
    <xdr:ext cx="1562100" cy="243254"/>
    <mc:AlternateContent xmlns:mc="http://schemas.openxmlformats.org/markup-compatibility/2006" xmlns:a14="http://schemas.microsoft.com/office/drawing/2010/main">
      <mc:Choice Requires="a14">
        <xdr:sp macro="" textlink="">
          <xdr:nvSpPr>
            <xdr:cNvPr id="21" name="CuadroTexto 20">
              <a:extLst>
                <a:ext uri="{FF2B5EF4-FFF2-40B4-BE49-F238E27FC236}">
                  <a16:creationId xmlns:a16="http://schemas.microsoft.com/office/drawing/2014/main" id="{1BB191C4-B222-42D9-A7CD-16C06AE2076F}"/>
                </a:ext>
              </a:extLst>
            </xdr:cNvPr>
            <xdr:cNvSpPr txBox="1"/>
          </xdr:nvSpPr>
          <xdr:spPr>
            <a:xfrm>
              <a:off x="32080200" y="1905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s-PE" sz="1400" b="1" i="1">
                            <a:latin typeface="Cambria Math" panose="02040503050406030204" pitchFamily="18" charset="0"/>
                          </a:rPr>
                        </m:ctrlPr>
                      </m:sSubPr>
                      <m:e>
                        <m:r>
                          <a:rPr lang="es-PE" sz="1400" b="1" i="1">
                            <a:latin typeface="Cambria Math" panose="02040503050406030204" pitchFamily="18" charset="0"/>
                          </a:rPr>
                          <m:t>𝑪</m:t>
                        </m:r>
                      </m:e>
                      <m:sub>
                        <m:r>
                          <a:rPr lang="es-PE" sz="1400" b="1" i="1">
                            <a:latin typeface="Cambria Math" panose="02040503050406030204" pitchFamily="18" charset="0"/>
                          </a:rPr>
                          <m:t>𝑯𝑾𝑷</m:t>
                        </m:r>
                        <m:r>
                          <a:rPr lang="es-PE" sz="1400" b="1" i="1">
                            <a:latin typeface="Cambria Math" panose="02040503050406030204" pitchFamily="18" charset="0"/>
                          </a:rPr>
                          <m:t>,</m:t>
                        </m:r>
                        <m:r>
                          <a:rPr lang="es-PE" sz="1400" b="1" i="1">
                            <a:latin typeface="Cambria Math" panose="02040503050406030204" pitchFamily="18" charset="0"/>
                          </a:rPr>
                          <m:t>𝒑𝒓𝒐𝒋𝒆𝒄𝒕</m:t>
                        </m:r>
                      </m:sub>
                    </m:sSub>
                    <m:r>
                      <a:rPr lang="es-PE" sz="1400" b="1" i="1">
                        <a:latin typeface="Cambria Math" panose="02040503050406030204" pitchFamily="18" charset="0"/>
                      </a:rPr>
                      <m:t>(</m:t>
                    </m:r>
                    <m:r>
                      <a:rPr lang="es-PE" sz="1400" b="1" i="1">
                        <a:latin typeface="Cambria Math" panose="02040503050406030204" pitchFamily="18" charset="0"/>
                      </a:rPr>
                      <m:t>𝒕𝒚</m:t>
                    </m:r>
                    <m:r>
                      <a:rPr lang="es-PE" sz="1400" b="1" i="1">
                        <a:latin typeface="Cambria Math" panose="02040503050406030204" pitchFamily="18" charset="0"/>
                      </a:rPr>
                      <m:t>,</m:t>
                    </m:r>
                    <m:r>
                      <a:rPr lang="es-PE" sz="1400" b="1" i="1">
                        <a:latin typeface="Cambria Math" panose="02040503050406030204" pitchFamily="18" charset="0"/>
                      </a:rPr>
                      <m:t>𝒕</m:t>
                    </m:r>
                    <m:r>
                      <a:rPr lang="es-PE" sz="1400" b="1" i="1">
                        <a:latin typeface="Cambria Math" panose="02040503050406030204" pitchFamily="18" charset="0"/>
                      </a:rPr>
                      <m:t>)</m:t>
                    </m:r>
                  </m:oMath>
                </m:oMathPara>
              </a14:m>
              <a:endParaRPr lang="es-PE" sz="1400" b="1"/>
            </a:p>
          </xdr:txBody>
        </xdr:sp>
      </mc:Choice>
      <mc:Fallback xmlns="">
        <xdr:sp macro="" textlink="">
          <xdr:nvSpPr>
            <xdr:cNvPr id="21" name="CuadroTexto 20">
              <a:extLst>
                <a:ext uri="{FF2B5EF4-FFF2-40B4-BE49-F238E27FC236}">
                  <a16:creationId xmlns:a16="http://schemas.microsoft.com/office/drawing/2014/main" id="{1BB191C4-B222-42D9-A7CD-16C06AE2076F}"/>
                </a:ext>
              </a:extLst>
            </xdr:cNvPr>
            <xdr:cNvSpPr txBox="1"/>
          </xdr:nvSpPr>
          <xdr:spPr>
            <a:xfrm>
              <a:off x="32080200" y="190500"/>
              <a:ext cx="1562100" cy="2432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PE" sz="1400" b="1" i="0">
                  <a:latin typeface="Cambria Math" panose="02040503050406030204" pitchFamily="18" charset="0"/>
                </a:rPr>
                <a:t>𝑪_(𝑯𝑾𝑷,𝒑𝒓𝒐𝒋𝒆𝒄𝒕) (𝒕𝒚,𝒕)</a:t>
              </a:r>
              <a:endParaRPr lang="es-PE" sz="1400" b="1"/>
            </a:p>
          </xdr:txBody>
        </xdr:sp>
      </mc:Fallback>
    </mc:AlternateContent>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466725</xdr:colOff>
      <xdr:row>8</xdr:row>
      <xdr:rowOff>9525</xdr:rowOff>
    </xdr:from>
    <xdr:to>
      <xdr:col>4</xdr:col>
      <xdr:colOff>1142273</xdr:colOff>
      <xdr:row>25</xdr:row>
      <xdr:rowOff>107350</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466725" y="2381250"/>
          <a:ext cx="5819048" cy="2838095"/>
        </a:xfrm>
        <a:prstGeom prst="rect">
          <a:avLst/>
        </a:prstGeom>
      </xdr:spPr>
    </xdr:pic>
    <xdr:clientData/>
  </xdr:twoCellAnchor>
  <xdr:twoCellAnchor editAs="oneCell">
    <xdr:from>
      <xdr:col>4</xdr:col>
      <xdr:colOff>1476375</xdr:colOff>
      <xdr:row>7</xdr:row>
      <xdr:rowOff>142875</xdr:rowOff>
    </xdr:from>
    <xdr:to>
      <xdr:col>11</xdr:col>
      <xdr:colOff>27863</xdr:colOff>
      <xdr:row>11</xdr:row>
      <xdr:rowOff>136201</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2"/>
        <a:stretch>
          <a:fillRect/>
        </a:stretch>
      </xdr:blipFill>
      <xdr:spPr>
        <a:xfrm>
          <a:off x="6619875" y="2324100"/>
          <a:ext cx="5695238" cy="6380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esús Marín Díaz" id="{7738B312-22C8-45BE-B52C-CB81BD1F7E04}" userId="b98bf68f45927de8"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 dT="2023-05-22T20:31:50.65" personId="{7738B312-22C8-45BE-B52C-CB81BD1F7E04}" id="{29C6F3D2-D553-4D85-A0D0-84A17A580B5D}">
    <text>Data real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38"/>
  <sheetViews>
    <sheetView topLeftCell="C2" zoomScale="90" zoomScaleNormal="90" zoomScaleSheetLayoutView="50" workbookViewId="0">
      <selection activeCell="L14" sqref="L14:L23"/>
    </sheetView>
  </sheetViews>
  <sheetFormatPr defaultColWidth="11.5546875" defaultRowHeight="13.2" x14ac:dyDescent="0.25"/>
  <cols>
    <col min="1" max="1" width="11.5546875" style="27"/>
    <col min="2" max="2" width="11.6640625" style="27" bestFit="1" customWidth="1"/>
    <col min="3" max="3" width="11.5546875" style="37" bestFit="1"/>
    <col min="4" max="4" width="25.88671875" style="37" bestFit="1" customWidth="1"/>
    <col min="5" max="5" width="23.109375" style="27" customWidth="1"/>
    <col min="6" max="6" width="30.109375" style="27" customWidth="1"/>
    <col min="7" max="7" width="33.33203125" style="27" customWidth="1"/>
    <col min="8" max="8" width="7" style="27" bestFit="1" customWidth="1"/>
    <col min="9" max="9" width="5.109375" style="27" bestFit="1" customWidth="1"/>
    <col min="10" max="10" width="12.6640625" style="27" customWidth="1"/>
    <col min="11" max="11" width="14.5546875" style="27" customWidth="1"/>
    <col min="12" max="12" width="18.5546875" style="27" customWidth="1"/>
    <col min="13" max="13" width="28.33203125" style="27" customWidth="1"/>
    <col min="14" max="14" width="20" style="27" customWidth="1"/>
    <col min="15" max="15" width="20.5546875" style="27" customWidth="1"/>
    <col min="16" max="16" width="14.44140625" style="27" customWidth="1"/>
    <col min="17" max="20" width="11.5546875" style="27"/>
    <col min="21" max="21" width="23.109375" style="27" customWidth="1"/>
    <col min="22" max="16384" width="11.5546875" style="27"/>
  </cols>
  <sheetData>
    <row r="2" spans="1:15" ht="53.25" customHeight="1" x14ac:dyDescent="0.25">
      <c r="A2" s="37"/>
      <c r="B2" s="180" t="s">
        <v>18</v>
      </c>
      <c r="C2" s="180"/>
      <c r="D2" s="39"/>
      <c r="E2" s="40"/>
      <c r="F2" s="40"/>
      <c r="G2" s="41"/>
      <c r="H2" s="177" t="s">
        <v>131</v>
      </c>
      <c r="I2" s="178"/>
      <c r="J2" s="178"/>
      <c r="K2" s="179"/>
      <c r="L2" s="42"/>
      <c r="M2" s="43"/>
      <c r="N2" s="44" t="s">
        <v>45</v>
      </c>
    </row>
    <row r="3" spans="1:15" ht="120" customHeight="1" x14ac:dyDescent="0.25">
      <c r="A3" s="37"/>
      <c r="B3" s="181" t="s">
        <v>79</v>
      </c>
      <c r="C3" s="181"/>
      <c r="D3" s="29" t="s">
        <v>173</v>
      </c>
      <c r="E3" s="29" t="s">
        <v>80</v>
      </c>
      <c r="F3" s="29" t="s">
        <v>81</v>
      </c>
      <c r="G3" s="29" t="s">
        <v>163</v>
      </c>
      <c r="H3" s="29" t="s">
        <v>128</v>
      </c>
      <c r="I3" s="29" t="s">
        <v>129</v>
      </c>
      <c r="J3" s="29" t="s">
        <v>164</v>
      </c>
      <c r="K3" s="29" t="s">
        <v>130</v>
      </c>
      <c r="L3" s="29" t="s">
        <v>165</v>
      </c>
      <c r="M3" s="45" t="s">
        <v>166</v>
      </c>
      <c r="N3" s="46">
        <f>+EF!G6</f>
        <v>-534.48596666666674</v>
      </c>
    </row>
    <row r="4" spans="1:15" x14ac:dyDescent="0.25">
      <c r="A4" s="47"/>
      <c r="B4" s="47">
        <v>-10</v>
      </c>
      <c r="C4" s="48">
        <v>2007</v>
      </c>
      <c r="D4" s="20">
        <v>927.63</v>
      </c>
      <c r="E4" s="182">
        <v>169956.81</v>
      </c>
      <c r="F4" s="183">
        <v>466168.32000000001</v>
      </c>
      <c r="G4" s="49"/>
      <c r="H4" s="20"/>
      <c r="I4" s="20"/>
      <c r="J4" s="20"/>
      <c r="K4" s="20"/>
      <c r="L4" s="20"/>
      <c r="M4" s="50">
        <f>G4*$N$3</f>
        <v>0</v>
      </c>
    </row>
    <row r="5" spans="1:15" x14ac:dyDescent="0.25">
      <c r="A5" s="47"/>
      <c r="B5" s="47">
        <v>-9</v>
      </c>
      <c r="C5" s="48">
        <v>2008</v>
      </c>
      <c r="D5" s="20">
        <v>2461.9499999999998</v>
      </c>
      <c r="E5" s="182"/>
      <c r="F5" s="183"/>
      <c r="G5" s="49"/>
      <c r="H5" s="20"/>
      <c r="I5" s="20"/>
      <c r="J5" s="20"/>
      <c r="K5" s="20"/>
      <c r="L5" s="20"/>
      <c r="M5" s="50">
        <f t="shared" ref="M5:M13" si="0">G5*$N$3</f>
        <v>0</v>
      </c>
    </row>
    <row r="6" spans="1:15" x14ac:dyDescent="0.25">
      <c r="A6" s="47"/>
      <c r="B6" s="47">
        <v>-8</v>
      </c>
      <c r="C6" s="48">
        <v>2009</v>
      </c>
      <c r="D6" s="20">
        <v>918.63</v>
      </c>
      <c r="E6" s="182"/>
      <c r="F6" s="183"/>
      <c r="G6" s="49"/>
      <c r="H6" s="20"/>
      <c r="I6" s="20"/>
      <c r="J6" s="20"/>
      <c r="K6" s="20"/>
      <c r="L6" s="20"/>
      <c r="M6" s="50">
        <f t="shared" si="0"/>
        <v>0</v>
      </c>
    </row>
    <row r="7" spans="1:15" x14ac:dyDescent="0.25">
      <c r="A7" s="47"/>
      <c r="B7" s="47">
        <v>-7</v>
      </c>
      <c r="C7" s="48">
        <v>2010</v>
      </c>
      <c r="D7" s="20">
        <v>1602.36</v>
      </c>
      <c r="E7" s="182"/>
      <c r="F7" s="183"/>
      <c r="G7" s="49"/>
      <c r="H7" s="20"/>
      <c r="I7" s="20"/>
      <c r="J7" s="20"/>
      <c r="K7" s="20"/>
      <c r="L7" s="20"/>
      <c r="M7" s="50">
        <f t="shared" si="0"/>
        <v>0</v>
      </c>
    </row>
    <row r="8" spans="1:15" x14ac:dyDescent="0.25">
      <c r="A8" s="47"/>
      <c r="B8" s="47">
        <v>-6</v>
      </c>
      <c r="C8" s="48">
        <v>2011</v>
      </c>
      <c r="D8" s="20">
        <v>1765.71</v>
      </c>
      <c r="E8" s="182"/>
      <c r="F8" s="183"/>
      <c r="G8" s="49"/>
      <c r="H8" s="20"/>
      <c r="I8" s="20"/>
      <c r="J8" s="20"/>
      <c r="K8" s="20"/>
      <c r="L8" s="20"/>
      <c r="M8" s="50">
        <f t="shared" si="0"/>
        <v>0</v>
      </c>
      <c r="O8" s="37"/>
    </row>
    <row r="9" spans="1:15" ht="15" customHeight="1" x14ac:dyDescent="0.25">
      <c r="A9" s="47"/>
      <c r="B9" s="47">
        <v>-5</v>
      </c>
      <c r="C9" s="48">
        <v>2012</v>
      </c>
      <c r="D9" s="20">
        <v>1157.76</v>
      </c>
      <c r="E9" s="182"/>
      <c r="F9" s="183"/>
      <c r="G9" s="49"/>
      <c r="H9" s="20"/>
      <c r="I9" s="20"/>
      <c r="J9" s="20"/>
      <c r="K9" s="20"/>
      <c r="L9" s="20"/>
      <c r="M9" s="50">
        <f t="shared" si="0"/>
        <v>0</v>
      </c>
      <c r="O9" s="37"/>
    </row>
    <row r="10" spans="1:15" x14ac:dyDescent="0.25">
      <c r="A10" s="47"/>
      <c r="B10" s="47">
        <v>-4</v>
      </c>
      <c r="C10" s="48">
        <v>2013</v>
      </c>
      <c r="D10" s="20">
        <v>1984.86</v>
      </c>
      <c r="E10" s="182"/>
      <c r="F10" s="183"/>
      <c r="G10" s="49"/>
      <c r="H10" s="20"/>
      <c r="I10" s="20"/>
      <c r="J10" s="20"/>
      <c r="K10" s="20"/>
      <c r="L10" s="20"/>
      <c r="M10" s="50">
        <f t="shared" si="0"/>
        <v>0</v>
      </c>
    </row>
    <row r="11" spans="1:15" ht="15.75" customHeight="1" x14ac:dyDescent="0.25">
      <c r="A11" s="47"/>
      <c r="B11" s="47">
        <v>-3</v>
      </c>
      <c r="C11" s="48">
        <v>2014</v>
      </c>
      <c r="D11" s="20">
        <v>2753.01</v>
      </c>
      <c r="E11" s="182"/>
      <c r="F11" s="183"/>
      <c r="G11" s="49"/>
      <c r="H11" s="20"/>
      <c r="I11" s="20"/>
      <c r="J11" s="20"/>
      <c r="K11" s="20"/>
      <c r="L11" s="20"/>
      <c r="M11" s="50">
        <f t="shared" si="0"/>
        <v>0</v>
      </c>
    </row>
    <row r="12" spans="1:15" x14ac:dyDescent="0.25">
      <c r="A12" s="47"/>
      <c r="B12" s="47">
        <v>-2</v>
      </c>
      <c r="C12" s="48">
        <v>2015</v>
      </c>
      <c r="D12" s="20">
        <v>3032.64</v>
      </c>
      <c r="E12" s="182"/>
      <c r="F12" s="183"/>
      <c r="G12" s="49"/>
      <c r="H12" s="20"/>
      <c r="I12" s="20"/>
      <c r="J12" s="20"/>
      <c r="K12" s="20"/>
      <c r="L12" s="20"/>
      <c r="M12" s="50">
        <f t="shared" si="0"/>
        <v>0</v>
      </c>
    </row>
    <row r="13" spans="1:15" ht="15" customHeight="1" x14ac:dyDescent="0.25">
      <c r="A13" s="47"/>
      <c r="B13" s="47">
        <v>-1</v>
      </c>
      <c r="C13" s="48">
        <v>2016</v>
      </c>
      <c r="D13" s="20">
        <v>3802.23</v>
      </c>
      <c r="E13" s="182"/>
      <c r="F13" s="183"/>
      <c r="G13" s="49"/>
      <c r="H13" s="20"/>
      <c r="I13" s="20"/>
      <c r="J13" s="20"/>
      <c r="K13" s="20"/>
      <c r="L13" s="20"/>
      <c r="M13" s="50">
        <f t="shared" si="0"/>
        <v>0</v>
      </c>
    </row>
    <row r="14" spans="1:15" x14ac:dyDescent="0.25">
      <c r="A14" s="47"/>
      <c r="B14" s="47">
        <v>0</v>
      </c>
      <c r="C14" s="51">
        <v>2017</v>
      </c>
      <c r="D14" s="20">
        <v>3883.6445428898746</v>
      </c>
      <c r="E14" s="182"/>
      <c r="F14" s="183"/>
      <c r="G14" s="52">
        <f>+D14</f>
        <v>3883.6445428898746</v>
      </c>
      <c r="H14" s="20">
        <v>-15.06</v>
      </c>
      <c r="I14" s="20">
        <v>0.66830000000000001</v>
      </c>
      <c r="J14" s="20">
        <f>+F4</f>
        <v>466168.32000000001</v>
      </c>
      <c r="K14" s="53">
        <f>1/(1+2.71828^(H14*I14-H14*(D14/J14)))</f>
        <v>0.99995175289940175</v>
      </c>
      <c r="L14" s="54">
        <f t="shared" ref="L14:L23" si="1">+G14*K14</f>
        <v>3883.4571683009258</v>
      </c>
      <c r="M14" s="55">
        <f>L14*$N$3</f>
        <v>-2075653.3586079166</v>
      </c>
      <c r="N14" s="56"/>
    </row>
    <row r="15" spans="1:15" x14ac:dyDescent="0.25">
      <c r="A15" s="47"/>
      <c r="B15" s="47">
        <v>1</v>
      </c>
      <c r="C15" s="51">
        <v>2018</v>
      </c>
      <c r="D15" s="20">
        <v>4416.2812010239541</v>
      </c>
      <c r="E15" s="182"/>
      <c r="F15" s="183"/>
      <c r="G15" s="52">
        <f t="shared" ref="G15:G23" si="2">+D15</f>
        <v>4416.2812010239541</v>
      </c>
      <c r="H15" s="20">
        <v>-15.06</v>
      </c>
      <c r="I15" s="20">
        <v>0.66830000000000001</v>
      </c>
      <c r="J15" s="20">
        <f>+J14-G14</f>
        <v>462284.6754571101</v>
      </c>
      <c r="K15" s="53">
        <f t="shared" ref="K15:K23" si="3">1/(1+2.71828^(H15*I15-H15*(D15/J15)))</f>
        <v>0.99995085668954564</v>
      </c>
      <c r="L15" s="54">
        <f t="shared" si="1"/>
        <v>4416.0641703458386</v>
      </c>
      <c r="M15" s="55">
        <f t="shared" ref="M15:M23" si="4">L15*$N$3</f>
        <v>-2360324.3269493273</v>
      </c>
      <c r="N15" s="56"/>
    </row>
    <row r="16" spans="1:15" x14ac:dyDescent="0.25">
      <c r="A16" s="47"/>
      <c r="B16" s="47">
        <v>2</v>
      </c>
      <c r="C16" s="51">
        <v>2019</v>
      </c>
      <c r="D16" s="20">
        <v>5003.3037428443367</v>
      </c>
      <c r="E16" s="182"/>
      <c r="F16" s="183"/>
      <c r="G16" s="52">
        <f t="shared" si="2"/>
        <v>5003.3037428443367</v>
      </c>
      <c r="H16" s="20">
        <v>-15.06</v>
      </c>
      <c r="I16" s="20">
        <v>0.66830000000000001</v>
      </c>
      <c r="J16" s="20">
        <f t="shared" ref="J16:J23" si="5">+J15-G15</f>
        <v>457868.39425608615</v>
      </c>
      <c r="K16" s="53">
        <f t="shared" si="3"/>
        <v>0.99994982908645258</v>
      </c>
      <c r="L16" s="54">
        <f t="shared" si="1"/>
        <v>5003.0527225248034</v>
      </c>
      <c r="M16" s="55">
        <f t="shared" si="4"/>
        <v>-2674061.4706829684</v>
      </c>
      <c r="N16" s="56"/>
    </row>
    <row r="17" spans="1:14" x14ac:dyDescent="0.25">
      <c r="A17" s="47"/>
      <c r="B17" s="47">
        <v>3</v>
      </c>
      <c r="C17" s="51">
        <v>2020</v>
      </c>
      <c r="D17" s="20">
        <v>5648.6799564751127</v>
      </c>
      <c r="E17" s="182"/>
      <c r="F17" s="183"/>
      <c r="G17" s="52">
        <f t="shared" si="2"/>
        <v>5648.6799564751127</v>
      </c>
      <c r="H17" s="20">
        <v>-15.06</v>
      </c>
      <c r="I17" s="20">
        <v>0.66830000000000001</v>
      </c>
      <c r="J17" s="20">
        <f t="shared" si="5"/>
        <v>452865.09051324183</v>
      </c>
      <c r="K17" s="53">
        <f t="shared" si="3"/>
        <v>0.99994864746290002</v>
      </c>
      <c r="L17" s="54">
        <f t="shared" si="1"/>
        <v>5648.3898824280823</v>
      </c>
      <c r="M17" s="55">
        <f t="shared" si="4"/>
        <v>-3018985.1264197938</v>
      </c>
      <c r="N17" s="56"/>
    </row>
    <row r="18" spans="1:14" x14ac:dyDescent="0.25">
      <c r="A18" s="47"/>
      <c r="B18" s="47">
        <v>4</v>
      </c>
      <c r="C18" s="51">
        <v>2021</v>
      </c>
      <c r="D18" s="20">
        <v>6355.3781489996045</v>
      </c>
      <c r="E18" s="182"/>
      <c r="F18" s="183"/>
      <c r="G18" s="52">
        <f t="shared" si="2"/>
        <v>6355.3781489996045</v>
      </c>
      <c r="H18" s="20">
        <v>-15.06</v>
      </c>
      <c r="I18" s="20">
        <v>0.66830000000000001</v>
      </c>
      <c r="J18" s="20">
        <f t="shared" si="5"/>
        <v>447216.41055676673</v>
      </c>
      <c r="K18" s="53">
        <f t="shared" si="3"/>
        <v>0.99994728586435133</v>
      </c>
      <c r="L18" s="54">
        <f t="shared" si="1"/>
        <v>6355.0431307337594</v>
      </c>
      <c r="M18" s="55">
        <f t="shared" si="4"/>
        <v>-3396681.3709385935</v>
      </c>
      <c r="N18" s="56"/>
    </row>
    <row r="19" spans="1:14" x14ac:dyDescent="0.25">
      <c r="A19" s="47"/>
      <c r="B19" s="47">
        <v>5</v>
      </c>
      <c r="C19" s="51">
        <v>2022</v>
      </c>
      <c r="D19" s="20">
        <v>7125.2843607338746</v>
      </c>
      <c r="E19" s="182"/>
      <c r="F19" s="183"/>
      <c r="G19" s="52">
        <f t="shared" si="2"/>
        <v>7125.2843607338746</v>
      </c>
      <c r="H19" s="20">
        <v>-15.06</v>
      </c>
      <c r="I19" s="20">
        <v>0.66830000000000001</v>
      </c>
      <c r="J19" s="20">
        <f t="shared" si="5"/>
        <v>440861.03240776714</v>
      </c>
      <c r="K19" s="53">
        <f t="shared" si="3"/>
        <v>0.99994571393224507</v>
      </c>
      <c r="L19" s="54">
        <f t="shared" si="1"/>
        <v>7124.8975570642942</v>
      </c>
      <c r="M19" s="55">
        <f t="shared" si="4"/>
        <v>-3808157.7581884814</v>
      </c>
    </row>
    <row r="20" spans="1:14" x14ac:dyDescent="0.25">
      <c r="A20" s="47"/>
      <c r="B20" s="47">
        <v>6</v>
      </c>
      <c r="C20" s="51">
        <v>2023</v>
      </c>
      <c r="D20" s="20">
        <v>7959.0325070112849</v>
      </c>
      <c r="E20" s="182"/>
      <c r="F20" s="183"/>
      <c r="G20" s="52">
        <f t="shared" si="2"/>
        <v>7959.0325070112849</v>
      </c>
      <c r="H20" s="20">
        <v>-15.06</v>
      </c>
      <c r="I20" s="20">
        <v>0.66830000000000001</v>
      </c>
      <c r="J20" s="20">
        <f t="shared" si="5"/>
        <v>433735.74804703327</v>
      </c>
      <c r="K20" s="53">
        <f t="shared" si="3"/>
        <v>0.99994389564746389</v>
      </c>
      <c r="L20" s="54">
        <f t="shared" si="1"/>
        <v>7958.5859706456649</v>
      </c>
      <c r="M20" s="55">
        <f t="shared" si="4"/>
        <v>-4253752.5158203207</v>
      </c>
    </row>
    <row r="21" spans="1:14" x14ac:dyDescent="0.25">
      <c r="A21" s="47"/>
      <c r="B21" s="47">
        <v>7</v>
      </c>
      <c r="C21" s="51">
        <v>2024</v>
      </c>
      <c r="D21" s="20">
        <v>8855.7949305449074</v>
      </c>
      <c r="E21" s="182"/>
      <c r="F21" s="183"/>
      <c r="G21" s="52">
        <f t="shared" si="2"/>
        <v>8855.7949305449074</v>
      </c>
      <c r="H21" s="20">
        <v>-15.06</v>
      </c>
      <c r="I21" s="20">
        <v>0.66830000000000001</v>
      </c>
      <c r="J21" s="20">
        <f t="shared" si="5"/>
        <v>425776.71554002201</v>
      </c>
      <c r="K21" s="53">
        <f t="shared" si="3"/>
        <v>0.9999417877308171</v>
      </c>
      <c r="L21" s="54">
        <f t="shared" si="1"/>
        <v>8855.2794146265824</v>
      </c>
      <c r="M21" s="55">
        <f t="shared" si="4"/>
        <v>-4733022.5780301234</v>
      </c>
      <c r="N21" s="37"/>
    </row>
    <row r="22" spans="1:14" x14ac:dyDescent="0.25">
      <c r="A22" s="47"/>
      <c r="B22" s="47">
        <v>8</v>
      </c>
      <c r="C22" s="51">
        <v>2025</v>
      </c>
      <c r="D22" s="20">
        <v>9813.0720859535631</v>
      </c>
      <c r="E22" s="182"/>
      <c r="F22" s="183"/>
      <c r="G22" s="52">
        <f t="shared" si="2"/>
        <v>9813.0720859535631</v>
      </c>
      <c r="H22" s="20">
        <v>-15.06</v>
      </c>
      <c r="I22" s="20">
        <v>0.66830000000000001</v>
      </c>
      <c r="J22" s="20">
        <f t="shared" si="5"/>
        <v>416920.92060947709</v>
      </c>
      <c r="K22" s="53">
        <f t="shared" si="3"/>
        <v>0.99993933749462771</v>
      </c>
      <c r="L22" s="54">
        <f t="shared" si="1"/>
        <v>9812.4768004154303</v>
      </c>
      <c r="M22" s="55">
        <f t="shared" si="4"/>
        <v>-5244631.1480642827</v>
      </c>
      <c r="N22" s="37"/>
    </row>
    <row r="23" spans="1:14" x14ac:dyDescent="0.25">
      <c r="A23" s="47"/>
      <c r="B23" s="47">
        <v>9</v>
      </c>
      <c r="C23" s="51">
        <v>2026</v>
      </c>
      <c r="D23" s="20">
        <v>10826.517590741216</v>
      </c>
      <c r="E23" s="182"/>
      <c r="F23" s="183"/>
      <c r="G23" s="52">
        <f t="shared" si="2"/>
        <v>10826.517590741216</v>
      </c>
      <c r="H23" s="20">
        <v>-15.06</v>
      </c>
      <c r="I23" s="20">
        <v>0.66830000000000001</v>
      </c>
      <c r="J23" s="20">
        <f t="shared" si="5"/>
        <v>407107.84852352354</v>
      </c>
      <c r="K23" s="53">
        <f t="shared" si="3"/>
        <v>0.99993647985107592</v>
      </c>
      <c r="L23" s="54">
        <f t="shared" si="1"/>
        <v>10825.829888731523</v>
      </c>
      <c r="M23" s="55">
        <f t="shared" si="4"/>
        <v>-5786254.1530475616</v>
      </c>
      <c r="N23" s="37"/>
    </row>
    <row r="24" spans="1:14" ht="14.25" customHeight="1" x14ac:dyDescent="0.25">
      <c r="D24" s="27"/>
      <c r="F24" s="57" t="s">
        <v>46</v>
      </c>
      <c r="G24" s="37"/>
      <c r="H24" s="37"/>
      <c r="I24" s="37"/>
      <c r="J24" s="37"/>
      <c r="K24" s="37"/>
      <c r="M24" s="58">
        <f>SUM(M14:M23)</f>
        <v>-37351523.806749374</v>
      </c>
    </row>
    <row r="26" spans="1:14" x14ac:dyDescent="0.25">
      <c r="E26" s="59"/>
      <c r="F26" s="59"/>
      <c r="G26" s="59"/>
      <c r="H26" s="59"/>
      <c r="I26" s="59"/>
      <c r="J26" s="59"/>
      <c r="K26" s="59"/>
      <c r="M26" s="59"/>
    </row>
    <row r="27" spans="1:14" x14ac:dyDescent="0.25">
      <c r="C27" s="56"/>
      <c r="D27" s="27"/>
      <c r="G27" s="56"/>
      <c r="H27" s="56"/>
      <c r="I27" s="56"/>
      <c r="J27" s="56"/>
      <c r="K27" s="56"/>
    </row>
    <row r="28" spans="1:14" x14ac:dyDescent="0.25">
      <c r="D28" s="27"/>
    </row>
    <row r="29" spans="1:14" x14ac:dyDescent="0.25">
      <c r="D29" s="60"/>
      <c r="E29" s="56"/>
      <c r="F29" s="59"/>
      <c r="G29" s="59"/>
      <c r="H29" s="59"/>
      <c r="I29" s="59"/>
      <c r="J29" s="59"/>
      <c r="K29" s="59"/>
      <c r="L29" s="59"/>
      <c r="M29" s="59"/>
      <c r="N29" s="59"/>
    </row>
    <row r="30" spans="1:14" x14ac:dyDescent="0.25">
      <c r="D30" s="60"/>
      <c r="E30" s="56"/>
    </row>
    <row r="31" spans="1:14" x14ac:dyDescent="0.25">
      <c r="D31" s="60"/>
      <c r="E31" s="56"/>
    </row>
    <row r="32" spans="1:14" x14ac:dyDescent="0.25">
      <c r="D32" s="60"/>
      <c r="E32" s="56"/>
    </row>
    <row r="33" spans="4:5" x14ac:dyDescent="0.25">
      <c r="D33" s="60"/>
      <c r="E33" s="56"/>
    </row>
    <row r="34" spans="4:5" x14ac:dyDescent="0.25">
      <c r="D34" s="60"/>
      <c r="E34" s="56"/>
    </row>
    <row r="35" spans="4:5" x14ac:dyDescent="0.25">
      <c r="D35" s="60"/>
      <c r="E35" s="56"/>
    </row>
    <row r="36" spans="4:5" x14ac:dyDescent="0.25">
      <c r="D36" s="60"/>
      <c r="E36" s="56"/>
    </row>
    <row r="37" spans="4:5" x14ac:dyDescent="0.25">
      <c r="D37" s="60"/>
      <c r="E37" s="56"/>
    </row>
    <row r="38" spans="4:5" x14ac:dyDescent="0.25">
      <c r="D38" s="60"/>
      <c r="E38" s="61"/>
    </row>
  </sheetData>
  <mergeCells count="5">
    <mergeCell ref="H2:K2"/>
    <mergeCell ref="B2:C2"/>
    <mergeCell ref="B3:C3"/>
    <mergeCell ref="E4:E23"/>
    <mergeCell ref="F4:F23"/>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85DBC-3D0A-48DA-B6EE-5712464B7BE5}">
  <dimension ref="B2:K23"/>
  <sheetViews>
    <sheetView topLeftCell="A6" workbookViewId="0">
      <selection activeCell="G11" sqref="G11"/>
    </sheetView>
  </sheetViews>
  <sheetFormatPr defaultColWidth="11.5546875" defaultRowHeight="13.2" x14ac:dyDescent="0.25"/>
  <cols>
    <col min="1" max="2" width="11.5546875" style="27"/>
    <col min="3" max="3" width="20.44140625" style="27" bestFit="1" customWidth="1"/>
    <col min="4" max="4" width="13.33203125" style="27" bestFit="1" customWidth="1"/>
    <col min="5" max="5" width="12.44140625" style="27" bestFit="1" customWidth="1"/>
    <col min="6" max="6" width="14.44140625" style="27" bestFit="1" customWidth="1"/>
    <col min="7" max="7" width="18.44140625" style="27" bestFit="1" customWidth="1"/>
    <col min="8" max="8" width="11.5546875" style="27"/>
    <col min="9" max="9" width="13.109375" style="27" bestFit="1" customWidth="1"/>
    <col min="10" max="10" width="11.5546875" style="27"/>
    <col min="11" max="11" width="17.88671875" style="27" bestFit="1" customWidth="1"/>
    <col min="12" max="16384" width="11.5546875" style="27"/>
  </cols>
  <sheetData>
    <row r="2" spans="2:11" ht="13.8" thickBot="1" x14ac:dyDescent="0.3"/>
    <row r="3" spans="2:11" ht="56.4" thickTop="1" thickBot="1" x14ac:dyDescent="0.3">
      <c r="B3" s="124" t="s">
        <v>152</v>
      </c>
      <c r="C3" s="124">
        <v>1</v>
      </c>
      <c r="D3" s="124">
        <v>7</v>
      </c>
      <c r="E3" s="124">
        <v>10</v>
      </c>
      <c r="F3" s="124" t="s">
        <v>153</v>
      </c>
    </row>
    <row r="4" spans="2:11" ht="14.4" thickTop="1" thickBot="1" x14ac:dyDescent="0.3">
      <c r="B4" s="144">
        <v>2020</v>
      </c>
      <c r="C4" s="125">
        <f>+'1'!F3*'1'!H3</f>
        <v>-474115.46869045228</v>
      </c>
      <c r="D4" s="125">
        <f>+'7'!D16*44/12</f>
        <v>2239.0780564240026</v>
      </c>
      <c r="E4" s="125">
        <f>+'10'!E6</f>
        <v>-11972.79369454783</v>
      </c>
      <c r="F4" s="125">
        <f>+C4+D4+E4</f>
        <v>-483849.18432857614</v>
      </c>
      <c r="I4" s="59"/>
      <c r="J4" s="145"/>
      <c r="K4" s="123"/>
    </row>
    <row r="5" spans="2:11" ht="14.4" thickTop="1" thickBot="1" x14ac:dyDescent="0.3">
      <c r="B5" s="144">
        <v>2021</v>
      </c>
      <c r="C5" s="125">
        <f>+'1'!F4*'1'!H4</f>
        <v>-492255.28955252294</v>
      </c>
      <c r="D5" s="125">
        <f>+'7'!D22*44/12</f>
        <v>6571.8138669920045</v>
      </c>
      <c r="E5" s="125">
        <f>+'10'!E7</f>
        <v>-33470.452120477137</v>
      </c>
      <c r="F5" s="125">
        <f t="shared" ref="F5" si="0">+C5+D5+E5</f>
        <v>-519153.92780600808</v>
      </c>
      <c r="I5" s="59"/>
      <c r="J5" s="145"/>
      <c r="K5" s="123"/>
    </row>
    <row r="6" spans="2:11" ht="14.4" thickTop="1" thickBot="1" x14ac:dyDescent="0.3">
      <c r="B6" s="126" t="s">
        <v>154</v>
      </c>
      <c r="C6" s="125">
        <f>+SUM(C4:C5)</f>
        <v>-966370.75824297522</v>
      </c>
      <c r="D6" s="125">
        <f>+SUM(D4:D5)</f>
        <v>8810.8919234160076</v>
      </c>
      <c r="E6" s="125">
        <f>+SUM(E4:E5)</f>
        <v>-45443.245815024966</v>
      </c>
      <c r="F6" s="125">
        <f>+SUM(F4:F5)</f>
        <v>-1003003.1121345842</v>
      </c>
      <c r="I6" s="59"/>
      <c r="J6" s="145"/>
      <c r="K6" s="123"/>
    </row>
    <row r="7" spans="2:11" ht="14.4" thickTop="1" thickBot="1" x14ac:dyDescent="0.3"/>
    <row r="8" spans="2:11" ht="56.4" thickTop="1" thickBot="1" x14ac:dyDescent="0.3">
      <c r="B8" s="124" t="s">
        <v>155</v>
      </c>
      <c r="C8" s="124">
        <v>1</v>
      </c>
      <c r="D8" s="124">
        <v>7</v>
      </c>
      <c r="E8" s="124">
        <v>10</v>
      </c>
      <c r="F8" s="124" t="s">
        <v>153</v>
      </c>
    </row>
    <row r="9" spans="2:11" ht="14.4" thickTop="1" thickBot="1" x14ac:dyDescent="0.3">
      <c r="B9" s="144">
        <v>2020</v>
      </c>
      <c r="C9" s="125">
        <v>0</v>
      </c>
      <c r="D9" s="125">
        <f>+'7'!C16*44/12</f>
        <v>2239.0780564240026</v>
      </c>
      <c r="E9" s="125">
        <f>+'10'!F6</f>
        <v>12492.899664247034</v>
      </c>
      <c r="F9" s="125">
        <f>+C9+D9+E9</f>
        <v>14731.977720671037</v>
      </c>
    </row>
    <row r="10" spans="2:11" ht="14.4" thickTop="1" thickBot="1" x14ac:dyDescent="0.3">
      <c r="B10" s="144">
        <v>2021</v>
      </c>
      <c r="C10" s="125">
        <v>0</v>
      </c>
      <c r="D10" s="125">
        <f>+'7'!C22*44/12</f>
        <v>6571.8138669920045</v>
      </c>
      <c r="E10" s="125">
        <f>+'10'!F7</f>
        <v>21990.281190735906</v>
      </c>
      <c r="F10" s="125">
        <f t="shared" ref="F10" si="1">+C10+D10+E10</f>
        <v>28562.095057727911</v>
      </c>
    </row>
    <row r="11" spans="2:11" ht="14.4" thickTop="1" thickBot="1" x14ac:dyDescent="0.3">
      <c r="B11" s="126" t="s">
        <v>154</v>
      </c>
      <c r="C11" s="125">
        <f>+SUM(C9:C10)</f>
        <v>0</v>
      </c>
      <c r="D11" s="125">
        <f>+SUM(D9:D10)</f>
        <v>8810.8919234160076</v>
      </c>
      <c r="E11" s="125">
        <f>+SUM(E9:E10)</f>
        <v>34483.180854982944</v>
      </c>
      <c r="F11" s="125">
        <f>+SUM(F9:F10)</f>
        <v>43294.07277839895</v>
      </c>
    </row>
    <row r="12" spans="2:11" ht="14.4" thickTop="1" thickBot="1" x14ac:dyDescent="0.3"/>
    <row r="13" spans="2:11" ht="43.2" thickTop="1" thickBot="1" x14ac:dyDescent="0.3">
      <c r="B13" s="124" t="s">
        <v>156</v>
      </c>
      <c r="C13" s="124">
        <v>2</v>
      </c>
      <c r="D13" s="124"/>
      <c r="E13" s="124"/>
      <c r="F13" s="124"/>
    </row>
    <row r="14" spans="2:11" ht="14.4" thickTop="1" thickBot="1" x14ac:dyDescent="0.3">
      <c r="B14" s="144">
        <v>2020</v>
      </c>
      <c r="C14" s="125">
        <f>+'2'!B3</f>
        <v>0</v>
      </c>
      <c r="D14" s="125"/>
      <c r="E14" s="125"/>
      <c r="F14" s="125"/>
    </row>
    <row r="15" spans="2:11" ht="14.4" thickTop="1" thickBot="1" x14ac:dyDescent="0.3">
      <c r="B15" s="144">
        <v>2021</v>
      </c>
      <c r="C15" s="125">
        <f>+'2'!B4</f>
        <v>0</v>
      </c>
      <c r="D15" s="125"/>
      <c r="E15" s="125"/>
      <c r="F15" s="125"/>
    </row>
    <row r="16" spans="2:11" ht="14.4" thickTop="1" thickBot="1" x14ac:dyDescent="0.3">
      <c r="B16" s="126" t="s">
        <v>154</v>
      </c>
      <c r="C16" s="125">
        <f>+SUM(C14:C15)</f>
        <v>0</v>
      </c>
      <c r="D16" s="125"/>
      <c r="E16" s="125"/>
      <c r="F16" s="125"/>
    </row>
    <row r="17" spans="2:6" ht="13.8" thickTop="1" x14ac:dyDescent="0.25"/>
    <row r="18" spans="2:6" ht="13.8" thickBot="1" x14ac:dyDescent="0.3"/>
    <row r="19" spans="2:6" ht="69.599999999999994" thickTop="1" thickBot="1" x14ac:dyDescent="0.3">
      <c r="B19" s="124" t="s">
        <v>43</v>
      </c>
      <c r="C19" s="124" t="s">
        <v>152</v>
      </c>
      <c r="D19" s="124" t="s">
        <v>155</v>
      </c>
      <c r="E19" s="124" t="s">
        <v>156</v>
      </c>
      <c r="F19" s="124" t="s">
        <v>157</v>
      </c>
    </row>
    <row r="20" spans="2:6" ht="14.4" thickTop="1" thickBot="1" x14ac:dyDescent="0.3">
      <c r="B20" s="144">
        <v>2020</v>
      </c>
      <c r="C20" s="125">
        <f>+F4</f>
        <v>-483849.18432857614</v>
      </c>
      <c r="D20" s="125">
        <f>+F9</f>
        <v>14731.977720671037</v>
      </c>
      <c r="E20" s="127">
        <f>+C14</f>
        <v>0</v>
      </c>
      <c r="F20" s="128">
        <f>ROUNDDOWN(D20-C20+E20,0)</f>
        <v>498581</v>
      </c>
    </row>
    <row r="21" spans="2:6" ht="14.4" thickTop="1" thickBot="1" x14ac:dyDescent="0.3">
      <c r="B21" s="144">
        <v>2021</v>
      </c>
      <c r="C21" s="125">
        <f>+F5</f>
        <v>-519153.92780600808</v>
      </c>
      <c r="D21" s="125">
        <f>+F10</f>
        <v>28562.095057727911</v>
      </c>
      <c r="E21" s="127">
        <f>+C15</f>
        <v>0</v>
      </c>
      <c r="F21" s="128">
        <f t="shared" ref="F21" si="2">ROUNDDOWN(D21-C21+E21,0)</f>
        <v>547716</v>
      </c>
    </row>
    <row r="22" spans="2:6" ht="14.4" thickTop="1" thickBot="1" x14ac:dyDescent="0.3">
      <c r="B22" s="126" t="s">
        <v>154</v>
      </c>
      <c r="C22" s="125">
        <f>+SUM(C20:C21)</f>
        <v>-1003003.1121345842</v>
      </c>
      <c r="D22" s="125">
        <f>+SUM(D20:D21)</f>
        <v>43294.07277839895</v>
      </c>
      <c r="E22" s="125">
        <f>+SUM(E20:E21)</f>
        <v>0</v>
      </c>
      <c r="F22" s="125">
        <f>+SUM(F20:F21)</f>
        <v>1046297</v>
      </c>
    </row>
    <row r="23" spans="2:6" ht="13.8" thickTop="1"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5"/>
  <sheetViews>
    <sheetView zoomScale="80" zoomScaleNormal="80" workbookViewId="0">
      <selection activeCell="C4" sqref="C4"/>
    </sheetView>
  </sheetViews>
  <sheetFormatPr defaultColWidth="11.44140625" defaultRowHeight="13.2" x14ac:dyDescent="0.25"/>
  <cols>
    <col min="1" max="2" width="11.44140625" style="84"/>
    <col min="3" max="3" width="29.33203125" style="84" customWidth="1"/>
    <col min="4" max="6" width="25" style="84" customWidth="1"/>
    <col min="7" max="12" width="11.44140625" style="84"/>
    <col min="13" max="13" width="11.5546875" style="27" customWidth="1"/>
    <col min="14" max="16384" width="11.44140625" style="84"/>
  </cols>
  <sheetData>
    <row r="1" spans="2:13" ht="51.75" customHeight="1" x14ac:dyDescent="0.3">
      <c r="B1" s="63" t="s">
        <v>43</v>
      </c>
      <c r="C1" s="63" t="s">
        <v>9</v>
      </c>
      <c r="D1" s="146">
        <v>1</v>
      </c>
      <c r="E1" s="146">
        <v>2</v>
      </c>
      <c r="F1" s="146">
        <v>7</v>
      </c>
      <c r="G1" s="146">
        <v>10</v>
      </c>
      <c r="H1" s="146">
        <v>3</v>
      </c>
      <c r="I1" s="146">
        <v>4</v>
      </c>
      <c r="J1" s="146">
        <v>5</v>
      </c>
      <c r="K1" s="146">
        <v>6</v>
      </c>
      <c r="L1" s="146">
        <v>8</v>
      </c>
      <c r="M1" s="146">
        <v>9</v>
      </c>
    </row>
    <row r="2" spans="2:13" x14ac:dyDescent="0.3">
      <c r="B2" s="31">
        <v>2020</v>
      </c>
      <c r="C2" s="175">
        <f>ROUNDDOWN(SUM(D2:M2),0)</f>
        <v>498581</v>
      </c>
      <c r="D2" s="147">
        <f>'1'!B3</f>
        <v>474115.46869045228</v>
      </c>
      <c r="E2" s="147">
        <f>'2'!B3</f>
        <v>0</v>
      </c>
      <c r="F2" s="147">
        <f>'7'!B3</f>
        <v>0</v>
      </c>
      <c r="G2" s="147">
        <f>'10'!C6</f>
        <v>24465.693358794866</v>
      </c>
      <c r="H2" s="147">
        <v>0</v>
      </c>
      <c r="I2" s="147">
        <v>0</v>
      </c>
      <c r="J2" s="147">
        <v>0</v>
      </c>
      <c r="K2" s="147">
        <v>0</v>
      </c>
      <c r="L2" s="147">
        <v>0</v>
      </c>
      <c r="M2" s="147">
        <v>0</v>
      </c>
    </row>
    <row r="3" spans="2:13" x14ac:dyDescent="0.3">
      <c r="B3" s="31">
        <v>2021</v>
      </c>
      <c r="C3" s="175">
        <f>ROUNDDOWN(SUM(D3:M3),0)</f>
        <v>547716</v>
      </c>
      <c r="D3" s="147">
        <f>'1'!B4</f>
        <v>492255.28955252294</v>
      </c>
      <c r="E3" s="147">
        <f>'2'!B4</f>
        <v>0</v>
      </c>
      <c r="F3" s="147">
        <f>'7'!B4</f>
        <v>0</v>
      </c>
      <c r="G3" s="147">
        <f>'10'!C7</f>
        <v>55460.733311213044</v>
      </c>
      <c r="H3" s="147">
        <v>0</v>
      </c>
      <c r="I3" s="147">
        <v>0</v>
      </c>
      <c r="J3" s="147">
        <v>0</v>
      </c>
      <c r="K3" s="147">
        <v>0</v>
      </c>
      <c r="L3" s="147">
        <v>0</v>
      </c>
      <c r="M3" s="147">
        <v>0</v>
      </c>
    </row>
    <row r="4" spans="2:13" x14ac:dyDescent="0.25">
      <c r="B4" s="31" t="s">
        <v>20</v>
      </c>
      <c r="C4" s="175">
        <f>SUM(C2:C3)</f>
        <v>1046297</v>
      </c>
      <c r="D4" s="60"/>
    </row>
    <row r="5" spans="2:13" x14ac:dyDescent="0.25">
      <c r="B5" s="31" t="s">
        <v>21</v>
      </c>
      <c r="C5" s="174">
        <f>AVERAGE(C2:C3)</f>
        <v>523148.5</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7"/>
  <sheetViews>
    <sheetView zoomScale="93" zoomScaleNormal="93" workbookViewId="0">
      <selection activeCell="B2" sqref="B2"/>
    </sheetView>
  </sheetViews>
  <sheetFormatPr defaultColWidth="11.44140625" defaultRowHeight="13.2" x14ac:dyDescent="0.3"/>
  <cols>
    <col min="1" max="1" width="17.6640625" style="84" customWidth="1"/>
    <col min="2" max="2" width="18.6640625" style="84" customWidth="1"/>
    <col min="3" max="3" width="20.109375" style="84" customWidth="1"/>
    <col min="4" max="4" width="22" style="84" customWidth="1"/>
    <col min="5" max="5" width="22.44140625" style="84" customWidth="1"/>
    <col min="6" max="6" width="9.88671875" style="84" customWidth="1"/>
    <col min="7" max="7" width="9" style="84" customWidth="1"/>
    <col min="8" max="8" width="22.44140625" style="84" customWidth="1"/>
    <col min="9" max="9" width="11.6640625" style="84" bestFit="1" customWidth="1"/>
    <col min="10" max="10" width="11.44140625" style="84"/>
    <col min="11" max="11" width="16.88671875" style="84" bestFit="1" customWidth="1"/>
    <col min="12" max="16384" width="11.44140625" style="84"/>
  </cols>
  <sheetData>
    <row r="1" spans="1:12" ht="57" customHeight="1" x14ac:dyDescent="0.25">
      <c r="A1" s="84" t="s">
        <v>43</v>
      </c>
      <c r="B1" s="63" t="s">
        <v>11</v>
      </c>
      <c r="C1" s="63" t="s">
        <v>9</v>
      </c>
      <c r="D1" s="148" t="s">
        <v>10</v>
      </c>
      <c r="E1" s="63"/>
      <c r="F1" s="87"/>
      <c r="G1" s="63"/>
      <c r="H1" s="63"/>
      <c r="I1" s="63"/>
    </row>
    <row r="2" spans="1:12" x14ac:dyDescent="0.3">
      <c r="A2" s="31">
        <v>2020</v>
      </c>
      <c r="B2" s="149">
        <f>C2-ROUNDUP((D2*(E2+F2+G2+H2+I2)),0)</f>
        <v>448722</v>
      </c>
      <c r="C2" s="150">
        <f>NERs!C2</f>
        <v>498581</v>
      </c>
      <c r="D2" s="31">
        <f>10%</f>
        <v>0.1</v>
      </c>
      <c r="E2" s="147">
        <f>'1'!B3</f>
        <v>474115.46869045228</v>
      </c>
      <c r="F2" s="31">
        <v>0</v>
      </c>
      <c r="G2" s="31">
        <v>0</v>
      </c>
      <c r="H2" s="147">
        <f>+'7'!B16</f>
        <v>-3.6739130256554134E-14</v>
      </c>
      <c r="I2" s="151">
        <f>'10'!C6</f>
        <v>24465.693358794866</v>
      </c>
    </row>
    <row r="3" spans="1:12" x14ac:dyDescent="0.3">
      <c r="A3" s="31">
        <v>2021</v>
      </c>
      <c r="B3" s="149">
        <f t="shared" ref="B3" si="0">C3-ROUNDUP((D3*(E3+F3+G3+H3+I3)),0)</f>
        <v>492944</v>
      </c>
      <c r="C3" s="150">
        <f>NERs!C3</f>
        <v>547716</v>
      </c>
      <c r="D3" s="31">
        <f>10%</f>
        <v>0.1</v>
      </c>
      <c r="E3" s="147">
        <f>'1'!B4</f>
        <v>492255.28955252294</v>
      </c>
      <c r="F3" s="31">
        <v>0</v>
      </c>
      <c r="G3" s="31">
        <v>0</v>
      </c>
      <c r="H3" s="147">
        <f>+'7'!B22</f>
        <v>2.9299710805711732E-13</v>
      </c>
      <c r="I3" s="151">
        <f>'10'!C7</f>
        <v>55460.733311213044</v>
      </c>
    </row>
    <row r="4" spans="1:12" ht="15" customHeight="1" x14ac:dyDescent="0.3">
      <c r="A4" s="63" t="s">
        <v>149</v>
      </c>
      <c r="B4" s="152">
        <f>+AVERAGE(B2:B3)</f>
        <v>470833</v>
      </c>
      <c r="C4" s="152">
        <f>+AVERAGE(C2:C3)</f>
        <v>523148.5</v>
      </c>
    </row>
    <row r="5" spans="1:12" x14ac:dyDescent="0.3">
      <c r="A5" s="63" t="s">
        <v>150</v>
      </c>
      <c r="B5" s="153">
        <f>+B2+B3</f>
        <v>941666</v>
      </c>
      <c r="C5" s="153">
        <f>+C2+C3</f>
        <v>1046297</v>
      </c>
    </row>
    <row r="6" spans="1:12" x14ac:dyDescent="0.3">
      <c r="B6" s="154"/>
      <c r="D6" s="228" t="s">
        <v>151</v>
      </c>
    </row>
    <row r="7" spans="1:12" x14ac:dyDescent="0.3">
      <c r="B7" s="155"/>
      <c r="D7" s="228"/>
    </row>
    <row r="8" spans="1:12" x14ac:dyDescent="0.3">
      <c r="D8" s="228"/>
      <c r="K8" s="60"/>
    </row>
    <row r="9" spans="1:12" x14ac:dyDescent="0.3">
      <c r="D9" s="228"/>
      <c r="K9" s="60"/>
    </row>
    <row r="10" spans="1:12" x14ac:dyDescent="0.3">
      <c r="D10" s="228"/>
      <c r="K10" s="60"/>
    </row>
    <row r="11" spans="1:12" x14ac:dyDescent="0.3">
      <c r="D11" s="228"/>
    </row>
    <row r="12" spans="1:12" x14ac:dyDescent="0.3">
      <c r="D12" s="228"/>
      <c r="K12" s="60"/>
      <c r="L12" s="60"/>
    </row>
    <row r="13" spans="1:12" x14ac:dyDescent="0.3">
      <c r="D13" s="228"/>
      <c r="K13" s="60"/>
    </row>
    <row r="14" spans="1:12" x14ac:dyDescent="0.3">
      <c r="D14" s="228"/>
    </row>
    <row r="15" spans="1:12" x14ac:dyDescent="0.3">
      <c r="D15" s="228"/>
    </row>
    <row r="16" spans="1:12" x14ac:dyDescent="0.3">
      <c r="D16" s="228"/>
    </row>
    <row r="17" spans="4:4" x14ac:dyDescent="0.3">
      <c r="D17" s="228"/>
    </row>
  </sheetData>
  <mergeCells count="1">
    <mergeCell ref="D6:D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F1" zoomScaleNormal="100" workbookViewId="0">
      <selection activeCell="D6" sqref="D6"/>
    </sheetView>
  </sheetViews>
  <sheetFormatPr defaultColWidth="11.5546875" defaultRowHeight="13.2" x14ac:dyDescent="0.25"/>
  <cols>
    <col min="1" max="1" width="11.5546875" style="27"/>
    <col min="2" max="2" width="17.5546875" style="27" bestFit="1" customWidth="1"/>
    <col min="3" max="3" width="15.109375" style="27" bestFit="1" customWidth="1"/>
    <col min="4" max="4" width="29.109375" style="27" customWidth="1"/>
    <col min="5" max="5" width="29.44140625" style="27" bestFit="1" customWidth="1"/>
    <col min="6" max="6" width="18.88671875" style="27" customWidth="1"/>
    <col min="7" max="7" width="18.44140625" style="27" customWidth="1"/>
    <col min="8" max="8" width="17.109375" style="27" customWidth="1"/>
    <col min="9" max="9" width="30.33203125" style="27" customWidth="1"/>
    <col min="10" max="10" width="30" style="35" customWidth="1"/>
    <col min="11" max="11" width="35.5546875" style="27" customWidth="1"/>
    <col min="12" max="12" width="28.5546875" style="27" customWidth="1"/>
    <col min="13" max="15" width="11.5546875" style="27"/>
    <col min="16" max="16" width="12.5546875" style="27" customWidth="1"/>
    <col min="17" max="17" width="11.5546875" style="27"/>
    <col min="18" max="18" width="27" style="27" customWidth="1"/>
    <col min="19" max="20" width="11.5546875" style="27"/>
    <col min="21" max="21" width="12.88671875" style="27" customWidth="1"/>
    <col min="22" max="22" width="16" style="27" customWidth="1"/>
    <col min="23" max="23" width="11.5546875" style="27" bestFit="1" customWidth="1"/>
    <col min="24" max="24" width="12.5546875" style="27" bestFit="1" customWidth="1"/>
    <col min="25" max="25" width="18.6640625" style="27" customWidth="1"/>
    <col min="26" max="26" width="19.44140625" style="27" customWidth="1"/>
    <col min="27" max="27" width="20.109375" style="27" customWidth="1"/>
    <col min="28" max="28" width="17.6640625" style="27" customWidth="1"/>
    <col min="29" max="29" width="27" style="27" customWidth="1"/>
    <col min="30" max="16384" width="11.5546875" style="27"/>
  </cols>
  <sheetData>
    <row r="1" spans="1:10" ht="42" customHeight="1" x14ac:dyDescent="0.25">
      <c r="A1" s="21" t="s">
        <v>47</v>
      </c>
      <c r="B1" s="184" t="s">
        <v>44</v>
      </c>
      <c r="C1" s="22" t="s">
        <v>140</v>
      </c>
      <c r="D1" s="23"/>
      <c r="E1" s="24" t="s">
        <v>48</v>
      </c>
      <c r="F1" s="24" t="s">
        <v>49</v>
      </c>
      <c r="G1" s="186" t="s">
        <v>75</v>
      </c>
      <c r="H1" s="25" t="s">
        <v>50</v>
      </c>
      <c r="I1" s="26"/>
      <c r="J1" s="27"/>
    </row>
    <row r="2" spans="1:10" ht="120" customHeight="1" x14ac:dyDescent="0.25">
      <c r="B2" s="185"/>
      <c r="C2" s="28" t="s">
        <v>82</v>
      </c>
      <c r="D2" s="29" t="s">
        <v>83</v>
      </c>
      <c r="E2" s="29" t="s">
        <v>84</v>
      </c>
      <c r="F2" s="29" t="s">
        <v>85</v>
      </c>
      <c r="G2" s="187"/>
      <c r="H2" s="28" t="s">
        <v>86</v>
      </c>
      <c r="I2" s="29" t="s">
        <v>83</v>
      </c>
      <c r="J2" s="27"/>
    </row>
    <row r="3" spans="1:10" ht="15" customHeight="1" x14ac:dyDescent="0.25">
      <c r="A3" s="30"/>
      <c r="B3" s="31">
        <v>2020</v>
      </c>
      <c r="C3" s="32">
        <v>0.5</v>
      </c>
      <c r="D3" s="33">
        <f>+Modeling!I3</f>
        <v>909.45</v>
      </c>
      <c r="E3" s="34">
        <f>EF!$C$11+EF!$C$15</f>
        <v>372.68</v>
      </c>
      <c r="F3" s="33">
        <f>EF!$C$20+EF!$C$24</f>
        <v>66.474900000000005</v>
      </c>
      <c r="G3" s="33">
        <f>+E3-F3</f>
        <v>306.20510000000002</v>
      </c>
      <c r="H3" s="33">
        <f>+C3*D3*G3</f>
        <v>139239.11409750002</v>
      </c>
      <c r="I3" s="33">
        <f>D3*28.5%</f>
        <v>259.19324999999998</v>
      </c>
      <c r="J3" s="27"/>
    </row>
    <row r="4" spans="1:10" ht="15" customHeight="1" x14ac:dyDescent="0.25">
      <c r="A4" s="30"/>
      <c r="B4" s="31">
        <v>2021</v>
      </c>
      <c r="C4" s="32">
        <v>0.5</v>
      </c>
      <c r="D4" s="33">
        <f>+Modeling!I4</f>
        <v>983.61</v>
      </c>
      <c r="E4" s="34">
        <f>EF!$C$11+EF!$C$15</f>
        <v>372.68</v>
      </c>
      <c r="F4" s="33">
        <f>EF!$C$20+EF!$C$24</f>
        <v>66.474900000000005</v>
      </c>
      <c r="G4" s="33">
        <f t="shared" ref="G4" si="0">+E4-F4</f>
        <v>306.20510000000002</v>
      </c>
      <c r="H4" s="33">
        <f>+C4*D4*G4</f>
        <v>150593.19920550002</v>
      </c>
      <c r="I4" s="33">
        <f t="shared" ref="I4" si="1">D4*28.5%</f>
        <v>280.32884999999999</v>
      </c>
      <c r="J4" s="27"/>
    </row>
    <row r="5" spans="1:10" ht="15" customHeight="1" x14ac:dyDescent="0.25">
      <c r="A5" s="30"/>
      <c r="I5" s="123"/>
    </row>
    <row r="6" spans="1:10" ht="15" customHeight="1" x14ac:dyDescent="0.25">
      <c r="A6" s="30"/>
      <c r="I6" s="123"/>
    </row>
    <row r="7" spans="1:10" ht="15" customHeight="1" x14ac:dyDescent="0.25">
      <c r="A7" s="30"/>
      <c r="B7" s="36"/>
      <c r="C7" s="36"/>
      <c r="D7" s="36"/>
      <c r="F7" s="36"/>
      <c r="G7" s="36"/>
    </row>
    <row r="8" spans="1:10" ht="15" customHeight="1" x14ac:dyDescent="0.25">
      <c r="A8" s="30"/>
      <c r="B8" s="36"/>
      <c r="C8" s="36"/>
      <c r="D8" s="36"/>
      <c r="E8" s="36"/>
      <c r="F8" s="36"/>
      <c r="G8" s="36"/>
      <c r="H8" s="36"/>
    </row>
    <row r="9" spans="1:10" x14ac:dyDescent="0.25">
      <c r="A9" s="30"/>
      <c r="B9" s="36"/>
      <c r="C9" s="36"/>
      <c r="D9" s="36"/>
      <c r="E9" s="36"/>
      <c r="G9" s="35"/>
      <c r="J9" s="27"/>
    </row>
    <row r="10" spans="1:10" x14ac:dyDescent="0.25">
      <c r="A10" s="30"/>
      <c r="J10" s="27"/>
    </row>
    <row r="11" spans="1:10" x14ac:dyDescent="0.25">
      <c r="J11" s="27"/>
    </row>
    <row r="12" spans="1:10" x14ac:dyDescent="0.25">
      <c r="J12" s="27"/>
    </row>
    <row r="13" spans="1:10" x14ac:dyDescent="0.25">
      <c r="J13" s="27"/>
    </row>
    <row r="14" spans="1:10" x14ac:dyDescent="0.25">
      <c r="J14" s="27"/>
    </row>
    <row r="15" spans="1:10" x14ac:dyDescent="0.25">
      <c r="J15" s="27"/>
    </row>
    <row r="16" spans="1:10" x14ac:dyDescent="0.25">
      <c r="J16" s="27"/>
    </row>
    <row r="17" spans="1:10" x14ac:dyDescent="0.25">
      <c r="A17" s="35"/>
      <c r="E17" s="35"/>
      <c r="J17" s="27"/>
    </row>
    <row r="18" spans="1:10" x14ac:dyDescent="0.25">
      <c r="A18" s="35"/>
      <c r="J18" s="27"/>
    </row>
    <row r="19" spans="1:10" x14ac:dyDescent="0.25">
      <c r="A19" s="35"/>
      <c r="J19" s="27"/>
    </row>
    <row r="20" spans="1:10" x14ac:dyDescent="0.25">
      <c r="A20" s="35"/>
      <c r="J20" s="27"/>
    </row>
    <row r="21" spans="1:10" x14ac:dyDescent="0.25">
      <c r="A21" s="35"/>
      <c r="J21" s="27"/>
    </row>
    <row r="22" spans="1:10" x14ac:dyDescent="0.25">
      <c r="B22" s="35"/>
      <c r="J22" s="27"/>
    </row>
    <row r="23" spans="1:10" ht="15" customHeight="1" x14ac:dyDescent="0.25">
      <c r="B23" s="35"/>
      <c r="J23" s="27"/>
    </row>
    <row r="24" spans="1:10" x14ac:dyDescent="0.25">
      <c r="E24" s="35"/>
      <c r="J24" s="27"/>
    </row>
    <row r="25" spans="1:10" x14ac:dyDescent="0.25">
      <c r="E25" s="35"/>
      <c r="J25" s="27"/>
    </row>
    <row r="26" spans="1:10" x14ac:dyDescent="0.25">
      <c r="E26" s="35"/>
      <c r="J26" s="27"/>
    </row>
    <row r="27" spans="1:10" ht="33.75" customHeight="1" x14ac:dyDescent="0.25">
      <c r="E27" s="35"/>
      <c r="J27" s="27"/>
    </row>
    <row r="28" spans="1:10" x14ac:dyDescent="0.25">
      <c r="E28" s="35"/>
      <c r="J28" s="27"/>
    </row>
    <row r="29" spans="1:10" x14ac:dyDescent="0.25">
      <c r="E29" s="35"/>
      <c r="J29" s="27"/>
    </row>
    <row r="30" spans="1:10" x14ac:dyDescent="0.25">
      <c r="E30" s="35"/>
      <c r="J30" s="27"/>
    </row>
    <row r="31" spans="1:10" x14ac:dyDescent="0.25">
      <c r="E31" s="35"/>
      <c r="J31" s="27"/>
    </row>
    <row r="32" spans="1:10" x14ac:dyDescent="0.25">
      <c r="E32" s="35"/>
      <c r="J32" s="27"/>
    </row>
    <row r="33" spans="5:10" x14ac:dyDescent="0.25">
      <c r="E33" s="35"/>
      <c r="J33" s="27"/>
    </row>
    <row r="34" spans="5:10" x14ac:dyDescent="0.25">
      <c r="J34" s="27"/>
    </row>
    <row r="35" spans="5:10" x14ac:dyDescent="0.25">
      <c r="J35" s="27"/>
    </row>
    <row r="36" spans="5:10" x14ac:dyDescent="0.25">
      <c r="J36" s="27"/>
    </row>
    <row r="37" spans="5:10" x14ac:dyDescent="0.25">
      <c r="J37" s="27"/>
    </row>
    <row r="38" spans="5:10" x14ac:dyDescent="0.25">
      <c r="J38" s="27"/>
    </row>
    <row r="39" spans="5:10" x14ac:dyDescent="0.25">
      <c r="J39" s="27"/>
    </row>
    <row r="40" spans="5:10" x14ac:dyDescent="0.25">
      <c r="J40" s="27"/>
    </row>
    <row r="41" spans="5:10" x14ac:dyDescent="0.25">
      <c r="J41" s="27"/>
    </row>
    <row r="42" spans="5:10" x14ac:dyDescent="0.25">
      <c r="J42" s="27"/>
    </row>
    <row r="43" spans="5:10" x14ac:dyDescent="0.25">
      <c r="J43" s="27"/>
    </row>
    <row r="44" spans="5:10" x14ac:dyDescent="0.25">
      <c r="J44" s="27"/>
    </row>
    <row r="45" spans="5:10" x14ac:dyDescent="0.25">
      <c r="J45" s="27"/>
    </row>
    <row r="46" spans="5:10" x14ac:dyDescent="0.25">
      <c r="J46" s="27"/>
    </row>
    <row r="47" spans="5:10" x14ac:dyDescent="0.25">
      <c r="J47" s="27"/>
    </row>
    <row r="48" spans="5:10" x14ac:dyDescent="0.25">
      <c r="J48" s="27"/>
    </row>
    <row r="49" spans="10:10" x14ac:dyDescent="0.25">
      <c r="J49" s="27"/>
    </row>
    <row r="50" spans="10:10" x14ac:dyDescent="0.25">
      <c r="J50" s="27"/>
    </row>
    <row r="51" spans="10:10" x14ac:dyDescent="0.25">
      <c r="J51" s="27"/>
    </row>
    <row r="52" spans="10:10" x14ac:dyDescent="0.25">
      <c r="J52" s="27"/>
    </row>
    <row r="53" spans="10:10" x14ac:dyDescent="0.25">
      <c r="J53" s="27"/>
    </row>
    <row r="54" spans="10:10" x14ac:dyDescent="0.25">
      <c r="J54" s="27"/>
    </row>
    <row r="55" spans="10:10" x14ac:dyDescent="0.25">
      <c r="J55" s="27"/>
    </row>
    <row r="56" spans="10:10" x14ac:dyDescent="0.25">
      <c r="J56" s="27"/>
    </row>
    <row r="57" spans="10:10" x14ac:dyDescent="0.25">
      <c r="J57" s="27"/>
    </row>
    <row r="58" spans="10:10" x14ac:dyDescent="0.25">
      <c r="J58" s="27"/>
    </row>
  </sheetData>
  <mergeCells count="2">
    <mergeCell ref="B1:B2"/>
    <mergeCell ref="G1:G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zoomScaleNormal="100" workbookViewId="0">
      <selection activeCell="C8" sqref="C8"/>
    </sheetView>
  </sheetViews>
  <sheetFormatPr defaultColWidth="11.5546875" defaultRowHeight="13.2" x14ac:dyDescent="0.25"/>
  <cols>
    <col min="1" max="1" width="20" style="27" customWidth="1"/>
    <col min="2" max="2" width="23.5546875" style="27" customWidth="1"/>
    <col min="3" max="3" width="27.44140625" style="27" customWidth="1"/>
    <col min="4" max="4" width="17.6640625" style="27" customWidth="1"/>
    <col min="5" max="5" width="26.88671875" style="27" customWidth="1"/>
    <col min="6" max="6" width="28.44140625" style="27" customWidth="1"/>
    <col min="7" max="7" width="27.6640625" style="27" customWidth="1"/>
    <col min="8" max="8" width="23.88671875" style="27" customWidth="1"/>
    <col min="9" max="9" width="24.109375" style="27" customWidth="1"/>
    <col min="10" max="16384" width="11.5546875" style="27"/>
  </cols>
  <sheetData>
    <row r="1" spans="1:5" ht="26.25" customHeight="1" x14ac:dyDescent="0.25">
      <c r="A1" s="62" t="s">
        <v>51</v>
      </c>
      <c r="B1" s="24" t="s">
        <v>52</v>
      </c>
      <c r="C1" s="24"/>
      <c r="D1" s="23"/>
      <c r="E1" s="31"/>
    </row>
    <row r="2" spans="1:5" ht="90" customHeight="1" x14ac:dyDescent="0.25">
      <c r="A2" s="63"/>
      <c r="B2" s="64" t="s">
        <v>87</v>
      </c>
      <c r="C2" s="29" t="s">
        <v>88</v>
      </c>
      <c r="D2" s="29" t="s">
        <v>89</v>
      </c>
      <c r="E2" s="29" t="s">
        <v>90</v>
      </c>
    </row>
    <row r="3" spans="1:5" ht="15" customHeight="1" x14ac:dyDescent="0.25">
      <c r="A3" s="31">
        <v>2020</v>
      </c>
      <c r="B3" s="65">
        <f>'L(1)'!H3</f>
        <v>139239.11409750002</v>
      </c>
      <c r="C3" s="66">
        <v>1</v>
      </c>
      <c r="D3" s="67">
        <f>B3*C3</f>
        <v>139239.11409750002</v>
      </c>
      <c r="E3" s="68">
        <f>+$C$3*B3/D3</f>
        <v>1</v>
      </c>
    </row>
    <row r="4" spans="1:5" x14ac:dyDescent="0.25">
      <c r="A4" s="31">
        <v>2021</v>
      </c>
      <c r="B4" s="65">
        <f>'L(1)'!H4</f>
        <v>150593.19920550002</v>
      </c>
      <c r="C4" s="66">
        <v>1</v>
      </c>
      <c r="D4" s="67">
        <f t="shared" ref="D4" si="0">B4*C4</f>
        <v>150593.19920550002</v>
      </c>
      <c r="E4" s="68">
        <f>+$C$4*B4/D4</f>
        <v>1</v>
      </c>
    </row>
    <row r="5" spans="1:5" ht="15" customHeight="1" x14ac:dyDescent="0.25"/>
    <row r="7" spans="1:5" ht="15" customHeight="1" x14ac:dyDescent="0.25"/>
    <row r="9" spans="1:5" ht="15" customHeight="1" x14ac:dyDescent="0.25"/>
    <row r="12" spans="1:5" ht="32.25" customHeight="1" x14ac:dyDescent="0.25"/>
    <row r="14" spans="1:5" ht="17.25" customHeight="1"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C0AAD-EDAD-4931-A291-216B8C30ACB9}">
  <dimension ref="A1:M9"/>
  <sheetViews>
    <sheetView zoomScaleNormal="100" workbookViewId="0">
      <pane xSplit="1" ySplit="2" topLeftCell="B3" activePane="bottomRight" state="frozen"/>
      <selection pane="topRight" activeCell="B1" sqref="B1"/>
      <selection pane="bottomLeft" activeCell="A2" sqref="A2"/>
      <selection pane="bottomRight" activeCell="B12" sqref="B12"/>
    </sheetView>
  </sheetViews>
  <sheetFormatPr defaultColWidth="11.5546875" defaultRowHeight="14.4" x14ac:dyDescent="0.3"/>
  <cols>
    <col min="2" max="2" width="15.44140625" bestFit="1" customWidth="1"/>
    <col min="7" max="7" width="3" customWidth="1"/>
    <col min="9" max="9" width="14.109375" bestFit="1" customWidth="1"/>
    <col min="10" max="11" width="4.6640625" customWidth="1"/>
    <col min="13" max="13" width="11.33203125" bestFit="1" customWidth="1"/>
  </cols>
  <sheetData>
    <row r="1" spans="1:13" x14ac:dyDescent="0.3">
      <c r="A1" s="189" t="s">
        <v>158</v>
      </c>
      <c r="B1" s="190"/>
      <c r="C1" s="190"/>
      <c r="D1" s="190"/>
      <c r="E1" s="190"/>
      <c r="F1" s="190"/>
      <c r="G1" s="190"/>
      <c r="H1" s="190"/>
      <c r="I1" s="191"/>
      <c r="L1" s="188" t="s">
        <v>168</v>
      </c>
      <c r="M1" s="188"/>
    </row>
    <row r="2" spans="1:13" ht="79.2" x14ac:dyDescent="0.3">
      <c r="A2" s="85" t="s">
        <v>43</v>
      </c>
      <c r="B2" s="86" t="s">
        <v>167</v>
      </c>
      <c r="C2" s="85" t="s">
        <v>160</v>
      </c>
      <c r="D2" s="189" t="s">
        <v>161</v>
      </c>
      <c r="E2" s="190"/>
      <c r="F2" s="191"/>
      <c r="G2" s="88"/>
      <c r="H2" s="86" t="s">
        <v>43</v>
      </c>
      <c r="I2" s="85" t="s">
        <v>171</v>
      </c>
      <c r="L2" s="86" t="s">
        <v>43</v>
      </c>
      <c r="M2" s="85" t="s">
        <v>169</v>
      </c>
    </row>
    <row r="3" spans="1:13" x14ac:dyDescent="0.3">
      <c r="A3" s="87">
        <v>2020</v>
      </c>
      <c r="B3" s="65"/>
      <c r="C3" s="65"/>
      <c r="D3" s="54"/>
      <c r="E3" s="54"/>
      <c r="F3" s="54"/>
      <c r="G3" s="27"/>
      <c r="H3" s="87">
        <v>2020</v>
      </c>
      <c r="I3" s="156">
        <v>909.45</v>
      </c>
      <c r="L3" s="87">
        <v>2020</v>
      </c>
      <c r="M3" s="156">
        <v>0</v>
      </c>
    </row>
    <row r="4" spans="1:13" x14ac:dyDescent="0.3">
      <c r="A4" s="87">
        <v>2021</v>
      </c>
      <c r="B4" s="65"/>
      <c r="C4" s="65"/>
      <c r="D4" s="54"/>
      <c r="E4" s="54"/>
      <c r="F4" s="54"/>
      <c r="G4" s="27"/>
      <c r="H4" s="87">
        <v>2021</v>
      </c>
      <c r="I4" s="156">
        <v>983.61</v>
      </c>
      <c r="L4" s="87">
        <v>2021</v>
      </c>
      <c r="M4" s="156">
        <v>0</v>
      </c>
    </row>
    <row r="5" spans="1:13" x14ac:dyDescent="0.3">
      <c r="A5" s="27"/>
      <c r="B5" s="27"/>
      <c r="C5" s="27"/>
      <c r="D5" s="27"/>
      <c r="E5" s="27"/>
      <c r="F5" s="27"/>
      <c r="G5" s="27"/>
      <c r="H5" s="27"/>
      <c r="I5" s="27"/>
    </row>
    <row r="6" spans="1:13" x14ac:dyDescent="0.3">
      <c r="A6" s="189" t="s">
        <v>158</v>
      </c>
      <c r="B6" s="190"/>
      <c r="C6" s="190"/>
      <c r="D6" s="190"/>
      <c r="E6" s="190"/>
      <c r="F6" s="190"/>
      <c r="G6" s="190"/>
      <c r="H6" s="190"/>
      <c r="I6" s="191"/>
      <c r="L6" s="188" t="s">
        <v>168</v>
      </c>
      <c r="M6" s="188"/>
    </row>
    <row r="7" spans="1:13" ht="79.2" x14ac:dyDescent="0.3">
      <c r="A7" s="85" t="s">
        <v>43</v>
      </c>
      <c r="B7" s="86" t="s">
        <v>162</v>
      </c>
      <c r="C7" s="85" t="s">
        <v>160</v>
      </c>
      <c r="D7" s="189" t="s">
        <v>161</v>
      </c>
      <c r="E7" s="190"/>
      <c r="F7" s="191"/>
      <c r="G7" s="88"/>
      <c r="H7" s="86" t="s">
        <v>43</v>
      </c>
      <c r="I7" s="85" t="s">
        <v>172</v>
      </c>
      <c r="L7" s="86" t="s">
        <v>43</v>
      </c>
      <c r="M7" s="85" t="s">
        <v>170</v>
      </c>
    </row>
    <row r="8" spans="1:13" x14ac:dyDescent="0.3">
      <c r="A8" s="87">
        <v>2020</v>
      </c>
      <c r="B8" s="65"/>
      <c r="C8" s="65"/>
      <c r="D8" s="54"/>
      <c r="E8" s="54"/>
      <c r="F8" s="54"/>
      <c r="G8" s="27"/>
      <c r="H8" s="87">
        <v>2020</v>
      </c>
      <c r="I8" s="156">
        <v>1198.71</v>
      </c>
      <c r="L8" s="87">
        <v>2020</v>
      </c>
      <c r="M8" s="156">
        <v>574.01</v>
      </c>
    </row>
    <row r="9" spans="1:13" x14ac:dyDescent="0.3">
      <c r="A9" s="87">
        <v>2021</v>
      </c>
      <c r="B9" s="65"/>
      <c r="C9" s="65"/>
      <c r="D9" s="54"/>
      <c r="E9" s="54"/>
      <c r="F9" s="54"/>
      <c r="G9" s="27"/>
      <c r="H9" s="87">
        <v>2021</v>
      </c>
      <c r="I9" s="156">
        <v>1494.72</v>
      </c>
      <c r="L9" s="87">
        <v>2021</v>
      </c>
      <c r="M9" s="156">
        <v>760.68</v>
      </c>
    </row>
  </sheetData>
  <mergeCells count="6">
    <mergeCell ref="L6:M6"/>
    <mergeCell ref="D2:F2"/>
    <mergeCell ref="A6:I6"/>
    <mergeCell ref="D7:F7"/>
    <mergeCell ref="A1:I1"/>
    <mergeCell ref="L1:M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
  <sheetViews>
    <sheetView zoomScale="89" zoomScaleNormal="89" workbookViewId="0">
      <selection activeCell="E27" sqref="E27"/>
    </sheetView>
  </sheetViews>
  <sheetFormatPr defaultColWidth="11.44140625" defaultRowHeight="13.2" x14ac:dyDescent="0.3"/>
  <cols>
    <col min="1" max="1" width="26" style="37" bestFit="1" customWidth="1"/>
    <col min="2" max="2" width="15" style="37" bestFit="1" customWidth="1"/>
    <col min="3" max="3" width="15.109375" style="37" customWidth="1"/>
    <col min="4" max="4" width="15.109375" style="37" bestFit="1" customWidth="1"/>
    <col min="5" max="6" width="13.5546875" style="37" customWidth="1"/>
    <col min="7" max="7" width="16.44140625" style="37" bestFit="1" customWidth="1"/>
    <col min="8" max="8" width="5.109375" style="37" customWidth="1"/>
    <col min="9" max="9" width="20.6640625" style="37" bestFit="1" customWidth="1"/>
    <col min="10" max="10" width="24.88671875" style="37" bestFit="1" customWidth="1"/>
    <col min="11" max="11" width="16.44140625" style="37" bestFit="1" customWidth="1"/>
    <col min="12" max="12" width="16.5546875" style="37" bestFit="1" customWidth="1"/>
    <col min="13" max="15" width="12.109375" style="37" bestFit="1" customWidth="1"/>
    <col min="16" max="16" width="11.33203125" style="37" bestFit="1" customWidth="1"/>
    <col min="17" max="16384" width="11.44140625" style="37"/>
  </cols>
  <sheetData>
    <row r="1" spans="1:16" x14ac:dyDescent="0.3">
      <c r="I1" s="193" t="s">
        <v>141</v>
      </c>
      <c r="J1" s="194"/>
      <c r="K1" s="194"/>
      <c r="L1" s="194"/>
      <c r="M1" s="194"/>
      <c r="N1" s="195"/>
    </row>
    <row r="2" spans="1:16" ht="29.25" customHeight="1" x14ac:dyDescent="0.3">
      <c r="A2" s="206" t="s">
        <v>143</v>
      </c>
      <c r="B2" s="206" t="s">
        <v>144</v>
      </c>
      <c r="C2" s="206" t="s">
        <v>13</v>
      </c>
      <c r="D2" s="206"/>
      <c r="E2" s="206" t="s">
        <v>53</v>
      </c>
      <c r="F2" s="206"/>
      <c r="G2" s="207" t="s">
        <v>20</v>
      </c>
      <c r="I2" s="63" t="s">
        <v>96</v>
      </c>
      <c r="J2" s="63" t="s">
        <v>97</v>
      </c>
      <c r="K2" s="63" t="s">
        <v>55</v>
      </c>
      <c r="L2" s="72" t="s">
        <v>56</v>
      </c>
      <c r="M2" s="63" t="s">
        <v>57</v>
      </c>
      <c r="N2" s="63" t="s">
        <v>58</v>
      </c>
    </row>
    <row r="3" spans="1:16" ht="15" customHeight="1" x14ac:dyDescent="0.3">
      <c r="A3" s="206"/>
      <c r="B3" s="206"/>
      <c r="C3" s="69" t="s">
        <v>145</v>
      </c>
      <c r="D3" s="69" t="s">
        <v>146</v>
      </c>
      <c r="E3" s="69" t="s">
        <v>145</v>
      </c>
      <c r="F3" s="69" t="s">
        <v>146</v>
      </c>
      <c r="G3" s="208"/>
      <c r="I3" s="73">
        <f>+C4+E4</f>
        <v>186.34</v>
      </c>
      <c r="J3" s="74">
        <f>SUMSQ(G11,G15)</f>
        <v>4.275228466786702</v>
      </c>
      <c r="K3" s="200">
        <f>SQRT(SUMSQ(G11,G15))/(ABS(I4-I3))</f>
        <v>1.3505082450627292E-2</v>
      </c>
      <c r="L3" s="203">
        <f>+IF(K3&gt;=0.15,1-K3,1)</f>
        <v>1</v>
      </c>
      <c r="M3" s="203">
        <f>SQRT(SUMSQ(G15,G11))/I3</f>
        <v>1.1096182039021614E-2</v>
      </c>
      <c r="N3" s="192">
        <f>+IF(M3&lt;15,1,1-M3)</f>
        <v>1</v>
      </c>
    </row>
    <row r="4" spans="1:16" x14ac:dyDescent="0.3">
      <c r="A4" s="71" t="s">
        <v>93</v>
      </c>
      <c r="B4" s="48" t="s">
        <v>78</v>
      </c>
      <c r="C4" s="75">
        <f>C11*0.5</f>
        <v>147.70500000000001</v>
      </c>
      <c r="D4" s="73">
        <f>F11</f>
        <v>2.0004744792659599</v>
      </c>
      <c r="E4" s="73">
        <f>C15*0.5</f>
        <v>38.634999999999998</v>
      </c>
      <c r="F4" s="73">
        <f>F15</f>
        <v>0.52281002724918002</v>
      </c>
      <c r="G4" s="73">
        <f>+E4+C4</f>
        <v>186.34</v>
      </c>
      <c r="I4" s="48">
        <f>+C5+E5</f>
        <v>33.237450000000003</v>
      </c>
      <c r="J4" s="73">
        <f>SUMSQ(G20,G24)</f>
        <v>425.52071642324785</v>
      </c>
      <c r="K4" s="201"/>
      <c r="L4" s="204"/>
      <c r="M4" s="204"/>
      <c r="N4" s="192"/>
    </row>
    <row r="5" spans="1:16" x14ac:dyDescent="0.3">
      <c r="A5" s="71" t="s">
        <v>94</v>
      </c>
      <c r="B5" s="48"/>
      <c r="C5" s="48">
        <f>5.5019*0.5</f>
        <v>2.75095</v>
      </c>
      <c r="D5" s="76">
        <f>B31</f>
        <v>1.5102143206980585</v>
      </c>
      <c r="E5" s="48">
        <f>60.973*0.5</f>
        <v>30.486499999999999</v>
      </c>
      <c r="F5" s="76">
        <f>D31</f>
        <v>9.2744766764883</v>
      </c>
      <c r="G5" s="73">
        <f>+E5+C5</f>
        <v>33.237450000000003</v>
      </c>
      <c r="I5" s="48"/>
      <c r="J5" s="57"/>
      <c r="K5" s="202"/>
      <c r="L5" s="205"/>
      <c r="M5" s="205"/>
      <c r="N5" s="192"/>
    </row>
    <row r="6" spans="1:16" x14ac:dyDescent="0.3">
      <c r="A6" s="71" t="s">
        <v>95</v>
      </c>
      <c r="B6" s="48"/>
      <c r="C6" s="77">
        <f>44/12*(C5-C4)</f>
        <v>-531.49818333333337</v>
      </c>
      <c r="D6" s="73"/>
      <c r="E6" s="73">
        <f>44/120*(E5-E4)</f>
        <v>-2.9877833333333328</v>
      </c>
      <c r="F6" s="48"/>
      <c r="G6" s="78">
        <f>C6+E6</f>
        <v>-534.48596666666674</v>
      </c>
    </row>
    <row r="7" spans="1:16" x14ac:dyDescent="0.3">
      <c r="F7" s="79"/>
      <c r="G7" s="79"/>
      <c r="H7" s="80"/>
      <c r="I7" s="193" t="s">
        <v>142</v>
      </c>
      <c r="J7" s="194"/>
      <c r="K7" s="194"/>
      <c r="L7" s="194"/>
      <c r="M7" s="194"/>
      <c r="N7" s="195"/>
    </row>
    <row r="8" spans="1:16" ht="26.4" x14ac:dyDescent="0.3">
      <c r="A8" s="210" t="s">
        <v>147</v>
      </c>
      <c r="B8" s="210"/>
      <c r="C8" s="210"/>
      <c r="D8" s="210"/>
      <c r="E8" s="210"/>
      <c r="F8" s="210"/>
      <c r="G8" s="210"/>
      <c r="I8" s="63" t="s">
        <v>96</v>
      </c>
      <c r="J8" s="63" t="s">
        <v>97</v>
      </c>
      <c r="K8" s="63" t="s">
        <v>55</v>
      </c>
      <c r="L8" s="72" t="s">
        <v>56</v>
      </c>
      <c r="M8" s="63" t="s">
        <v>57</v>
      </c>
      <c r="N8" s="63" t="s">
        <v>139</v>
      </c>
    </row>
    <row r="9" spans="1:16" x14ac:dyDescent="0.3">
      <c r="A9" s="198" t="s">
        <v>13</v>
      </c>
      <c r="B9" s="209"/>
      <c r="C9" s="209"/>
      <c r="D9" s="209"/>
      <c r="E9" s="209"/>
      <c r="F9" s="209"/>
      <c r="G9" s="209"/>
      <c r="H9" s="80"/>
      <c r="I9" s="73">
        <f>+I3</f>
        <v>186.34</v>
      </c>
      <c r="J9" s="74">
        <f>+J3</f>
        <v>4.275228466786702</v>
      </c>
      <c r="K9" s="200">
        <f>+K3</f>
        <v>1.3505082450627292E-2</v>
      </c>
      <c r="L9" s="203">
        <f>+IF(K9&gt;=0.15,1-K9,1)</f>
        <v>1</v>
      </c>
      <c r="M9" s="203">
        <f>+M3</f>
        <v>1.1096182039021614E-2</v>
      </c>
      <c r="N9" s="192">
        <f>+IF(M9&lt;15,1,1-M9)</f>
        <v>1</v>
      </c>
    </row>
    <row r="10" spans="1:16" x14ac:dyDescent="0.3">
      <c r="A10" s="70" t="s">
        <v>59</v>
      </c>
      <c r="B10" s="70" t="s">
        <v>14</v>
      </c>
      <c r="C10" s="70" t="s">
        <v>60</v>
      </c>
      <c r="D10" s="70" t="s">
        <v>61</v>
      </c>
      <c r="E10" s="70" t="s">
        <v>62</v>
      </c>
      <c r="F10" s="70" t="s">
        <v>54</v>
      </c>
      <c r="G10" s="48" t="s">
        <v>15</v>
      </c>
      <c r="I10" s="48">
        <f>+I4</f>
        <v>33.237450000000003</v>
      </c>
      <c r="J10" s="73">
        <f>+J4</f>
        <v>425.52071642324785</v>
      </c>
      <c r="K10" s="201"/>
      <c r="L10" s="204"/>
      <c r="M10" s="204"/>
      <c r="N10" s="192"/>
    </row>
    <row r="11" spans="1:16" x14ac:dyDescent="0.3">
      <c r="A11" s="48">
        <v>119</v>
      </c>
      <c r="B11" s="48">
        <f>A11-1</f>
        <v>118</v>
      </c>
      <c r="C11" s="48">
        <v>295.41000000000003</v>
      </c>
      <c r="D11" s="48">
        <f>E11/SQRT(A11)</f>
        <v>1.010201743725089</v>
      </c>
      <c r="E11" s="48">
        <v>11.02</v>
      </c>
      <c r="F11" s="48">
        <f>+_xlfn.CONFIDENCE.T(0.05,E11,A11)</f>
        <v>2.0004744792659599</v>
      </c>
      <c r="G11" s="48">
        <f>+TINV(0.05,B11)*D11</f>
        <v>2.0004744792659599</v>
      </c>
      <c r="I11" s="48"/>
      <c r="J11" s="57"/>
      <c r="K11" s="202"/>
      <c r="L11" s="205"/>
      <c r="M11" s="205"/>
      <c r="N11" s="192"/>
    </row>
    <row r="12" spans="1:16" x14ac:dyDescent="0.3">
      <c r="A12" s="48"/>
      <c r="B12" s="48"/>
      <c r="C12" s="48"/>
      <c r="D12" s="48"/>
      <c r="E12" s="48"/>
      <c r="F12" s="48"/>
      <c r="G12" s="48"/>
      <c r="P12" s="79"/>
    </row>
    <row r="13" spans="1:16" x14ac:dyDescent="0.3">
      <c r="A13" s="198" t="s">
        <v>53</v>
      </c>
      <c r="B13" s="209"/>
      <c r="C13" s="209"/>
      <c r="D13" s="209"/>
      <c r="E13" s="209"/>
      <c r="F13" s="209"/>
      <c r="G13" s="209"/>
      <c r="I13" s="196" t="s">
        <v>63</v>
      </c>
      <c r="J13" s="198" t="s">
        <v>64</v>
      </c>
      <c r="K13" s="199"/>
      <c r="L13" s="198" t="s">
        <v>19</v>
      </c>
      <c r="M13" s="199"/>
    </row>
    <row r="14" spans="1:16" x14ac:dyDescent="0.3">
      <c r="A14" s="70" t="s">
        <v>59</v>
      </c>
      <c r="B14" s="70" t="s">
        <v>14</v>
      </c>
      <c r="C14" s="70" t="s">
        <v>65</v>
      </c>
      <c r="D14" s="70" t="s">
        <v>61</v>
      </c>
      <c r="E14" s="70" t="s">
        <v>62</v>
      </c>
      <c r="F14" s="70" t="s">
        <v>54</v>
      </c>
      <c r="G14" s="48" t="s">
        <v>15</v>
      </c>
      <c r="I14" s="197"/>
      <c r="J14" s="70" t="s">
        <v>13</v>
      </c>
      <c r="K14" s="70" t="s">
        <v>53</v>
      </c>
      <c r="L14" s="70" t="s">
        <v>13</v>
      </c>
      <c r="M14" s="70" t="s">
        <v>53</v>
      </c>
    </row>
    <row r="15" spans="1:16" x14ac:dyDescent="0.3">
      <c r="A15" s="48">
        <v>119</v>
      </c>
      <c r="B15" s="48">
        <f>A15-1</f>
        <v>118</v>
      </c>
      <c r="C15" s="48">
        <v>77.27</v>
      </c>
      <c r="D15" s="48">
        <f>E15/SQRT(A15)</f>
        <v>0.26400916714412487</v>
      </c>
      <c r="E15" s="48">
        <v>2.88</v>
      </c>
      <c r="F15" s="48">
        <f>+_xlfn.CONFIDENCE.T(0.05,E15,A15)</f>
        <v>0.52281002724918002</v>
      </c>
      <c r="G15" s="48">
        <f>+TINV(0.05,B15)*D15</f>
        <v>0.52281002724918002</v>
      </c>
      <c r="I15" s="70" t="s">
        <v>66</v>
      </c>
      <c r="J15" s="81">
        <v>119</v>
      </c>
      <c r="K15" s="81">
        <v>119</v>
      </c>
      <c r="L15" s="81">
        <v>3</v>
      </c>
      <c r="M15" s="81">
        <v>3</v>
      </c>
    </row>
    <row r="16" spans="1:16" x14ac:dyDescent="0.3">
      <c r="I16" s="70" t="s">
        <v>67</v>
      </c>
      <c r="J16" s="81">
        <f>J15-1</f>
        <v>118</v>
      </c>
      <c r="K16" s="81">
        <f>K15-1</f>
        <v>118</v>
      </c>
      <c r="L16" s="81">
        <f>L15-1</f>
        <v>2</v>
      </c>
      <c r="M16" s="81">
        <f>M15-1</f>
        <v>2</v>
      </c>
    </row>
    <row r="17" spans="1:13" x14ac:dyDescent="0.3">
      <c r="A17" s="210" t="s">
        <v>148</v>
      </c>
      <c r="B17" s="210"/>
      <c r="C17" s="210"/>
      <c r="D17" s="210"/>
      <c r="E17" s="210"/>
      <c r="F17" s="210"/>
      <c r="G17" s="210"/>
      <c r="I17" s="70" t="s">
        <v>68</v>
      </c>
      <c r="J17" s="73">
        <v>295.41000000000003</v>
      </c>
      <c r="K17" s="73">
        <v>77.27</v>
      </c>
      <c r="L17" s="73">
        <v>5.5019</v>
      </c>
      <c r="M17" s="73">
        <v>60.972999999999999</v>
      </c>
    </row>
    <row r="18" spans="1:13" x14ac:dyDescent="0.3">
      <c r="A18" s="210" t="s">
        <v>13</v>
      </c>
      <c r="B18" s="210"/>
      <c r="C18" s="210"/>
      <c r="D18" s="210"/>
      <c r="E18" s="210"/>
      <c r="F18" s="210"/>
      <c r="G18" s="210"/>
      <c r="I18" s="70" t="s">
        <v>69</v>
      </c>
      <c r="J18" s="73">
        <f>J19/SQRT(J15)</f>
        <v>1.010201743725089</v>
      </c>
      <c r="K18" s="73">
        <v>1.58</v>
      </c>
      <c r="L18" s="73">
        <f>L19/SQRT(L15)</f>
        <v>0.77053166926047456</v>
      </c>
      <c r="M18" s="73">
        <v>1.58</v>
      </c>
    </row>
    <row r="19" spans="1:13" x14ac:dyDescent="0.3">
      <c r="A19" s="70" t="s">
        <v>59</v>
      </c>
      <c r="B19" s="70" t="s">
        <v>14</v>
      </c>
      <c r="C19" s="70" t="s">
        <v>60</v>
      </c>
      <c r="D19" s="70" t="s">
        <v>61</v>
      </c>
      <c r="E19" s="70" t="s">
        <v>62</v>
      </c>
      <c r="F19" s="70" t="s">
        <v>54</v>
      </c>
      <c r="G19" s="48" t="s">
        <v>15</v>
      </c>
      <c r="I19" s="70" t="s">
        <v>70</v>
      </c>
      <c r="J19" s="73">
        <v>11.02</v>
      </c>
      <c r="K19" s="73">
        <v>2.88</v>
      </c>
      <c r="L19" s="73">
        <v>1.3346</v>
      </c>
      <c r="M19" s="73">
        <v>8.1959999999999997</v>
      </c>
    </row>
    <row r="20" spans="1:13" x14ac:dyDescent="0.3">
      <c r="A20" s="48">
        <v>3</v>
      </c>
      <c r="B20" s="48">
        <f>A20-1</f>
        <v>2</v>
      </c>
      <c r="C20" s="48">
        <v>5.5019</v>
      </c>
      <c r="D20" s="48">
        <f>E20/SQRT(A20)</f>
        <v>0.77053166926047456</v>
      </c>
      <c r="E20" s="76">
        <v>1.3346</v>
      </c>
      <c r="F20" s="48">
        <f>+_xlfn.CONFIDENCE.T(0.05,E20,A20)</f>
        <v>3.3153301901019918</v>
      </c>
      <c r="G20" s="48">
        <f>+TINV(0.05,B20)*D20</f>
        <v>3.3153301901019918</v>
      </c>
      <c r="I20" s="70" t="s">
        <v>71</v>
      </c>
      <c r="J20" s="73">
        <f>+_xlfn.CONFIDENCE.NORM(0.05,J19,J15)</f>
        <v>1.9799590348207354</v>
      </c>
      <c r="K20" s="73">
        <f>+_xlfn.CONFIDENCE.NORM(0.05,K19,K15)</f>
        <v>0.51744845919089999</v>
      </c>
      <c r="L20" s="73">
        <f>+_xlfn.CONFIDENCE.NORM(0.05,L19,L15)</f>
        <v>1.5102143206980585</v>
      </c>
      <c r="M20" s="73">
        <f>+_xlfn.CONFIDENCE.NORM(0.05,M19,M15)</f>
        <v>9.2744766764883</v>
      </c>
    </row>
    <row r="21" spans="1:13" x14ac:dyDescent="0.3">
      <c r="A21" s="48"/>
      <c r="B21" s="48"/>
      <c r="C21" s="48"/>
      <c r="D21" s="48"/>
      <c r="E21" s="48"/>
      <c r="F21" s="48"/>
      <c r="G21" s="48"/>
      <c r="I21" s="70" t="s">
        <v>72</v>
      </c>
      <c r="J21" s="73">
        <f>+TINV(0.05,J16)*J18</f>
        <v>2.0004744792659599</v>
      </c>
      <c r="K21" s="73">
        <f>+TINV(0.05,K16)*K18</f>
        <v>3.1288301538512955</v>
      </c>
      <c r="L21" s="73">
        <f>+TINV(0.05,L16)*L18</f>
        <v>3.3153301901019918</v>
      </c>
      <c r="M21" s="73">
        <f>+TINV(0.05,M16)*M18</f>
        <v>6.7981913130041525</v>
      </c>
    </row>
    <row r="22" spans="1:13" x14ac:dyDescent="0.3">
      <c r="A22" s="198" t="s">
        <v>53</v>
      </c>
      <c r="B22" s="209"/>
      <c r="C22" s="209"/>
      <c r="D22" s="209"/>
      <c r="E22" s="209"/>
      <c r="F22" s="209"/>
      <c r="G22" s="209"/>
    </row>
    <row r="23" spans="1:13" x14ac:dyDescent="0.3">
      <c r="A23" s="70" t="s">
        <v>59</v>
      </c>
      <c r="B23" s="70" t="s">
        <v>14</v>
      </c>
      <c r="C23" s="70" t="s">
        <v>65</v>
      </c>
      <c r="D23" s="70" t="s">
        <v>61</v>
      </c>
      <c r="E23" s="70" t="s">
        <v>62</v>
      </c>
      <c r="F23" s="70" t="s">
        <v>54</v>
      </c>
      <c r="G23" s="48" t="s">
        <v>15</v>
      </c>
    </row>
    <row r="24" spans="1:13" x14ac:dyDescent="0.3">
      <c r="A24" s="48">
        <v>3</v>
      </c>
      <c r="B24" s="48">
        <f>A24-1</f>
        <v>2</v>
      </c>
      <c r="C24" s="48">
        <v>60.972999999999999</v>
      </c>
      <c r="D24" s="48">
        <f>E24/SQRT(A24)</f>
        <v>4.7319628062781725</v>
      </c>
      <c r="E24" s="48">
        <v>8.1959999999999997</v>
      </c>
      <c r="F24" s="48">
        <f>+_xlfn.CONFIDENCE.T(0.05,E24,A24)</f>
        <v>20.359992685505713</v>
      </c>
      <c r="G24" s="48">
        <f>+TINV(0.05,B24)*D24</f>
        <v>20.359992685505713</v>
      </c>
    </row>
    <row r="25" spans="1:13" ht="15" customHeight="1" x14ac:dyDescent="0.3"/>
    <row r="27" spans="1:13" x14ac:dyDescent="0.3">
      <c r="F27" s="82"/>
    </row>
    <row r="28" spans="1:13" x14ac:dyDescent="0.3">
      <c r="A28" s="70" t="s">
        <v>73</v>
      </c>
      <c r="B28" s="70" t="s">
        <v>62</v>
      </c>
      <c r="C28" s="70" t="s">
        <v>74</v>
      </c>
      <c r="D28" s="70" t="s">
        <v>62</v>
      </c>
    </row>
    <row r="29" spans="1:13" x14ac:dyDescent="0.3">
      <c r="A29" s="48">
        <v>550.19000000000005</v>
      </c>
      <c r="B29" s="48">
        <v>133.46</v>
      </c>
      <c r="C29" s="48">
        <v>6097.3</v>
      </c>
      <c r="D29" s="48">
        <v>819.6</v>
      </c>
    </row>
    <row r="30" spans="1:13" x14ac:dyDescent="0.3">
      <c r="A30" s="48">
        <f>+A29*0.01</f>
        <v>5.5019000000000009</v>
      </c>
      <c r="B30" s="48">
        <f>+B29*0.01</f>
        <v>1.3346</v>
      </c>
      <c r="C30" s="48">
        <f t="shared" ref="C30:D30" si="0">+C29*0.01</f>
        <v>60.973000000000006</v>
      </c>
      <c r="D30" s="48">
        <f t="shared" si="0"/>
        <v>8.1959999999999997</v>
      </c>
    </row>
    <row r="31" spans="1:13" x14ac:dyDescent="0.3">
      <c r="A31" s="48">
        <f>+A29*0.01</f>
        <v>5.5019000000000009</v>
      </c>
      <c r="B31" s="76">
        <f>+_xlfn.CONFIDENCE.NORM(0.05,B30,3)</f>
        <v>1.5102143206980585</v>
      </c>
      <c r="C31" s="48">
        <f>+C29*0.01</f>
        <v>60.973000000000006</v>
      </c>
      <c r="D31" s="76">
        <f>+_xlfn.CONFIDENCE.NORM(0.05,D30,3)</f>
        <v>9.2744766764883</v>
      </c>
    </row>
    <row r="32" spans="1:13" ht="15" customHeight="1" x14ac:dyDescent="0.3"/>
    <row r="33" spans="8:8" x14ac:dyDescent="0.3">
      <c r="H33" s="83"/>
    </row>
    <row r="36" spans="8:8" ht="15" customHeight="1" x14ac:dyDescent="0.3"/>
    <row r="37" spans="8:8" x14ac:dyDescent="0.3">
      <c r="H37" s="84"/>
    </row>
    <row r="38" spans="8:8" x14ac:dyDescent="0.3">
      <c r="H38" s="83"/>
    </row>
  </sheetData>
  <mergeCells count="24">
    <mergeCell ref="A22:G22"/>
    <mergeCell ref="A8:G8"/>
    <mergeCell ref="A9:G9"/>
    <mergeCell ref="A13:G13"/>
    <mergeCell ref="A17:G17"/>
    <mergeCell ref="A18:G18"/>
    <mergeCell ref="A2:A3"/>
    <mergeCell ref="B2:B3"/>
    <mergeCell ref="C2:D2"/>
    <mergeCell ref="E2:F2"/>
    <mergeCell ref="G2:G3"/>
    <mergeCell ref="I1:N1"/>
    <mergeCell ref="K3:K5"/>
    <mergeCell ref="L3:L5"/>
    <mergeCell ref="M3:M5"/>
    <mergeCell ref="N3:N5"/>
    <mergeCell ref="N9:N11"/>
    <mergeCell ref="I7:N7"/>
    <mergeCell ref="I13:I14"/>
    <mergeCell ref="J13:K13"/>
    <mergeCell ref="L13:M13"/>
    <mergeCell ref="K9:K11"/>
    <mergeCell ref="L9:L11"/>
    <mergeCell ref="M9:M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4"/>
  <sheetViews>
    <sheetView topLeftCell="J1" zoomScale="120" zoomScaleNormal="120" workbookViewId="0">
      <selection activeCell="J3" sqref="J3"/>
    </sheetView>
  </sheetViews>
  <sheetFormatPr defaultColWidth="28.6640625" defaultRowHeight="14.4" x14ac:dyDescent="0.3"/>
  <cols>
    <col min="1" max="1" width="28.6640625" style="1"/>
    <col min="2" max="2" width="31" style="1" customWidth="1"/>
    <col min="3" max="3" width="28.6640625" style="1"/>
    <col min="4" max="4" width="27.5546875" style="1" customWidth="1"/>
    <col min="5" max="5" width="23.109375" style="1" customWidth="1"/>
    <col min="6" max="6" width="49" style="1" customWidth="1"/>
    <col min="7" max="7" width="38.5546875" style="1" customWidth="1"/>
    <col min="8" max="9" width="38.88671875" style="1" customWidth="1"/>
    <col min="10" max="10" width="33.33203125" style="1" customWidth="1"/>
    <col min="11" max="11" width="46.88671875" style="84" customWidth="1"/>
    <col min="12" max="16384" width="28.6640625" style="1"/>
  </cols>
  <sheetData>
    <row r="1" spans="1:13" ht="38.25" customHeight="1" x14ac:dyDescent="0.3">
      <c r="A1" s="3"/>
      <c r="B1" s="3"/>
      <c r="C1" s="9"/>
      <c r="D1" s="9"/>
      <c r="E1" s="12"/>
      <c r="F1" s="9"/>
      <c r="G1" s="11"/>
      <c r="H1" s="11"/>
      <c r="I1" s="11"/>
      <c r="J1" s="9"/>
      <c r="K1" s="40"/>
      <c r="L1" s="3" t="s">
        <v>174</v>
      </c>
      <c r="M1" s="18">
        <v>169956.81</v>
      </c>
    </row>
    <row r="2" spans="1:13" ht="63.75" customHeight="1" x14ac:dyDescent="0.3">
      <c r="A2" s="3"/>
      <c r="B2" s="3"/>
      <c r="C2" s="5" t="s">
        <v>98</v>
      </c>
      <c r="D2" s="5"/>
      <c r="E2" s="5"/>
      <c r="F2" s="5" t="s">
        <v>76</v>
      </c>
      <c r="G2" s="5" t="s">
        <v>99</v>
      </c>
      <c r="H2" s="5" t="s">
        <v>100</v>
      </c>
      <c r="I2" s="5" t="s">
        <v>92</v>
      </c>
      <c r="J2" s="14" t="s">
        <v>101</v>
      </c>
      <c r="K2" s="89" t="s">
        <v>122</v>
      </c>
    </row>
    <row r="3" spans="1:13" x14ac:dyDescent="0.3">
      <c r="A3" s="2">
        <v>2020</v>
      </c>
      <c r="B3" s="8">
        <f>D3*((F3*(G3-H3)*E3))</f>
        <v>474115.46869045228</v>
      </c>
      <c r="C3" s="3">
        <v>1</v>
      </c>
      <c r="D3" s="3">
        <v>1</v>
      </c>
      <c r="E3" s="3">
        <f>EF!$L$3</f>
        <v>1</v>
      </c>
      <c r="F3" s="6">
        <f>EF!$G$6</f>
        <v>-534.48596666666674</v>
      </c>
      <c r="G3" s="6">
        <f>((171584.075109-(K3))/171584.075109*I3)</f>
        <v>0</v>
      </c>
      <c r="H3" s="176">
        <f>+J3-'10'!J6</f>
        <v>887.04942366828379</v>
      </c>
      <c r="I3" s="6">
        <v>0</v>
      </c>
      <c r="J3" s="15">
        <f>+Modeling!I3</f>
        <v>909.45</v>
      </c>
      <c r="K3" s="33">
        <f>+'10'!I5</f>
        <v>12090.06</v>
      </c>
    </row>
    <row r="4" spans="1:13" x14ac:dyDescent="0.3">
      <c r="A4" s="2">
        <v>2021</v>
      </c>
      <c r="B4" s="8">
        <f>D4*((F4*(G4-H4)*E4))</f>
        <v>492255.28955252294</v>
      </c>
      <c r="C4" s="3">
        <v>1</v>
      </c>
      <c r="D4" s="3">
        <v>1</v>
      </c>
      <c r="E4" s="3">
        <f>EF!$L$3</f>
        <v>1</v>
      </c>
      <c r="F4" s="6">
        <f>EF!$G$6</f>
        <v>-534.48596666666674</v>
      </c>
      <c r="G4" s="6">
        <f>((171584.075109-(K4))/171584.075109*I4)</f>
        <v>0</v>
      </c>
      <c r="H4" s="176">
        <f>+J4-'10'!J7</f>
        <v>920.98823963982375</v>
      </c>
      <c r="I4" s="6">
        <v>0</v>
      </c>
      <c r="J4" s="15">
        <f>+Modeling!I4</f>
        <v>983.61</v>
      </c>
      <c r="K4" s="33">
        <f>+'10'!I6</f>
        <v>4186.1899999999996</v>
      </c>
    </row>
    <row r="5" spans="1:13" x14ac:dyDescent="0.3">
      <c r="K5" s="1"/>
    </row>
    <row r="6" spans="1:13" x14ac:dyDescent="0.3">
      <c r="G6" s="17"/>
      <c r="H6" s="17"/>
      <c r="I6" s="17"/>
      <c r="K6" s="1"/>
    </row>
    <row r="7" spans="1:13" x14ac:dyDescent="0.3">
      <c r="G7" s="17"/>
      <c r="H7" s="17"/>
      <c r="I7" s="17"/>
      <c r="K7" s="1"/>
    </row>
    <row r="8" spans="1:13" x14ac:dyDescent="0.3">
      <c r="G8" s="17"/>
      <c r="H8" s="17"/>
      <c r="I8" s="17"/>
      <c r="K8" s="1"/>
    </row>
    <row r="9" spans="1:13" x14ac:dyDescent="0.3">
      <c r="G9" s="17"/>
      <c r="H9" s="17"/>
      <c r="I9" s="17"/>
      <c r="K9" s="1"/>
    </row>
    <row r="10" spans="1:13" x14ac:dyDescent="0.3">
      <c r="G10" s="17"/>
      <c r="H10" s="17"/>
      <c r="I10" s="17"/>
      <c r="K10" s="1"/>
    </row>
    <row r="11" spans="1:13" x14ac:dyDescent="0.3">
      <c r="G11" s="17"/>
      <c r="H11" s="17"/>
      <c r="I11" s="17"/>
      <c r="K11" s="1"/>
    </row>
    <row r="12" spans="1:13" x14ac:dyDescent="0.3">
      <c r="G12" s="17"/>
      <c r="H12" s="17"/>
      <c r="I12" s="17"/>
      <c r="K12" s="1"/>
    </row>
    <row r="13" spans="1:13" x14ac:dyDescent="0.3">
      <c r="G13" s="17"/>
      <c r="H13" s="17"/>
      <c r="I13" s="17"/>
      <c r="K13" s="1"/>
    </row>
    <row r="14" spans="1:13" x14ac:dyDescent="0.3">
      <c r="G14" s="17"/>
      <c r="H14" s="17"/>
      <c r="I14" s="17"/>
    </row>
    <row r="15" spans="1:13" x14ac:dyDescent="0.3">
      <c r="G15" s="17"/>
      <c r="H15" s="17"/>
      <c r="I15" s="17"/>
    </row>
    <row r="25" spans="11:11" x14ac:dyDescent="0.3">
      <c r="K25" s="60"/>
    </row>
    <row r="26" spans="11:11" x14ac:dyDescent="0.3">
      <c r="K26" s="60"/>
    </row>
    <row r="27" spans="11:11" x14ac:dyDescent="0.3">
      <c r="K27" s="60"/>
    </row>
    <row r="28" spans="11:11" x14ac:dyDescent="0.3">
      <c r="K28" s="60"/>
    </row>
    <row r="29" spans="11:11" x14ac:dyDescent="0.3">
      <c r="K29" s="60"/>
    </row>
    <row r="30" spans="11:11" x14ac:dyDescent="0.3">
      <c r="K30" s="60"/>
    </row>
    <row r="31" spans="11:11" x14ac:dyDescent="0.3">
      <c r="K31" s="60"/>
    </row>
    <row r="32" spans="11:11" x14ac:dyDescent="0.3">
      <c r="K32" s="60"/>
    </row>
    <row r="33" spans="11:11" x14ac:dyDescent="0.3">
      <c r="K33" s="60"/>
    </row>
    <row r="34" spans="11:11" x14ac:dyDescent="0.3">
      <c r="K34" s="6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
  <sheetViews>
    <sheetView topLeftCell="B1" zoomScale="96" zoomScaleNormal="96" workbookViewId="0">
      <selection activeCell="G20" sqref="G20"/>
    </sheetView>
  </sheetViews>
  <sheetFormatPr defaultColWidth="36.5546875" defaultRowHeight="14.4" x14ac:dyDescent="0.3"/>
  <cols>
    <col min="1" max="2" width="36.5546875" style="1"/>
    <col min="3" max="3" width="20.5546875" style="1" customWidth="1"/>
    <col min="4" max="4" width="24" style="1" customWidth="1"/>
    <col min="5" max="5" width="28.33203125" style="1" customWidth="1"/>
    <col min="6" max="6" width="20.44140625" style="1" customWidth="1"/>
    <col min="7" max="7" width="50.44140625" style="1" customWidth="1"/>
    <col min="8" max="8" width="35.6640625" style="1" customWidth="1"/>
    <col min="9" max="9" width="36.6640625" style="1" customWidth="1"/>
    <col min="10" max="11" width="36" style="1" customWidth="1"/>
    <col min="12" max="12" width="21.6640625" style="1" customWidth="1"/>
    <col min="13" max="13" width="15.44140625" style="1" customWidth="1"/>
    <col min="14" max="16384" width="36.5546875" style="1"/>
  </cols>
  <sheetData>
    <row r="1" spans="1:13" ht="31.5" customHeight="1" x14ac:dyDescent="0.3">
      <c r="A1" s="3"/>
      <c r="B1" s="211" t="s">
        <v>102</v>
      </c>
      <c r="C1" s="212"/>
      <c r="D1" s="9"/>
      <c r="E1" s="9"/>
      <c r="F1" s="12"/>
      <c r="G1" s="9"/>
      <c r="H1" s="11"/>
      <c r="I1" s="11"/>
      <c r="J1" s="10"/>
      <c r="K1" s="10"/>
    </row>
    <row r="2" spans="1:13" ht="60.75" customHeight="1" x14ac:dyDescent="0.3">
      <c r="A2" s="3"/>
      <c r="B2" s="211"/>
      <c r="C2" s="212"/>
      <c r="D2" s="5" t="s">
        <v>98</v>
      </c>
      <c r="E2" s="5"/>
      <c r="F2" s="5"/>
      <c r="G2" s="5" t="s">
        <v>76</v>
      </c>
      <c r="H2" s="5" t="s">
        <v>103</v>
      </c>
      <c r="I2" s="5" t="s">
        <v>104</v>
      </c>
      <c r="J2" s="7" t="s">
        <v>91</v>
      </c>
      <c r="K2" s="7" t="s">
        <v>105</v>
      </c>
    </row>
    <row r="3" spans="1:13" x14ac:dyDescent="0.3">
      <c r="A3" s="2">
        <v>2020</v>
      </c>
      <c r="B3" s="8">
        <f t="shared" ref="B3:B4" si="0">+IF(C3&gt;0,0,C3)</f>
        <v>0</v>
      </c>
      <c r="C3" s="13">
        <f t="shared" ref="C3:C4" si="1">E3*((F3*(H3-I3)*G3))</f>
        <v>333893.38337666675</v>
      </c>
      <c r="D3" s="3">
        <v>1</v>
      </c>
      <c r="E3" s="4">
        <v>1</v>
      </c>
      <c r="F3" s="3">
        <f>EF!$L$3</f>
        <v>1</v>
      </c>
      <c r="G3" s="6">
        <f>EF!$G$6</f>
        <v>-534.48596666666674</v>
      </c>
      <c r="H3" s="18">
        <f t="shared" ref="H3:H4" si="2">+J3</f>
        <v>574.01</v>
      </c>
      <c r="I3" s="19">
        <f t="shared" ref="I3:I4" si="3">K3</f>
        <v>1198.71</v>
      </c>
      <c r="J3" s="18">
        <f>+Modeling!M8</f>
        <v>574.01</v>
      </c>
      <c r="K3" s="18">
        <f>+Modeling!I8</f>
        <v>1198.71</v>
      </c>
      <c r="M3" s="16"/>
    </row>
    <row r="4" spans="1:13" x14ac:dyDescent="0.3">
      <c r="A4" s="2">
        <v>2021</v>
      </c>
      <c r="B4" s="8">
        <f t="shared" si="0"/>
        <v>0</v>
      </c>
      <c r="C4" s="13">
        <f t="shared" si="1"/>
        <v>392334.0789720001</v>
      </c>
      <c r="D4" s="3">
        <v>1</v>
      </c>
      <c r="E4" s="4">
        <v>1</v>
      </c>
      <c r="F4" s="3">
        <f>EF!$L$3</f>
        <v>1</v>
      </c>
      <c r="G4" s="6">
        <f>EF!$G$6</f>
        <v>-534.48596666666674</v>
      </c>
      <c r="H4" s="18">
        <f t="shared" si="2"/>
        <v>760.68</v>
      </c>
      <c r="I4" s="19">
        <f t="shared" si="3"/>
        <v>1494.72</v>
      </c>
      <c r="J4" s="18">
        <f>+Modeling!M9</f>
        <v>760.68</v>
      </c>
      <c r="K4" s="18">
        <f>+Modeling!I9</f>
        <v>1494.72</v>
      </c>
      <c r="M4" s="16"/>
    </row>
  </sheetData>
  <mergeCells count="2">
    <mergeCell ref="B1:C1"/>
    <mergeCell ref="B2:C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28"/>
  <sheetViews>
    <sheetView topLeftCell="B1" workbookViewId="0">
      <pane ySplit="1" topLeftCell="A2" activePane="bottomLeft" state="frozen"/>
      <selection activeCell="G1" sqref="G1"/>
      <selection pane="bottomLeft" activeCell="B20" sqref="B20"/>
    </sheetView>
  </sheetViews>
  <sheetFormatPr defaultColWidth="25.33203125" defaultRowHeight="14.4" x14ac:dyDescent="0.3"/>
  <cols>
    <col min="3" max="3" width="30.33203125" style="16" bestFit="1" customWidth="1"/>
    <col min="4" max="4" width="31" style="16" bestFit="1" customWidth="1"/>
    <col min="5" max="5" width="15.5546875" customWidth="1"/>
    <col min="6" max="6" width="35.6640625" customWidth="1"/>
    <col min="7" max="7" width="25.6640625" customWidth="1"/>
    <col min="8" max="8" width="11" customWidth="1"/>
    <col min="9" max="9" width="32.5546875" style="16" customWidth="1"/>
    <col min="10" max="10" width="31.33203125" style="16" customWidth="1"/>
    <col min="11" max="11" width="16.6640625" customWidth="1"/>
    <col min="13" max="13" width="24.6640625" bestFit="1" customWidth="1"/>
    <col min="16" max="16" width="28.109375" style="16" customWidth="1"/>
    <col min="17" max="17" width="25.33203125" style="159"/>
    <col min="24" max="24" width="28.109375" customWidth="1"/>
  </cols>
  <sheetData>
    <row r="1" spans="1:21" ht="34.5" customHeight="1" x14ac:dyDescent="0.3">
      <c r="A1" s="92"/>
      <c r="B1" s="92"/>
      <c r="C1" s="93"/>
      <c r="D1" s="93"/>
      <c r="E1" s="40"/>
      <c r="F1" s="40"/>
      <c r="G1" s="40"/>
      <c r="H1" s="38" t="s">
        <v>0</v>
      </c>
      <c r="I1" s="94"/>
      <c r="J1" s="94"/>
      <c r="K1" s="95"/>
      <c r="L1" s="217" t="s">
        <v>116</v>
      </c>
      <c r="M1" s="96" t="s">
        <v>12</v>
      </c>
      <c r="N1" s="216" t="s">
        <v>118</v>
      </c>
      <c r="O1" s="216"/>
      <c r="P1" s="97"/>
      <c r="Q1" s="97"/>
      <c r="R1" s="98"/>
      <c r="S1" s="27"/>
      <c r="T1" s="27"/>
      <c r="U1" s="27"/>
    </row>
    <row r="2" spans="1:21" ht="119.4" thickBot="1" x14ac:dyDescent="0.35">
      <c r="A2" s="89"/>
      <c r="B2" s="89" t="s">
        <v>106</v>
      </c>
      <c r="C2" s="99" t="s">
        <v>107</v>
      </c>
      <c r="D2" s="99" t="s">
        <v>108</v>
      </c>
      <c r="E2" s="90" t="s">
        <v>109</v>
      </c>
      <c r="F2" s="89" t="s">
        <v>110</v>
      </c>
      <c r="G2" s="89" t="s">
        <v>111</v>
      </c>
      <c r="H2" s="89" t="s">
        <v>112</v>
      </c>
      <c r="I2" s="99" t="s">
        <v>113</v>
      </c>
      <c r="J2" s="99" t="s">
        <v>114</v>
      </c>
      <c r="K2" s="29" t="s">
        <v>115</v>
      </c>
      <c r="L2" s="218"/>
      <c r="M2" s="28" t="s">
        <v>117</v>
      </c>
      <c r="N2" s="216"/>
      <c r="O2" s="216"/>
      <c r="P2" s="100" t="s">
        <v>119</v>
      </c>
      <c r="Q2" s="100" t="s">
        <v>120</v>
      </c>
      <c r="R2" s="101"/>
      <c r="S2" s="27"/>
      <c r="T2" s="27"/>
      <c r="U2" s="27"/>
    </row>
    <row r="3" spans="1:21" x14ac:dyDescent="0.3">
      <c r="A3" s="213">
        <v>2020</v>
      </c>
      <c r="B3" s="102">
        <f t="shared" ref="B3:B10" si="0">(44/12*(C3-D3))</f>
        <v>0</v>
      </c>
      <c r="C3" s="103">
        <f t="shared" ref="C3:C15" si="1">I3*(1-E3)*(1-F3)*(1-G3)</f>
        <v>28.950035520000011</v>
      </c>
      <c r="D3" s="32">
        <f t="shared" ref="D3:D15" si="2">J3*(1-F3)*(1-G3)*(1-E3)</f>
        <v>28.950035520000011</v>
      </c>
      <c r="E3" s="102">
        <v>0.24</v>
      </c>
      <c r="F3" s="104">
        <v>0.2</v>
      </c>
      <c r="G3" s="104">
        <v>0.85</v>
      </c>
      <c r="H3" s="104" t="s">
        <v>8</v>
      </c>
      <c r="I3" s="105">
        <f>P3*K3*M3</f>
        <v>317.43460000000005</v>
      </c>
      <c r="J3" s="33">
        <f>M3*K3*Q3</f>
        <v>317.43460000000005</v>
      </c>
      <c r="K3" s="104">
        <v>0.7</v>
      </c>
      <c r="L3" s="106" t="s">
        <v>17</v>
      </c>
      <c r="M3" s="107">
        <v>0.5</v>
      </c>
      <c r="N3" s="108" t="s">
        <v>22</v>
      </c>
      <c r="O3" s="109" t="s">
        <v>2</v>
      </c>
      <c r="P3" s="105">
        <v>906.95600000000013</v>
      </c>
      <c r="Q3" s="157">
        <v>906.95600000000013</v>
      </c>
      <c r="R3" s="27"/>
      <c r="S3" s="27"/>
      <c r="T3" s="27"/>
      <c r="U3" s="27"/>
    </row>
    <row r="4" spans="1:21" x14ac:dyDescent="0.3">
      <c r="A4" s="214"/>
      <c r="B4" s="68">
        <f t="shared" si="0"/>
        <v>0</v>
      </c>
      <c r="C4" s="32">
        <f t="shared" si="1"/>
        <v>40.934661263999985</v>
      </c>
      <c r="D4" s="32">
        <f t="shared" si="2"/>
        <v>40.934661263999985</v>
      </c>
      <c r="E4" s="68">
        <v>0.24</v>
      </c>
      <c r="F4" s="63">
        <v>0.2</v>
      </c>
      <c r="G4" s="63">
        <v>0.85</v>
      </c>
      <c r="H4" s="63" t="s">
        <v>8</v>
      </c>
      <c r="I4" s="33">
        <f t="shared" ref="I4:I11" si="3">P4*K4*M4</f>
        <v>448.84496999999971</v>
      </c>
      <c r="J4" s="33">
        <f t="shared" ref="J4:J15" si="4">M4*K4*Q4</f>
        <v>448.84496999999971</v>
      </c>
      <c r="K4" s="63">
        <v>0.62</v>
      </c>
      <c r="L4" s="48" t="s">
        <v>17</v>
      </c>
      <c r="M4" s="110">
        <v>0.5</v>
      </c>
      <c r="N4" s="111" t="s">
        <v>23</v>
      </c>
      <c r="O4" s="112" t="s">
        <v>16</v>
      </c>
      <c r="P4" s="33">
        <v>1447.886999999999</v>
      </c>
      <c r="Q4" s="158">
        <v>1447.886999999999</v>
      </c>
      <c r="R4" s="27"/>
      <c r="S4" s="27"/>
      <c r="T4" s="27"/>
      <c r="U4" s="27"/>
    </row>
    <row r="5" spans="1:21" x14ac:dyDescent="0.3">
      <c r="A5" s="214"/>
      <c r="B5" s="68">
        <f t="shared" si="0"/>
        <v>-1.0177044392397268E-16</v>
      </c>
      <c r="C5" s="32">
        <f t="shared" si="1"/>
        <v>0.16599768000000001</v>
      </c>
      <c r="D5" s="32">
        <f t="shared" si="2"/>
        <v>0.16599768000000004</v>
      </c>
      <c r="E5" s="68">
        <v>0.24</v>
      </c>
      <c r="F5" s="63">
        <v>0.2</v>
      </c>
      <c r="G5" s="63">
        <v>0.85</v>
      </c>
      <c r="H5" s="63" t="s">
        <v>8</v>
      </c>
      <c r="I5" s="33">
        <f t="shared" si="3"/>
        <v>1.8201499999999999</v>
      </c>
      <c r="J5" s="33">
        <f t="shared" si="4"/>
        <v>1.8201499999999999</v>
      </c>
      <c r="K5" s="63">
        <v>0.59</v>
      </c>
      <c r="L5" s="87" t="s">
        <v>36</v>
      </c>
      <c r="M5" s="110">
        <v>0.5</v>
      </c>
      <c r="N5" s="111" t="s">
        <v>30</v>
      </c>
      <c r="O5" s="112" t="s">
        <v>35</v>
      </c>
      <c r="P5" s="33">
        <v>6.17</v>
      </c>
      <c r="Q5" s="158">
        <v>6.17</v>
      </c>
      <c r="R5" s="27"/>
      <c r="S5" s="27"/>
      <c r="T5" s="27"/>
      <c r="U5" s="27"/>
    </row>
    <row r="6" spans="1:21" x14ac:dyDescent="0.3">
      <c r="A6" s="214"/>
      <c r="B6" s="68">
        <f t="shared" si="0"/>
        <v>-1.6283271027835629E-15</v>
      </c>
      <c r="C6" s="32">
        <f t="shared" si="1"/>
        <v>2.0805264480000005</v>
      </c>
      <c r="D6" s="32">
        <f t="shared" si="2"/>
        <v>2.080526448000001</v>
      </c>
      <c r="E6" s="68">
        <v>0.24</v>
      </c>
      <c r="F6" s="63">
        <v>0.2</v>
      </c>
      <c r="G6" s="63">
        <v>0.85</v>
      </c>
      <c r="H6" s="63" t="s">
        <v>8</v>
      </c>
      <c r="I6" s="33">
        <f t="shared" si="3"/>
        <v>22.812790000000003</v>
      </c>
      <c r="J6" s="33">
        <f t="shared" si="4"/>
        <v>22.812790000000003</v>
      </c>
      <c r="K6" s="48">
        <v>0.43</v>
      </c>
      <c r="L6" s="48" t="s">
        <v>17</v>
      </c>
      <c r="M6" s="110">
        <v>0.5</v>
      </c>
      <c r="N6" s="111" t="s">
        <v>24</v>
      </c>
      <c r="O6" s="112" t="s">
        <v>34</v>
      </c>
      <c r="P6" s="33">
        <v>106.10600000000001</v>
      </c>
      <c r="Q6" s="158">
        <v>106.10600000000001</v>
      </c>
      <c r="R6" s="27"/>
      <c r="S6" s="27"/>
      <c r="T6" s="27"/>
      <c r="U6" s="27"/>
    </row>
    <row r="7" spans="1:21" x14ac:dyDescent="0.3">
      <c r="A7" s="214"/>
      <c r="B7" s="68">
        <f t="shared" si="0"/>
        <v>-2.6053233644537006E-14</v>
      </c>
      <c r="C7" s="32">
        <f t="shared" si="1"/>
        <v>57.985941311999994</v>
      </c>
      <c r="D7" s="32">
        <f t="shared" si="2"/>
        <v>57.985941312000001</v>
      </c>
      <c r="E7" s="68">
        <v>0.24</v>
      </c>
      <c r="F7" s="63">
        <v>0.2</v>
      </c>
      <c r="G7" s="63">
        <v>0.85</v>
      </c>
      <c r="H7" s="63" t="s">
        <v>8</v>
      </c>
      <c r="I7" s="33">
        <f t="shared" si="3"/>
        <v>635.81075999999985</v>
      </c>
      <c r="J7" s="33">
        <f t="shared" si="4"/>
        <v>635.81075999999985</v>
      </c>
      <c r="K7" s="63">
        <v>0.78</v>
      </c>
      <c r="L7" s="48" t="s">
        <v>17</v>
      </c>
      <c r="M7" s="110">
        <v>0.5</v>
      </c>
      <c r="N7" s="111" t="s">
        <v>25</v>
      </c>
      <c r="O7" s="112" t="s">
        <v>3</v>
      </c>
      <c r="P7" s="33">
        <v>1630.2839999999997</v>
      </c>
      <c r="Q7" s="158">
        <v>1630.2839999999997</v>
      </c>
      <c r="R7" s="27"/>
      <c r="S7" s="27"/>
      <c r="T7" s="27"/>
      <c r="U7" s="27"/>
    </row>
    <row r="8" spans="1:21" x14ac:dyDescent="0.3">
      <c r="A8" s="214"/>
      <c r="B8" s="68">
        <f t="shared" si="0"/>
        <v>-1.3026616822268503E-14</v>
      </c>
      <c r="C8" s="32">
        <f t="shared" si="1"/>
        <v>25.276398287999992</v>
      </c>
      <c r="D8" s="32">
        <f t="shared" si="2"/>
        <v>25.276398287999996</v>
      </c>
      <c r="E8" s="68">
        <v>0.24</v>
      </c>
      <c r="F8" s="63">
        <v>0.2</v>
      </c>
      <c r="G8" s="63">
        <v>0.85</v>
      </c>
      <c r="H8" s="63" t="s">
        <v>8</v>
      </c>
      <c r="I8" s="33">
        <f t="shared" si="3"/>
        <v>277.15348999999986</v>
      </c>
      <c r="J8" s="33">
        <f t="shared" si="4"/>
        <v>277.15348999999986</v>
      </c>
      <c r="K8" s="63">
        <v>0.43</v>
      </c>
      <c r="L8" s="48" t="s">
        <v>17</v>
      </c>
      <c r="M8" s="110">
        <v>0.5</v>
      </c>
      <c r="N8" s="111" t="s">
        <v>26</v>
      </c>
      <c r="O8" s="112" t="s">
        <v>4</v>
      </c>
      <c r="P8" s="33">
        <v>1289.0859999999993</v>
      </c>
      <c r="Q8" s="158">
        <v>1289.0859999999993</v>
      </c>
      <c r="R8" s="27"/>
      <c r="S8" s="27"/>
      <c r="T8" s="27"/>
      <c r="U8" s="27"/>
    </row>
    <row r="9" spans="1:21" x14ac:dyDescent="0.3">
      <c r="A9" s="214"/>
      <c r="B9" s="68">
        <f t="shared" si="0"/>
        <v>3.2566542055671257E-15</v>
      </c>
      <c r="C9" s="32">
        <f t="shared" si="1"/>
        <v>3.5106573600000006</v>
      </c>
      <c r="D9" s="32">
        <f t="shared" si="2"/>
        <v>3.5106573599999997</v>
      </c>
      <c r="E9" s="68">
        <v>0.24</v>
      </c>
      <c r="F9" s="63">
        <v>0.2</v>
      </c>
      <c r="G9" s="63">
        <v>0.85</v>
      </c>
      <c r="H9" s="63" t="s">
        <v>8</v>
      </c>
      <c r="I9" s="33">
        <f t="shared" si="3"/>
        <v>38.494049999999994</v>
      </c>
      <c r="J9" s="33">
        <f t="shared" si="4"/>
        <v>38.494049999999994</v>
      </c>
      <c r="K9" s="48">
        <v>0.7</v>
      </c>
      <c r="L9" s="48" t="s">
        <v>17</v>
      </c>
      <c r="M9" s="110">
        <v>0.5</v>
      </c>
      <c r="N9" s="111" t="s">
        <v>31</v>
      </c>
      <c r="O9" s="119" t="s">
        <v>37</v>
      </c>
      <c r="P9" s="33">
        <v>109.98299999999999</v>
      </c>
      <c r="Q9" s="158">
        <v>109.98299999999999</v>
      </c>
      <c r="R9" s="27"/>
      <c r="S9" s="27"/>
      <c r="T9" s="27"/>
      <c r="U9" s="27"/>
    </row>
    <row r="10" spans="1:21" x14ac:dyDescent="0.3">
      <c r="A10" s="214"/>
      <c r="B10" s="68">
        <f t="shared" si="0"/>
        <v>0</v>
      </c>
      <c r="C10" s="32">
        <f t="shared" si="1"/>
        <v>41.604964391999999</v>
      </c>
      <c r="D10" s="32">
        <f t="shared" si="2"/>
        <v>41.604964391999999</v>
      </c>
      <c r="E10" s="68">
        <v>0.24</v>
      </c>
      <c r="F10" s="63">
        <v>0.2</v>
      </c>
      <c r="G10" s="63">
        <v>0.85</v>
      </c>
      <c r="H10" s="63" t="s">
        <v>8</v>
      </c>
      <c r="I10" s="33">
        <f t="shared" si="3"/>
        <v>456.19478499999991</v>
      </c>
      <c r="J10" s="33">
        <f t="shared" si="4"/>
        <v>456.19478499999991</v>
      </c>
      <c r="K10" s="48">
        <v>0.59</v>
      </c>
      <c r="L10" s="48" t="s">
        <v>17</v>
      </c>
      <c r="M10" s="110">
        <v>0.5</v>
      </c>
      <c r="N10" s="111" t="s">
        <v>32</v>
      </c>
      <c r="O10" s="117" t="s">
        <v>38</v>
      </c>
      <c r="P10" s="33">
        <v>1546.4229999999998</v>
      </c>
      <c r="Q10" s="158">
        <v>1546.4229999999998</v>
      </c>
      <c r="R10" s="27"/>
      <c r="S10" s="27"/>
      <c r="T10" s="27"/>
      <c r="U10" s="27"/>
    </row>
    <row r="11" spans="1:21" x14ac:dyDescent="0.3">
      <c r="A11" s="214"/>
      <c r="B11" s="68">
        <f>(44/12*(C11-D11))</f>
        <v>0</v>
      </c>
      <c r="C11" s="32">
        <f t="shared" si="1"/>
        <v>6.1162368000000016E-2</v>
      </c>
      <c r="D11" s="32">
        <f t="shared" si="2"/>
        <v>6.1162368000000016E-2</v>
      </c>
      <c r="E11" s="68">
        <v>0.24</v>
      </c>
      <c r="F11" s="63">
        <v>0.2</v>
      </c>
      <c r="G11" s="63">
        <v>0.85</v>
      </c>
      <c r="H11" s="63" t="s">
        <v>8</v>
      </c>
      <c r="I11" s="33">
        <f t="shared" si="3"/>
        <v>0.67064000000000001</v>
      </c>
      <c r="J11" s="33">
        <f t="shared" si="4"/>
        <v>0.67064000000000001</v>
      </c>
      <c r="K11" s="48">
        <v>0.83</v>
      </c>
      <c r="L11" s="87" t="s">
        <v>40</v>
      </c>
      <c r="M11" s="110">
        <v>0.5</v>
      </c>
      <c r="N11" s="111" t="s">
        <v>33</v>
      </c>
      <c r="O11" s="118" t="s">
        <v>39</v>
      </c>
      <c r="P11" s="33">
        <v>1.6160000000000001</v>
      </c>
      <c r="Q11" s="158">
        <v>1.6160000000000001</v>
      </c>
      <c r="R11" s="27"/>
      <c r="S11" s="27"/>
      <c r="T11" s="27"/>
      <c r="U11" s="27"/>
    </row>
    <row r="12" spans="1:21" x14ac:dyDescent="0.3">
      <c r="A12" s="214"/>
      <c r="B12" s="68">
        <f t="shared" ref="B12:B21" si="5">(44/12*(C12-D12))</f>
        <v>0</v>
      </c>
      <c r="C12" s="32">
        <f t="shared" si="1"/>
        <v>17.950151808000008</v>
      </c>
      <c r="D12" s="32">
        <f t="shared" si="2"/>
        <v>17.950151808000008</v>
      </c>
      <c r="E12" s="68">
        <v>0.24</v>
      </c>
      <c r="F12" s="63">
        <v>0.2</v>
      </c>
      <c r="G12" s="63">
        <v>0.85</v>
      </c>
      <c r="H12" s="63" t="s">
        <v>8</v>
      </c>
      <c r="I12" s="33">
        <f>P12*K12*M12</f>
        <v>196.82184000000004</v>
      </c>
      <c r="J12" s="33">
        <f t="shared" si="4"/>
        <v>196.82184000000004</v>
      </c>
      <c r="K12" s="63">
        <v>0.87</v>
      </c>
      <c r="L12" s="48" t="s">
        <v>17</v>
      </c>
      <c r="M12" s="110">
        <v>0.5</v>
      </c>
      <c r="N12" s="111" t="s">
        <v>27</v>
      </c>
      <c r="O12" s="114" t="s">
        <v>5</v>
      </c>
      <c r="P12" s="33">
        <v>452.46400000000011</v>
      </c>
      <c r="Q12" s="158">
        <v>452.46400000000011</v>
      </c>
      <c r="R12" s="27"/>
      <c r="S12" s="27"/>
      <c r="T12" s="27"/>
      <c r="U12" s="27"/>
    </row>
    <row r="13" spans="1:21" x14ac:dyDescent="0.3">
      <c r="A13" s="214"/>
      <c r="B13" s="68">
        <f t="shared" si="5"/>
        <v>1.6283271027835629E-15</v>
      </c>
      <c r="C13" s="32">
        <f t="shared" si="1"/>
        <v>3.906256512000001</v>
      </c>
      <c r="D13" s="32">
        <f t="shared" si="2"/>
        <v>3.9062565120000006</v>
      </c>
      <c r="E13" s="68">
        <v>0.24</v>
      </c>
      <c r="F13" s="63">
        <v>0.2</v>
      </c>
      <c r="G13" s="63">
        <v>0.85</v>
      </c>
      <c r="H13" s="63" t="s">
        <v>8</v>
      </c>
      <c r="I13" s="33">
        <f t="shared" ref="I13:I15" si="6">P13*K13*M13</f>
        <v>42.831760000000003</v>
      </c>
      <c r="J13" s="33">
        <f t="shared" si="4"/>
        <v>42.831760000000003</v>
      </c>
      <c r="K13" s="48">
        <v>0.67</v>
      </c>
      <c r="L13" s="48" t="s">
        <v>17</v>
      </c>
      <c r="M13" s="110">
        <v>0.5</v>
      </c>
      <c r="N13" s="120" t="s">
        <v>42</v>
      </c>
      <c r="O13" s="121" t="s">
        <v>41</v>
      </c>
      <c r="P13" s="33">
        <v>127.85600000000001</v>
      </c>
      <c r="Q13" s="158">
        <v>127.85600000000001</v>
      </c>
      <c r="R13" s="27"/>
      <c r="S13" s="27"/>
      <c r="T13" s="27"/>
      <c r="U13" s="27"/>
    </row>
    <row r="14" spans="1:21" x14ac:dyDescent="0.3">
      <c r="A14" s="214"/>
      <c r="B14" s="68">
        <f t="shared" si="5"/>
        <v>0</v>
      </c>
      <c r="C14" s="32">
        <f t="shared" si="1"/>
        <v>386.4160133280007</v>
      </c>
      <c r="D14" s="32">
        <f t="shared" si="2"/>
        <v>386.4160133280007</v>
      </c>
      <c r="E14" s="68">
        <v>0.24</v>
      </c>
      <c r="F14" s="63">
        <v>0.2</v>
      </c>
      <c r="G14" s="63">
        <v>0.85</v>
      </c>
      <c r="H14" s="63" t="s">
        <v>8</v>
      </c>
      <c r="I14" s="33">
        <f t="shared" si="6"/>
        <v>4237.017690000007</v>
      </c>
      <c r="J14" s="33">
        <f t="shared" si="4"/>
        <v>4237.017690000007</v>
      </c>
      <c r="K14" s="63">
        <v>0.93</v>
      </c>
      <c r="L14" s="48" t="s">
        <v>17</v>
      </c>
      <c r="M14" s="110">
        <v>0.5</v>
      </c>
      <c r="N14" s="111" t="s">
        <v>28</v>
      </c>
      <c r="O14" s="114" t="s">
        <v>6</v>
      </c>
      <c r="P14" s="33">
        <v>9111.8660000000145</v>
      </c>
      <c r="Q14" s="158">
        <v>9111.8660000000145</v>
      </c>
      <c r="R14" s="27"/>
      <c r="S14" s="27"/>
      <c r="T14" s="27"/>
      <c r="U14" s="27"/>
    </row>
    <row r="15" spans="1:21" x14ac:dyDescent="0.3">
      <c r="A15" s="214"/>
      <c r="B15" s="68">
        <f t="shared" si="5"/>
        <v>-8.1416355139178143E-16</v>
      </c>
      <c r="C15" s="32">
        <f t="shared" si="1"/>
        <v>1.8148854720000005</v>
      </c>
      <c r="D15" s="32">
        <f t="shared" si="2"/>
        <v>1.8148854720000007</v>
      </c>
      <c r="E15" s="68">
        <v>0.24</v>
      </c>
      <c r="F15" s="63">
        <v>0.2</v>
      </c>
      <c r="G15" s="63">
        <v>0.85</v>
      </c>
      <c r="H15" s="63" t="s">
        <v>8</v>
      </c>
      <c r="I15" s="33">
        <f t="shared" si="6"/>
        <v>19.900060000000003</v>
      </c>
      <c r="J15" s="33">
        <f t="shared" si="4"/>
        <v>19.900060000000003</v>
      </c>
      <c r="K15" s="63">
        <v>0.92</v>
      </c>
      <c r="L15" s="48" t="s">
        <v>17</v>
      </c>
      <c r="M15" s="110">
        <v>0.5</v>
      </c>
      <c r="N15" s="111" t="s">
        <v>29</v>
      </c>
      <c r="O15" s="114" t="s">
        <v>7</v>
      </c>
      <c r="P15" s="33">
        <v>43.261000000000003</v>
      </c>
      <c r="Q15" s="158">
        <v>43.261000000000003</v>
      </c>
      <c r="R15" s="27"/>
      <c r="S15" s="27"/>
      <c r="T15" s="27"/>
      <c r="U15" s="27"/>
    </row>
    <row r="16" spans="1:21" ht="15" thickBot="1" x14ac:dyDescent="0.35">
      <c r="A16" s="215"/>
      <c r="B16" s="122">
        <f>SUM(B3:B15)</f>
        <v>-3.6739130256554134E-14</v>
      </c>
      <c r="C16" s="115">
        <f>SUM(C3:C15)</f>
        <v>610.65765175200067</v>
      </c>
      <c r="D16" s="115">
        <f>SUM(D3:D15)</f>
        <v>610.65765175200067</v>
      </c>
      <c r="E16" s="116"/>
      <c r="F16" s="116"/>
      <c r="G16" s="116"/>
      <c r="H16" s="116"/>
      <c r="I16" s="115">
        <f>SUM(I3:I15)</f>
        <v>6695.8075850000059</v>
      </c>
      <c r="J16" s="115">
        <f>SUM(J3:J15)</f>
        <v>6695.8075850000059</v>
      </c>
      <c r="K16" s="116"/>
      <c r="L16" s="116"/>
      <c r="M16" s="116"/>
      <c r="N16" s="116"/>
      <c r="O16" s="116"/>
      <c r="P16" s="164">
        <f>SUM(P3:P15)</f>
        <v>16779.95800000001</v>
      </c>
      <c r="Q16" s="165">
        <f>SUM(Q3:Q15)</f>
        <v>16779.95800000001</v>
      </c>
      <c r="R16" s="27"/>
      <c r="S16" s="27"/>
      <c r="T16" s="27"/>
      <c r="U16" s="27"/>
    </row>
    <row r="17" spans="1:21" x14ac:dyDescent="0.3">
      <c r="A17" s="219">
        <v>2021</v>
      </c>
      <c r="B17" s="68">
        <f>(44/12*(C17-D17))</f>
        <v>0</v>
      </c>
      <c r="C17" s="32">
        <f t="shared" ref="C17:C21" si="7">I17*(1-E17)*(1-F17)*(1-G17)</f>
        <v>32.016079200000007</v>
      </c>
      <c r="D17" s="32">
        <f t="shared" ref="D17:D21" si="8">J17*(1-F17)*(1-G17)*(1-E17)</f>
        <v>32.016079200000007</v>
      </c>
      <c r="E17" s="68">
        <v>0.24</v>
      </c>
      <c r="F17" s="63">
        <v>0.2</v>
      </c>
      <c r="G17" s="63">
        <v>0.85</v>
      </c>
      <c r="H17" s="63" t="s">
        <v>8</v>
      </c>
      <c r="I17" s="33">
        <f t="shared" ref="I17:I18" si="9">P17*K17*M17</f>
        <v>351.05349999999999</v>
      </c>
      <c r="J17" s="33">
        <f t="shared" ref="J17:J18" si="10">M17*K17*Q17</f>
        <v>351.05349999999999</v>
      </c>
      <c r="K17" s="166">
        <v>0.7</v>
      </c>
      <c r="L17" s="167" t="s">
        <v>17</v>
      </c>
      <c r="M17" s="168">
        <v>0.5</v>
      </c>
      <c r="N17" s="160" t="s">
        <v>22</v>
      </c>
      <c r="O17" s="114" t="s">
        <v>2</v>
      </c>
      <c r="P17" s="33">
        <v>1003.01</v>
      </c>
      <c r="Q17" s="33">
        <v>1003.01</v>
      </c>
      <c r="R17" s="27"/>
      <c r="S17" s="27"/>
      <c r="T17" s="27"/>
      <c r="U17" s="27"/>
    </row>
    <row r="18" spans="1:21" x14ac:dyDescent="0.3">
      <c r="A18" s="220"/>
      <c r="B18" s="68">
        <f t="shared" si="5"/>
        <v>0</v>
      </c>
      <c r="C18" s="32">
        <f t="shared" si="7"/>
        <v>37.075194000000003</v>
      </c>
      <c r="D18" s="32">
        <f t="shared" si="8"/>
        <v>37.075194000000003</v>
      </c>
      <c r="E18" s="68">
        <v>0.24</v>
      </c>
      <c r="F18" s="63">
        <v>0.2</v>
      </c>
      <c r="G18" s="63">
        <v>0.85</v>
      </c>
      <c r="H18" s="63" t="s">
        <v>8</v>
      </c>
      <c r="I18" s="33">
        <f t="shared" si="9"/>
        <v>406.52625</v>
      </c>
      <c r="J18" s="33">
        <f t="shared" si="10"/>
        <v>406.52625</v>
      </c>
      <c r="K18" s="169">
        <v>0.62</v>
      </c>
      <c r="L18" s="170" t="s">
        <v>17</v>
      </c>
      <c r="M18" s="171">
        <v>0.5</v>
      </c>
      <c r="N18" s="161" t="s">
        <v>23</v>
      </c>
      <c r="O18" s="114" t="s">
        <v>16</v>
      </c>
      <c r="P18" s="33">
        <v>1311.375</v>
      </c>
      <c r="Q18" s="33">
        <v>1311.375</v>
      </c>
      <c r="R18" s="27"/>
      <c r="S18" s="27"/>
      <c r="T18" s="27"/>
      <c r="U18" s="27"/>
    </row>
    <row r="19" spans="1:21" x14ac:dyDescent="0.3">
      <c r="A19" s="220"/>
      <c r="B19" s="68">
        <f t="shared" si="5"/>
        <v>-1.0421293457814802E-13</v>
      </c>
      <c r="C19" s="32">
        <f t="shared" si="7"/>
        <v>142.99182518400002</v>
      </c>
      <c r="D19" s="32">
        <f t="shared" si="8"/>
        <v>142.99182518400005</v>
      </c>
      <c r="E19" s="68">
        <v>0.24</v>
      </c>
      <c r="F19" s="63">
        <v>0.2</v>
      </c>
      <c r="G19" s="63">
        <v>0.85</v>
      </c>
      <c r="H19" s="63" t="s">
        <v>8</v>
      </c>
      <c r="I19" s="33">
        <f t="shared" ref="I19:I21" si="11">P19*K19*M19</f>
        <v>1567.89282</v>
      </c>
      <c r="J19" s="33">
        <f t="shared" ref="J19:J21" si="12">M19*K19*Q19</f>
        <v>1567.89282</v>
      </c>
      <c r="K19" s="172">
        <v>0.78</v>
      </c>
      <c r="L19" s="170" t="s">
        <v>17</v>
      </c>
      <c r="M19" s="171">
        <v>0.5</v>
      </c>
      <c r="N19" s="161" t="s">
        <v>25</v>
      </c>
      <c r="O19" s="114" t="s">
        <v>3</v>
      </c>
      <c r="P19" s="33">
        <v>4020.2379999999998</v>
      </c>
      <c r="Q19" s="33">
        <v>4020.2379999999998</v>
      </c>
      <c r="R19" s="27"/>
      <c r="S19" s="27"/>
      <c r="T19" s="27"/>
      <c r="U19" s="27"/>
    </row>
    <row r="20" spans="1:21" x14ac:dyDescent="0.3">
      <c r="A20" s="220"/>
      <c r="B20" s="68">
        <f t="shared" si="5"/>
        <v>1.3026616822268503E-14</v>
      </c>
      <c r="C20" s="32">
        <f t="shared" si="7"/>
        <v>22.694436456000005</v>
      </c>
      <c r="D20" s="32">
        <f t="shared" si="8"/>
        <v>22.694436456000002</v>
      </c>
      <c r="E20" s="68">
        <v>0.24</v>
      </c>
      <c r="F20" s="63">
        <v>0.2</v>
      </c>
      <c r="G20" s="63">
        <v>0.85</v>
      </c>
      <c r="H20" s="63" t="s">
        <v>8</v>
      </c>
      <c r="I20" s="33">
        <f t="shared" si="11"/>
        <v>248.84250499999999</v>
      </c>
      <c r="J20" s="33">
        <f t="shared" si="12"/>
        <v>248.84250499999999</v>
      </c>
      <c r="K20" s="172">
        <v>0.43</v>
      </c>
      <c r="L20" s="170" t="s">
        <v>17</v>
      </c>
      <c r="M20" s="171">
        <v>0.5</v>
      </c>
      <c r="N20" s="161" t="s">
        <v>26</v>
      </c>
      <c r="O20" s="114" t="s">
        <v>4</v>
      </c>
      <c r="P20" s="33">
        <v>1157.4069999999999</v>
      </c>
      <c r="Q20" s="33">
        <v>1157.4069999999999</v>
      </c>
      <c r="R20" s="27"/>
      <c r="S20" s="27"/>
      <c r="T20" s="27"/>
      <c r="U20" s="27"/>
    </row>
    <row r="21" spans="1:21" x14ac:dyDescent="0.3">
      <c r="A21" s="220"/>
      <c r="B21" s="68">
        <f t="shared" si="5"/>
        <v>4.1685173831259209E-13</v>
      </c>
      <c r="C21" s="32">
        <f t="shared" si="7"/>
        <v>491.6135949840002</v>
      </c>
      <c r="D21" s="32">
        <f t="shared" si="8"/>
        <v>491.61359498400009</v>
      </c>
      <c r="E21" s="68">
        <v>0.24</v>
      </c>
      <c r="F21" s="63">
        <v>0.2</v>
      </c>
      <c r="G21" s="63">
        <v>0.85</v>
      </c>
      <c r="H21" s="63" t="s">
        <v>8</v>
      </c>
      <c r="I21" s="33">
        <f t="shared" si="11"/>
        <v>5390.4999450000005</v>
      </c>
      <c r="J21" s="33">
        <f t="shared" si="12"/>
        <v>5390.4999450000005</v>
      </c>
      <c r="K21" s="172">
        <v>0.93</v>
      </c>
      <c r="L21" s="170" t="s">
        <v>17</v>
      </c>
      <c r="M21" s="171">
        <v>0.5</v>
      </c>
      <c r="N21" s="161" t="s">
        <v>28</v>
      </c>
      <c r="O21" s="114" t="s">
        <v>6</v>
      </c>
      <c r="P21" s="33">
        <v>11592.473</v>
      </c>
      <c r="Q21" s="33">
        <v>11592.473</v>
      </c>
      <c r="R21" s="27"/>
      <c r="S21" s="27"/>
      <c r="T21" s="27"/>
      <c r="U21" s="27"/>
    </row>
    <row r="22" spans="1:21" ht="15" thickBot="1" x14ac:dyDescent="0.35">
      <c r="A22" s="221"/>
      <c r="B22" s="122">
        <f>SUM(B9:B21)</f>
        <v>2.9299710805711732E-13</v>
      </c>
      <c r="C22" s="115">
        <f>SUM(C9:C21)</f>
        <v>1792.3128728160013</v>
      </c>
      <c r="D22" s="115">
        <f>SUM(D9:D21)</f>
        <v>1792.3128728160013</v>
      </c>
      <c r="E22" s="116"/>
      <c r="F22" s="116"/>
      <c r="G22" s="116"/>
      <c r="H22" s="116"/>
      <c r="I22" s="115">
        <f>SUM(I17:I21)</f>
        <v>7964.81502</v>
      </c>
      <c r="J22" s="115">
        <f>SUM(J17:J21)</f>
        <v>7964.81502</v>
      </c>
      <c r="K22" s="173"/>
      <c r="L22" s="173"/>
      <c r="M22" s="173"/>
      <c r="N22" s="162"/>
      <c r="O22" s="163"/>
      <c r="P22" s="164">
        <f>+SUM(P17:P21)</f>
        <v>19084.503000000001</v>
      </c>
      <c r="Q22" s="165">
        <f>+SUM(Q17:Q21)</f>
        <v>19084.503000000001</v>
      </c>
      <c r="R22" s="27"/>
      <c r="S22" s="27"/>
      <c r="T22" s="27"/>
      <c r="U22" s="27"/>
    </row>
    <row r="28" spans="1:21" x14ac:dyDescent="0.3">
      <c r="N28" s="120"/>
    </row>
  </sheetData>
  <mergeCells count="4">
    <mergeCell ref="A3:A16"/>
    <mergeCell ref="N1:O2"/>
    <mergeCell ref="L1:L2"/>
    <mergeCell ref="A17:A2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4"/>
  <sheetViews>
    <sheetView tabSelected="1" workbookViewId="0">
      <pane xSplit="1" ySplit="2" topLeftCell="B3" activePane="bottomRight" state="frozen"/>
      <selection pane="topRight" activeCell="B1" sqref="B1"/>
      <selection pane="bottomLeft" activeCell="A3" sqref="A3"/>
      <selection pane="bottomRight" activeCell="K9" sqref="K9"/>
    </sheetView>
  </sheetViews>
  <sheetFormatPr defaultColWidth="23.44140625" defaultRowHeight="13.2" x14ac:dyDescent="0.3"/>
  <cols>
    <col min="1" max="1" width="23.6640625" style="84" bestFit="1" customWidth="1"/>
    <col min="2" max="2" width="32.109375" style="84" customWidth="1"/>
    <col min="3" max="3" width="25.6640625" style="84" customWidth="1"/>
    <col min="4" max="4" width="45" style="84" customWidth="1"/>
    <col min="5" max="5" width="21.6640625" style="84" customWidth="1"/>
    <col min="6" max="6" width="21" style="84" customWidth="1"/>
    <col min="7" max="7" width="22.44140625" style="84" customWidth="1"/>
    <col min="8" max="8" width="21.5546875" style="84" customWidth="1"/>
    <col min="9" max="10" width="46.88671875" style="84" customWidth="1"/>
    <col min="11" max="11" width="34.6640625" style="84" customWidth="1"/>
    <col min="12" max="12" width="21.44140625" style="84" customWidth="1"/>
    <col min="13" max="13" width="21" style="84" customWidth="1"/>
    <col min="14" max="14" width="27" style="84" customWidth="1"/>
    <col min="15" max="15" width="26.6640625" style="84" customWidth="1"/>
    <col min="16" max="20" width="22" style="84" customWidth="1"/>
    <col min="21" max="21" width="18.33203125" style="84" customWidth="1"/>
    <col min="22" max="16384" width="23.44140625" style="84"/>
  </cols>
  <sheetData>
    <row r="1" spans="1:21" ht="48" customHeight="1" x14ac:dyDescent="0.3">
      <c r="A1" s="40"/>
      <c r="B1" s="40"/>
      <c r="C1" s="40"/>
      <c r="D1" s="40"/>
      <c r="E1" s="40"/>
      <c r="F1" s="40"/>
      <c r="G1" s="129"/>
      <c r="H1" s="130"/>
      <c r="I1" s="40"/>
      <c r="J1" s="40"/>
      <c r="K1" s="40"/>
      <c r="L1" s="40"/>
      <c r="M1" s="40"/>
      <c r="N1" s="40"/>
      <c r="O1" s="24" t="s">
        <v>1</v>
      </c>
      <c r="P1" s="131"/>
      <c r="Q1" s="132" t="s">
        <v>132</v>
      </c>
      <c r="R1" s="132"/>
      <c r="S1" s="226" t="s">
        <v>133</v>
      </c>
      <c r="T1" s="227"/>
    </row>
    <row r="2" spans="1:21" ht="103.5" customHeight="1" x14ac:dyDescent="0.3">
      <c r="A2" s="89"/>
      <c r="B2" s="89">
        <v>0</v>
      </c>
      <c r="C2" s="89" t="s">
        <v>121</v>
      </c>
      <c r="D2" s="89"/>
      <c r="E2" s="89" t="s">
        <v>158</v>
      </c>
      <c r="F2" s="89" t="s">
        <v>159</v>
      </c>
      <c r="G2" s="89" t="s">
        <v>137</v>
      </c>
      <c r="H2" s="89" t="s">
        <v>138</v>
      </c>
      <c r="I2" s="89" t="s">
        <v>122</v>
      </c>
      <c r="J2" s="89" t="s">
        <v>123</v>
      </c>
      <c r="K2" s="89" t="s">
        <v>101</v>
      </c>
      <c r="L2" s="89" t="s">
        <v>124</v>
      </c>
      <c r="M2" s="133" t="s">
        <v>125</v>
      </c>
      <c r="N2" s="89" t="s">
        <v>126</v>
      </c>
      <c r="O2" s="89" t="s">
        <v>127</v>
      </c>
      <c r="P2" s="89" t="s">
        <v>77</v>
      </c>
      <c r="Q2" s="89" t="s">
        <v>134</v>
      </c>
      <c r="R2" s="89" t="s">
        <v>113</v>
      </c>
      <c r="S2" s="89" t="s">
        <v>135</v>
      </c>
      <c r="T2" s="89" t="s">
        <v>136</v>
      </c>
    </row>
    <row r="3" spans="1:21" s="136" customFormat="1" x14ac:dyDescent="0.25">
      <c r="A3" s="31">
        <v>2017</v>
      </c>
      <c r="B3" s="91"/>
      <c r="C3" s="134"/>
      <c r="D3" s="20"/>
      <c r="E3" s="20"/>
      <c r="F3" s="20"/>
      <c r="G3" s="68">
        <v>1</v>
      </c>
      <c r="H3" s="68">
        <f>EF!$L$3</f>
        <v>1</v>
      </c>
      <c r="I3" s="33">
        <v>11551.45</v>
      </c>
      <c r="J3" s="32"/>
      <c r="K3" s="33"/>
      <c r="L3" s="223">
        <f>((M43)*N3)/O3</f>
        <v>732.78293917200324</v>
      </c>
      <c r="M3" s="73">
        <f>(((EF!C11+EF!C15)*0.5*44/12))+T3-Q3</f>
        <v>683.01174624614237</v>
      </c>
      <c r="N3" s="68">
        <f>+EF!$N$9</f>
        <v>1</v>
      </c>
      <c r="O3" s="68">
        <v>40</v>
      </c>
      <c r="P3" s="68">
        <f>EF!$G$6</f>
        <v>-534.48596666666674</v>
      </c>
      <c r="Q3" s="135">
        <f>+(R3*44/12)/I3</f>
        <v>5.9182537538577398</v>
      </c>
      <c r="R3" s="113">
        <v>18644.839725000002</v>
      </c>
      <c r="S3" s="113">
        <f>11*0.5*44/12</f>
        <v>20.166666666666668</v>
      </c>
      <c r="T3" s="65">
        <f>3.1*0.5*44/12</f>
        <v>5.6833333333333336</v>
      </c>
    </row>
    <row r="4" spans="1:21" s="136" customFormat="1" x14ac:dyDescent="0.25">
      <c r="A4" s="31">
        <v>2018</v>
      </c>
      <c r="B4" s="91"/>
      <c r="C4" s="134"/>
      <c r="D4" s="20"/>
      <c r="E4" s="20"/>
      <c r="F4" s="20"/>
      <c r="G4" s="68">
        <v>1</v>
      </c>
      <c r="H4" s="68">
        <f>EF!$L$3</f>
        <v>1</v>
      </c>
      <c r="I4" s="33">
        <f>11795.41+11551.45</f>
        <v>23346.86</v>
      </c>
      <c r="J4" s="32"/>
      <c r="K4" s="33"/>
      <c r="L4" s="224"/>
      <c r="M4" s="73">
        <f>M3+$T$3-Q4</f>
        <v>687.03539957639748</v>
      </c>
      <c r="N4" s="68">
        <f>+EF!$N$9</f>
        <v>1</v>
      </c>
      <c r="O4" s="68">
        <v>40</v>
      </c>
      <c r="P4" s="68">
        <f>EF!$G$6</f>
        <v>-534.48596666666674</v>
      </c>
      <c r="Q4" s="135">
        <f t="shared" ref="Q4:Q12" si="0">+(R4*44/12)/I4</f>
        <v>1.6596800030782153</v>
      </c>
      <c r="R4" s="113">
        <v>10567.72273</v>
      </c>
      <c r="S4" s="84"/>
      <c r="T4" s="84"/>
    </row>
    <row r="5" spans="1:21" s="136" customFormat="1" x14ac:dyDescent="0.25">
      <c r="A5" s="31">
        <v>2019</v>
      </c>
      <c r="B5" s="91"/>
      <c r="C5" s="134"/>
      <c r="D5" s="20"/>
      <c r="E5" s="20"/>
      <c r="F5" s="20"/>
      <c r="G5" s="68">
        <v>1</v>
      </c>
      <c r="H5" s="68">
        <f>EF!$L$3</f>
        <v>1</v>
      </c>
      <c r="I5" s="33">
        <v>12090.06</v>
      </c>
      <c r="J5" s="32"/>
      <c r="K5" s="33"/>
      <c r="L5" s="224"/>
      <c r="M5" s="73">
        <f t="shared" ref="M5" si="1">M4+$T$3-Q5</f>
        <v>687.30300262261892</v>
      </c>
      <c r="N5" s="68">
        <f>+EF!$N$9</f>
        <v>1</v>
      </c>
      <c r="O5" s="68">
        <v>40</v>
      </c>
      <c r="P5" s="68">
        <f>EF!$G$6</f>
        <v>-534.48596666666674</v>
      </c>
      <c r="Q5" s="135">
        <f t="shared" si="0"/>
        <v>5.415730287111896</v>
      </c>
      <c r="R5" s="113">
        <v>17857.228395000013</v>
      </c>
      <c r="S5" s="84"/>
      <c r="T5" s="84"/>
    </row>
    <row r="6" spans="1:21" s="136" customFormat="1" x14ac:dyDescent="0.25">
      <c r="A6" s="31">
        <v>2020</v>
      </c>
      <c r="B6" s="91">
        <v>0</v>
      </c>
      <c r="C6" s="134">
        <f t="shared" ref="C6:C7" si="2">((I6*((M7-M6)/(A7-A6))*N6))-(G6*H6*J6*P6)</f>
        <v>24465.693358794866</v>
      </c>
      <c r="D6" s="20">
        <f>I6*$L$3</f>
        <v>3067568.6121324478</v>
      </c>
      <c r="E6" s="20">
        <f t="shared" ref="E6:E7" si="3">+(G6*H6*J6*P6)</f>
        <v>-11972.79369454783</v>
      </c>
      <c r="F6" s="20">
        <f t="shared" ref="F6:F7" si="4">+((I6*((M7-M6)/(A7-A6))*N6))</f>
        <v>12492.899664247034</v>
      </c>
      <c r="G6" s="68">
        <v>1</v>
      </c>
      <c r="H6" s="68">
        <f>EF!$L$3</f>
        <v>1</v>
      </c>
      <c r="I6" s="33">
        <v>4186.1899999999996</v>
      </c>
      <c r="J6" s="32">
        <f>(I6/'1'!$M$1)*K6</f>
        <v>22.400576331716277</v>
      </c>
      <c r="K6" s="33">
        <f>+Modeling!I3</f>
        <v>909.45</v>
      </c>
      <c r="L6" s="224"/>
      <c r="M6" s="73">
        <f t="shared" ref="M6:M12" si="5">M5+$T$3-Q6</f>
        <v>687.12150553059325</v>
      </c>
      <c r="N6" s="68">
        <f>+EF!$N$9</f>
        <v>1</v>
      </c>
      <c r="O6" s="68">
        <v>40</v>
      </c>
      <c r="P6" s="68">
        <f>EF!$G$6</f>
        <v>-534.48596666666674</v>
      </c>
      <c r="Q6" s="135">
        <f t="shared" si="0"/>
        <v>5.8648304253589441</v>
      </c>
      <c r="R6" s="113">
        <f>+'7'!J16</f>
        <v>6695.8075850000059</v>
      </c>
      <c r="S6" s="84"/>
      <c r="T6" s="84"/>
    </row>
    <row r="7" spans="1:21" s="136" customFormat="1" x14ac:dyDescent="0.25">
      <c r="A7" s="31">
        <v>2021</v>
      </c>
      <c r="B7" s="91">
        <v>0</v>
      </c>
      <c r="C7" s="134">
        <f t="shared" si="2"/>
        <v>55460.733311213044</v>
      </c>
      <c r="D7" s="20">
        <f>I7*$L$3</f>
        <v>7928960.5480403937</v>
      </c>
      <c r="E7" s="20">
        <f t="shared" si="3"/>
        <v>-33470.452120477137</v>
      </c>
      <c r="F7" s="20">
        <f t="shared" si="4"/>
        <v>21990.281190735906</v>
      </c>
      <c r="G7" s="68">
        <v>1</v>
      </c>
      <c r="H7" s="68">
        <f>EF!$L$3</f>
        <v>1</v>
      </c>
      <c r="I7" s="33">
        <v>10820.34</v>
      </c>
      <c r="J7" s="32">
        <f>(I7/'1'!$M$1)*K7</f>
        <v>62.621760360176218</v>
      </c>
      <c r="K7" s="33">
        <f>+Modeling!I4</f>
        <v>983.61</v>
      </c>
      <c r="L7" s="224"/>
      <c r="M7" s="73">
        <f t="shared" si="5"/>
        <v>690.10581815478065</v>
      </c>
      <c r="N7" s="68">
        <f>+EF!$N$9</f>
        <v>1</v>
      </c>
      <c r="O7" s="68">
        <v>40</v>
      </c>
      <c r="P7" s="68">
        <f>EF!$G$6</f>
        <v>-534.48596666666674</v>
      </c>
      <c r="Q7" s="135">
        <f t="shared" si="0"/>
        <v>2.6990207091459233</v>
      </c>
      <c r="R7" s="113">
        <f>+'7'!I22</f>
        <v>7964.81502</v>
      </c>
      <c r="S7" s="84"/>
      <c r="T7" s="84"/>
    </row>
    <row r="8" spans="1:21" s="136" customFormat="1" x14ac:dyDescent="0.25">
      <c r="A8" s="31">
        <v>2022</v>
      </c>
      <c r="B8" s="91"/>
      <c r="C8" s="137"/>
      <c r="D8" s="20"/>
      <c r="E8" s="20"/>
      <c r="F8" s="20"/>
      <c r="G8" s="68">
        <v>1</v>
      </c>
      <c r="H8" s="68">
        <f>EF!$L$3</f>
        <v>1</v>
      </c>
      <c r="I8" s="113">
        <f>+AVERAGE($I$3:$I$7)</f>
        <v>12398.98</v>
      </c>
      <c r="J8" s="32">
        <f>(I8/'1'!$M$1)*K8</f>
        <v>0</v>
      </c>
      <c r="K8" s="33"/>
      <c r="L8" s="224"/>
      <c r="M8" s="73">
        <f t="shared" si="5"/>
        <v>692.13812778559964</v>
      </c>
      <c r="N8" s="68">
        <f>+EF!$N$9</f>
        <v>1</v>
      </c>
      <c r="O8" s="68">
        <v>40</v>
      </c>
      <c r="P8" s="68">
        <f>EF!$G$6</f>
        <v>-534.48596666666674</v>
      </c>
      <c r="Q8" s="135">
        <f t="shared" si="0"/>
        <v>3.6510237025142405</v>
      </c>
      <c r="R8" s="113">
        <f>+AVERAGE($R$3:$R$7)</f>
        <v>12346.082691000005</v>
      </c>
      <c r="S8" s="84"/>
      <c r="T8" s="84"/>
    </row>
    <row r="9" spans="1:21" s="136" customFormat="1" x14ac:dyDescent="0.25">
      <c r="A9" s="31">
        <v>2023</v>
      </c>
      <c r="B9" s="91"/>
      <c r="C9" s="137"/>
      <c r="D9" s="20"/>
      <c r="E9" s="20"/>
      <c r="F9" s="20"/>
      <c r="G9" s="68">
        <v>1</v>
      </c>
      <c r="H9" s="68">
        <f>EF!$L$3</f>
        <v>1</v>
      </c>
      <c r="I9" s="113">
        <f t="shared" ref="I9:I12" si="6">+AVERAGE($I$3:$I$7)</f>
        <v>12398.98</v>
      </c>
      <c r="J9" s="32">
        <f>(I9/'1'!$M$1)*K9</f>
        <v>0</v>
      </c>
      <c r="K9" s="33"/>
      <c r="L9" s="224"/>
      <c r="M9" s="73">
        <f t="shared" si="5"/>
        <v>694.17043741641862</v>
      </c>
      <c r="N9" s="68">
        <f>+EF!$N$9</f>
        <v>1</v>
      </c>
      <c r="O9" s="68">
        <v>40</v>
      </c>
      <c r="P9" s="68">
        <f>EF!$G$6</f>
        <v>-534.48596666666674</v>
      </c>
      <c r="Q9" s="135">
        <f t="shared" si="0"/>
        <v>3.6510237025142405</v>
      </c>
      <c r="R9" s="113">
        <f t="shared" ref="R9:R12" si="7">+AVERAGE($R$3:$R$7)</f>
        <v>12346.082691000005</v>
      </c>
      <c r="S9" s="84"/>
      <c r="T9" s="84"/>
    </row>
    <row r="10" spans="1:21" s="136" customFormat="1" x14ac:dyDescent="0.25">
      <c r="A10" s="31">
        <v>2024</v>
      </c>
      <c r="B10" s="91"/>
      <c r="C10" s="137"/>
      <c r="D10" s="20"/>
      <c r="E10" s="20"/>
      <c r="F10" s="20"/>
      <c r="G10" s="68">
        <v>1</v>
      </c>
      <c r="H10" s="68">
        <f>EF!$L$3</f>
        <v>1</v>
      </c>
      <c r="I10" s="113">
        <f t="shared" si="6"/>
        <v>12398.98</v>
      </c>
      <c r="J10" s="32">
        <f>(I10/'1'!$M$1)*K10</f>
        <v>0</v>
      </c>
      <c r="K10" s="33"/>
      <c r="L10" s="224"/>
      <c r="M10" s="73">
        <f t="shared" si="5"/>
        <v>696.20274704723761</v>
      </c>
      <c r="N10" s="68">
        <f>+EF!$N$9</f>
        <v>1</v>
      </c>
      <c r="O10" s="68">
        <v>40</v>
      </c>
      <c r="P10" s="68">
        <f>EF!$G$6</f>
        <v>-534.48596666666674</v>
      </c>
      <c r="Q10" s="135">
        <f t="shared" si="0"/>
        <v>3.6510237025142405</v>
      </c>
      <c r="R10" s="113">
        <f t="shared" si="7"/>
        <v>12346.082691000005</v>
      </c>
      <c r="S10" s="84"/>
      <c r="T10" s="84"/>
      <c r="U10" s="138"/>
    </row>
    <row r="11" spans="1:21" s="136" customFormat="1" x14ac:dyDescent="0.25">
      <c r="A11" s="31">
        <v>2025</v>
      </c>
      <c r="B11" s="91"/>
      <c r="C11" s="137"/>
      <c r="D11" s="20"/>
      <c r="E11" s="20"/>
      <c r="F11" s="20"/>
      <c r="G11" s="68">
        <v>1</v>
      </c>
      <c r="H11" s="68">
        <f>EF!$L$3</f>
        <v>1</v>
      </c>
      <c r="I11" s="113">
        <f t="shared" si="6"/>
        <v>12398.98</v>
      </c>
      <c r="J11" s="32">
        <f>(I11/'1'!$M$1)*K11</f>
        <v>0</v>
      </c>
      <c r="K11" s="33"/>
      <c r="L11" s="224"/>
      <c r="M11" s="73">
        <f t="shared" si="5"/>
        <v>698.23505667805659</v>
      </c>
      <c r="N11" s="68">
        <f>+EF!$N$9</f>
        <v>1</v>
      </c>
      <c r="O11" s="68">
        <v>40</v>
      </c>
      <c r="P11" s="68">
        <f>EF!$G$6</f>
        <v>-534.48596666666674</v>
      </c>
      <c r="Q11" s="135">
        <f t="shared" si="0"/>
        <v>3.6510237025142405</v>
      </c>
      <c r="R11" s="113">
        <f t="shared" si="7"/>
        <v>12346.082691000005</v>
      </c>
      <c r="S11" s="84"/>
      <c r="T11" s="84"/>
    </row>
    <row r="12" spans="1:21" s="136" customFormat="1" x14ac:dyDescent="0.25">
      <c r="A12" s="31">
        <v>2026</v>
      </c>
      <c r="B12" s="91"/>
      <c r="C12" s="137"/>
      <c r="D12" s="20"/>
      <c r="E12" s="20"/>
      <c r="F12" s="20"/>
      <c r="G12" s="68">
        <v>1</v>
      </c>
      <c r="H12" s="68">
        <f>EF!$L$3</f>
        <v>1</v>
      </c>
      <c r="I12" s="113">
        <f t="shared" si="6"/>
        <v>12398.98</v>
      </c>
      <c r="J12" s="32">
        <f>(I12/'1'!$M$1)*K12</f>
        <v>0</v>
      </c>
      <c r="K12" s="33"/>
      <c r="L12" s="225"/>
      <c r="M12" s="73">
        <f t="shared" si="5"/>
        <v>700.26736630887558</v>
      </c>
      <c r="N12" s="68">
        <f>+EF!$N$9</f>
        <v>1</v>
      </c>
      <c r="O12" s="68">
        <v>40</v>
      </c>
      <c r="P12" s="68">
        <f>EF!$G$6</f>
        <v>-534.48596666666674</v>
      </c>
      <c r="Q12" s="135">
        <f t="shared" si="0"/>
        <v>3.6510237025142405</v>
      </c>
      <c r="R12" s="113">
        <f t="shared" si="7"/>
        <v>12346.082691000005</v>
      </c>
      <c r="S12" s="84"/>
      <c r="T12" s="84"/>
    </row>
    <row r="13" spans="1:21" s="136" customFormat="1" x14ac:dyDescent="0.3">
      <c r="A13" s="139"/>
      <c r="I13" s="140"/>
      <c r="J13" s="138"/>
      <c r="K13" s="141"/>
      <c r="L13" s="68"/>
      <c r="M13" s="73">
        <f t="shared" ref="M13:M42" si="8">M12+$T$3-$Q$7</f>
        <v>703.25167893306298</v>
      </c>
      <c r="N13" s="84"/>
      <c r="O13" s="84"/>
      <c r="P13" s="142"/>
      <c r="Q13" s="142"/>
      <c r="R13" s="142"/>
      <c r="S13" s="84"/>
      <c r="T13" s="84"/>
    </row>
    <row r="14" spans="1:21" x14ac:dyDescent="0.3">
      <c r="A14" s="139"/>
      <c r="M14" s="73">
        <f t="shared" si="8"/>
        <v>706.23599155725037</v>
      </c>
      <c r="P14" s="142"/>
      <c r="Q14" s="142"/>
      <c r="R14" s="142"/>
      <c r="S14" s="142"/>
      <c r="T14" s="142"/>
    </row>
    <row r="15" spans="1:21" x14ac:dyDescent="0.3">
      <c r="A15" s="139"/>
      <c r="M15" s="73">
        <f t="shared" si="8"/>
        <v>709.22030418143777</v>
      </c>
    </row>
    <row r="16" spans="1:21" x14ac:dyDescent="0.3">
      <c r="A16" s="139"/>
      <c r="M16" s="73">
        <f t="shared" si="8"/>
        <v>712.20461680562516</v>
      </c>
    </row>
    <row r="17" spans="1:20" x14ac:dyDescent="0.3">
      <c r="A17" s="139"/>
      <c r="M17" s="73">
        <f t="shared" si="8"/>
        <v>715.18892942981256</v>
      </c>
    </row>
    <row r="18" spans="1:20" x14ac:dyDescent="0.3">
      <c r="A18" s="139"/>
      <c r="M18" s="73">
        <f t="shared" si="8"/>
        <v>718.17324205399996</v>
      </c>
    </row>
    <row r="19" spans="1:20" x14ac:dyDescent="0.3">
      <c r="A19" s="139"/>
      <c r="M19" s="73">
        <f t="shared" si="8"/>
        <v>721.15755467818735</v>
      </c>
    </row>
    <row r="20" spans="1:20" x14ac:dyDescent="0.3">
      <c r="A20" s="139"/>
      <c r="M20" s="73">
        <f t="shared" si="8"/>
        <v>724.14186730237475</v>
      </c>
    </row>
    <row r="21" spans="1:20" x14ac:dyDescent="0.3">
      <c r="A21" s="139"/>
      <c r="M21" s="73">
        <f t="shared" si="8"/>
        <v>727.12617992656214</v>
      </c>
    </row>
    <row r="22" spans="1:20" x14ac:dyDescent="0.3">
      <c r="A22" s="139"/>
      <c r="M22" s="73">
        <f t="shared" si="8"/>
        <v>730.11049255074954</v>
      </c>
      <c r="O22" s="222"/>
      <c r="P22" s="222"/>
    </row>
    <row r="23" spans="1:20" x14ac:dyDescent="0.25">
      <c r="A23" s="139"/>
      <c r="M23" s="73">
        <f t="shared" si="8"/>
        <v>733.09480517493694</v>
      </c>
      <c r="N23" s="143"/>
      <c r="O23" s="27"/>
      <c r="P23" s="27"/>
      <c r="Q23" s="27"/>
      <c r="R23" s="27"/>
      <c r="S23" s="27"/>
      <c r="T23" s="27"/>
    </row>
    <row r="24" spans="1:20" x14ac:dyDescent="0.25">
      <c r="A24" s="139"/>
      <c r="M24" s="73">
        <f t="shared" si="8"/>
        <v>736.07911779912433</v>
      </c>
      <c r="N24" s="143"/>
      <c r="O24" s="27"/>
      <c r="P24" s="27"/>
      <c r="Q24" s="27"/>
      <c r="R24" s="27"/>
      <c r="S24" s="27"/>
      <c r="T24" s="27"/>
    </row>
    <row r="25" spans="1:20" x14ac:dyDescent="0.25">
      <c r="A25" s="139"/>
      <c r="H25" s="60"/>
      <c r="I25" s="60"/>
      <c r="M25" s="73">
        <f t="shared" si="8"/>
        <v>739.06343042331173</v>
      </c>
      <c r="N25" s="143"/>
      <c r="O25" s="27"/>
      <c r="P25" s="27"/>
      <c r="Q25" s="27"/>
      <c r="R25" s="27"/>
      <c r="S25" s="27"/>
      <c r="T25" s="27"/>
    </row>
    <row r="26" spans="1:20" x14ac:dyDescent="0.25">
      <c r="A26" s="139"/>
      <c r="H26" s="60"/>
      <c r="I26" s="60"/>
      <c r="M26" s="73">
        <f t="shared" si="8"/>
        <v>742.04774304749913</v>
      </c>
      <c r="N26" s="143"/>
    </row>
    <row r="27" spans="1:20" x14ac:dyDescent="0.25">
      <c r="A27" s="139"/>
      <c r="H27" s="60"/>
      <c r="I27" s="60"/>
      <c r="M27" s="73">
        <f t="shared" si="8"/>
        <v>745.03205567168652</v>
      </c>
      <c r="N27" s="143"/>
    </row>
    <row r="28" spans="1:20" x14ac:dyDescent="0.25">
      <c r="A28" s="139"/>
      <c r="H28" s="60"/>
      <c r="I28" s="60"/>
      <c r="M28" s="73">
        <f t="shared" si="8"/>
        <v>748.01636829587392</v>
      </c>
      <c r="N28" s="143"/>
    </row>
    <row r="29" spans="1:20" x14ac:dyDescent="0.25">
      <c r="A29" s="139"/>
      <c r="H29" s="60"/>
      <c r="I29" s="60"/>
      <c r="M29" s="73">
        <f t="shared" si="8"/>
        <v>751.00068092006131</v>
      </c>
      <c r="N29" s="143"/>
    </row>
    <row r="30" spans="1:20" x14ac:dyDescent="0.25">
      <c r="A30" s="139"/>
      <c r="H30" s="60"/>
      <c r="I30" s="60"/>
      <c r="M30" s="73">
        <f t="shared" si="8"/>
        <v>753.98499354424871</v>
      </c>
      <c r="N30" s="143"/>
    </row>
    <row r="31" spans="1:20" x14ac:dyDescent="0.25">
      <c r="A31" s="139"/>
      <c r="H31" s="60"/>
      <c r="I31" s="60"/>
      <c r="M31" s="73">
        <f t="shared" si="8"/>
        <v>756.96930616843611</v>
      </c>
      <c r="N31" s="143"/>
    </row>
    <row r="32" spans="1:20" x14ac:dyDescent="0.25">
      <c r="A32" s="139"/>
      <c r="H32" s="60"/>
      <c r="I32" s="60"/>
      <c r="M32" s="73">
        <f t="shared" si="8"/>
        <v>759.9536187926235</v>
      </c>
      <c r="N32" s="143"/>
    </row>
    <row r="33" spans="1:14" x14ac:dyDescent="0.3">
      <c r="A33" s="139"/>
      <c r="H33" s="60"/>
      <c r="I33" s="60"/>
      <c r="M33" s="73">
        <f t="shared" si="8"/>
        <v>762.9379314168109</v>
      </c>
      <c r="N33" s="136"/>
    </row>
    <row r="34" spans="1:14" x14ac:dyDescent="0.3">
      <c r="A34" s="139"/>
      <c r="H34" s="60"/>
      <c r="I34" s="60"/>
      <c r="M34" s="73">
        <f t="shared" si="8"/>
        <v>765.92224404099829</v>
      </c>
    </row>
    <row r="35" spans="1:14" x14ac:dyDescent="0.3">
      <c r="A35" s="139"/>
      <c r="M35" s="73">
        <f t="shared" si="8"/>
        <v>768.90655666518569</v>
      </c>
    </row>
    <row r="36" spans="1:14" x14ac:dyDescent="0.3">
      <c r="A36" s="139"/>
      <c r="M36" s="73">
        <f t="shared" si="8"/>
        <v>771.89086928937309</v>
      </c>
    </row>
    <row r="37" spans="1:14" x14ac:dyDescent="0.3">
      <c r="A37" s="139"/>
      <c r="M37" s="73">
        <f t="shared" si="8"/>
        <v>774.87518191356048</v>
      </c>
    </row>
    <row r="38" spans="1:14" x14ac:dyDescent="0.3">
      <c r="A38" s="139"/>
      <c r="M38" s="73">
        <f t="shared" si="8"/>
        <v>777.85949453774788</v>
      </c>
    </row>
    <row r="39" spans="1:14" x14ac:dyDescent="0.3">
      <c r="A39" s="139"/>
      <c r="M39" s="73">
        <f t="shared" si="8"/>
        <v>780.84380716193527</v>
      </c>
    </row>
    <row r="40" spans="1:14" x14ac:dyDescent="0.3">
      <c r="A40" s="139"/>
      <c r="M40" s="73">
        <f t="shared" si="8"/>
        <v>783.82811978612267</v>
      </c>
    </row>
    <row r="41" spans="1:14" x14ac:dyDescent="0.3">
      <c r="A41" s="139"/>
      <c r="M41" s="73">
        <f t="shared" si="8"/>
        <v>786.81243241031007</v>
      </c>
    </row>
    <row r="42" spans="1:14" x14ac:dyDescent="0.3">
      <c r="A42" s="139"/>
      <c r="M42" s="73">
        <f t="shared" si="8"/>
        <v>789.79674503449746</v>
      </c>
    </row>
    <row r="43" spans="1:14" x14ac:dyDescent="0.3">
      <c r="M43" s="73">
        <f>SUM(M3:M42)</f>
        <v>29311.31756688013</v>
      </c>
    </row>
    <row r="44" spans="1:14" x14ac:dyDescent="0.3">
      <c r="M44" s="136"/>
    </row>
  </sheetData>
  <mergeCells count="3">
    <mergeCell ref="O22:P22"/>
    <mergeCell ref="L3:L12"/>
    <mergeCell ref="S1:T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Deforestation Rate</vt:lpstr>
      <vt:lpstr>L(1)</vt:lpstr>
      <vt:lpstr>Contribution</vt:lpstr>
      <vt:lpstr>Modeling</vt:lpstr>
      <vt:lpstr>EF</vt:lpstr>
      <vt:lpstr>1</vt:lpstr>
      <vt:lpstr>2</vt:lpstr>
      <vt:lpstr>7</vt:lpstr>
      <vt:lpstr>10</vt:lpstr>
      <vt:lpstr>Estimated</vt:lpstr>
      <vt:lpstr>NERs</vt:lpstr>
      <vt:lpstr>VCU´s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Jesús Marín Díaz</cp:lastModifiedBy>
  <dcterms:created xsi:type="dcterms:W3CDTF">2020-04-10T16:42:28Z</dcterms:created>
  <dcterms:modified xsi:type="dcterms:W3CDTF">2023-12-07T19:12:48Z</dcterms:modified>
</cp:coreProperties>
</file>