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03 GS VER Projects\Thai Hoa Wind Power Project\07_Verification\03_Submission package\"/>
    </mc:Choice>
  </mc:AlternateContent>
  <xr:revisionPtr revIDLastSave="0" documentId="13_ncr:1_{909A202F-AF33-4182-B293-F9157DDD3737}" xr6:coauthVersionLast="47" xr6:coauthVersionMax="47" xr10:uidLastSave="{00000000-0000-0000-0000-000000000000}"/>
  <bookViews>
    <workbookView xWindow="-120" yWindow="-120" windowWidth="29040" windowHeight="15720" tabRatio="497" xr2:uid="{00000000-000D-0000-FFFF-FFFF00000000}"/>
  </bookViews>
  <sheets>
    <sheet name="CER calculation" sheetId="2" r:id="rId1"/>
    <sheet name="Monitoring data" sheetId="3" state="hidden" r:id="rId2"/>
  </sheets>
  <definedNames>
    <definedName name="_ftn1" localSheetId="0">'CER calculation'!$C$59</definedName>
    <definedName name="_ftn1" localSheetId="1">'Monitoring data'!$C$89</definedName>
    <definedName name="_ftnref1" localSheetId="0">'CER calculation'!#REF!</definedName>
    <definedName name="_ftnref1" localSheetId="1">'Monitoring data'!#REF!</definedName>
    <definedName name="_xlnm.Print_Area" localSheetId="0">'CER calculation'!$B$2:$L$41</definedName>
    <definedName name="_xlnm.Print_Area" localSheetId="1">'Monitoring data'!$A$3:$I$68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4" i="2" l="1"/>
  <c r="I34" i="2"/>
  <c r="E34" i="2"/>
  <c r="F34" i="2"/>
  <c r="D34" i="2"/>
  <c r="F33" i="2"/>
  <c r="G33" i="2" s="1"/>
  <c r="J33" i="2" s="1"/>
  <c r="F32" i="2"/>
  <c r="G32" i="2" s="1"/>
  <c r="J32" i="2" s="1"/>
  <c r="F31" i="2"/>
  <c r="G31" i="2" s="1"/>
  <c r="J31" i="2" s="1"/>
  <c r="F30" i="2"/>
  <c r="G30" i="2" s="1"/>
  <c r="J30" i="2" s="1"/>
  <c r="F29" i="2"/>
  <c r="G29" i="2" s="1"/>
  <c r="J29" i="2" s="1"/>
  <c r="F28" i="2"/>
  <c r="G28" i="2" s="1"/>
  <c r="F26" i="2"/>
  <c r="E27" i="2"/>
  <c r="H27" i="2"/>
  <c r="I27" i="2"/>
  <c r="E14" i="2"/>
  <c r="D14" i="2"/>
  <c r="D27" i="2"/>
  <c r="G26" i="2"/>
  <c r="J26" i="2" s="1"/>
  <c r="F25" i="2"/>
  <c r="G25" i="2"/>
  <c r="J25" i="2" s="1"/>
  <c r="B40" i="2"/>
  <c r="C40" i="2"/>
  <c r="D35" i="2" l="1"/>
  <c r="G34" i="2"/>
  <c r="J28" i="2"/>
  <c r="J34" i="2" s="1"/>
  <c r="E35" i="2"/>
  <c r="D40" i="2"/>
  <c r="F45" i="2" s="1"/>
  <c r="G40" i="2" l="1"/>
  <c r="F24" i="2"/>
  <c r="G24" i="2" s="1"/>
  <c r="I14" i="2" l="1"/>
  <c r="I35" i="2" s="1"/>
  <c r="H14" i="2"/>
  <c r="H35" i="2" s="1"/>
  <c r="J24" i="2"/>
  <c r="F23" i="2"/>
  <c r="G23" i="2" s="1"/>
  <c r="J23" i="2" s="1"/>
  <c r="F13" i="2" l="1"/>
  <c r="J6" i="2"/>
  <c r="G41" i="2" s="1"/>
  <c r="F47" i="2" s="1"/>
  <c r="E83" i="3" l="1"/>
  <c r="E86" i="3"/>
  <c r="E89" i="3"/>
  <c r="E92" i="3"/>
  <c r="E95" i="3"/>
  <c r="E98" i="3"/>
  <c r="E101" i="3"/>
  <c r="E104" i="3"/>
  <c r="E107" i="3"/>
  <c r="E110" i="3"/>
  <c r="E113" i="3"/>
  <c r="E116" i="3"/>
  <c r="E119" i="3"/>
  <c r="E122" i="3"/>
  <c r="E125" i="3"/>
  <c r="E128" i="3"/>
  <c r="E131" i="3"/>
  <c r="E80" i="3"/>
  <c r="D74" i="3"/>
  <c r="E76" i="3" s="1"/>
  <c r="E77" i="3"/>
  <c r="G76" i="3" l="1"/>
  <c r="G80" i="3"/>
  <c r="G83" i="3"/>
  <c r="G86" i="3"/>
  <c r="G89" i="3"/>
  <c r="G92" i="3"/>
  <c r="G95" i="3"/>
  <c r="G98" i="3"/>
  <c r="G101" i="3"/>
  <c r="G104" i="3"/>
  <c r="G107" i="3"/>
  <c r="G110" i="3"/>
  <c r="G113" i="3"/>
  <c r="G116" i="3"/>
  <c r="G119" i="3"/>
  <c r="G122" i="3"/>
  <c r="G125" i="3"/>
  <c r="G128" i="3"/>
  <c r="G131" i="3"/>
  <c r="G77" i="3"/>
  <c r="E12" i="3" l="1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E63" i="3"/>
  <c r="E64" i="3"/>
  <c r="E65" i="3"/>
  <c r="E66" i="3"/>
  <c r="E67" i="3"/>
  <c r="E11" i="3"/>
  <c r="E9" i="3"/>
  <c r="F9" i="3" s="1"/>
  <c r="E8" i="3"/>
  <c r="F67" i="3" l="1"/>
  <c r="F66" i="3"/>
  <c r="F64" i="3"/>
  <c r="F63" i="3"/>
  <c r="F61" i="3"/>
  <c r="F60" i="3"/>
  <c r="F58" i="3"/>
  <c r="F57" i="3"/>
  <c r="F55" i="3"/>
  <c r="F54" i="3"/>
  <c r="F52" i="3"/>
  <c r="F51" i="3"/>
  <c r="F49" i="3"/>
  <c r="F48" i="3"/>
  <c r="F46" i="3"/>
  <c r="F45" i="3"/>
  <c r="D65" i="3"/>
  <c r="F65" i="3" s="1"/>
  <c r="D62" i="3"/>
  <c r="F62" i="3" s="1"/>
  <c r="D59" i="3"/>
  <c r="F59" i="3" s="1"/>
  <c r="D56" i="3"/>
  <c r="F56" i="3" s="1"/>
  <c r="D53" i="3"/>
  <c r="F53" i="3" s="1"/>
  <c r="D50" i="3"/>
  <c r="F50" i="3" s="1"/>
  <c r="D47" i="3"/>
  <c r="F47" i="3" s="1"/>
  <c r="D44" i="3"/>
  <c r="F44" i="3" s="1"/>
  <c r="F18" i="3"/>
  <c r="F19" i="3"/>
  <c r="F21" i="3"/>
  <c r="F22" i="3"/>
  <c r="F24" i="3"/>
  <c r="F25" i="3"/>
  <c r="F26" i="3"/>
  <c r="F27" i="3"/>
  <c r="F28" i="3"/>
  <c r="F30" i="3"/>
  <c r="F31" i="3"/>
  <c r="F33" i="3"/>
  <c r="F34" i="3"/>
  <c r="F36" i="3"/>
  <c r="F37" i="3"/>
  <c r="F39" i="3"/>
  <c r="F40" i="3"/>
  <c r="F42" i="3"/>
  <c r="F43" i="3"/>
  <c r="D41" i="3"/>
  <c r="F41" i="3" s="1"/>
  <c r="D38" i="3"/>
  <c r="F38" i="3" s="1"/>
  <c r="D35" i="3"/>
  <c r="F35" i="3" s="1"/>
  <c r="D32" i="3"/>
  <c r="F32" i="3" s="1"/>
  <c r="D29" i="3"/>
  <c r="F29" i="3" s="1"/>
  <c r="D23" i="3"/>
  <c r="F23" i="3" s="1"/>
  <c r="D20" i="3"/>
  <c r="F20" i="3" s="1"/>
  <c r="D17" i="3"/>
  <c r="F17" i="3" s="1"/>
  <c r="F12" i="3"/>
  <c r="F13" i="3"/>
  <c r="F15" i="3"/>
  <c r="F16" i="3"/>
  <c r="D14" i="3"/>
  <c r="F14" i="3" s="1"/>
  <c r="D11" i="3"/>
  <c r="F11" i="3" s="1"/>
  <c r="D8" i="3"/>
  <c r="F8" i="3" s="1"/>
  <c r="F10" i="3" s="1"/>
  <c r="G10" i="3" s="1"/>
  <c r="I10" i="3" s="1"/>
  <c r="G11" i="3" l="1"/>
  <c r="I11" i="3" s="1"/>
  <c r="G59" i="3"/>
  <c r="I59" i="3" s="1"/>
  <c r="G50" i="3"/>
  <c r="I50" i="3" s="1"/>
  <c r="G62" i="3"/>
  <c r="I62" i="3" s="1"/>
  <c r="G41" i="3"/>
  <c r="I41" i="3" s="1"/>
  <c r="G14" i="3"/>
  <c r="I14" i="3" s="1"/>
  <c r="G56" i="3"/>
  <c r="I56" i="3" s="1"/>
  <c r="G65" i="3"/>
  <c r="I65" i="3" s="1"/>
  <c r="G17" i="3"/>
  <c r="I17" i="3" s="1"/>
  <c r="G53" i="3"/>
  <c r="I53" i="3" s="1"/>
  <c r="G47" i="3"/>
  <c r="I47" i="3" s="1"/>
  <c r="G44" i="3"/>
  <c r="I44" i="3" s="1"/>
  <c r="G29" i="3"/>
  <c r="I29" i="3" s="1"/>
  <c r="G32" i="3"/>
  <c r="I32" i="3" s="1"/>
  <c r="G20" i="3"/>
  <c r="I20" i="3" s="1"/>
  <c r="G35" i="3"/>
  <c r="I35" i="3" s="1"/>
  <c r="G23" i="3"/>
  <c r="I23" i="3" s="1"/>
  <c r="G38" i="3"/>
  <c r="I38" i="3" s="1"/>
  <c r="G26" i="3"/>
  <c r="I26" i="3" s="1"/>
  <c r="F11" i="2" l="1"/>
  <c r="F12" i="2"/>
  <c r="G12" i="2" s="1"/>
  <c r="J12" i="2" s="1"/>
  <c r="F22" i="2"/>
  <c r="G22" i="2" s="1"/>
  <c r="J22" i="2" s="1"/>
  <c r="F21" i="2"/>
  <c r="G21" i="2" s="1"/>
  <c r="J21" i="2" s="1"/>
  <c r="F20" i="2"/>
  <c r="G20" i="2" s="1"/>
  <c r="J20" i="2" s="1"/>
  <c r="F19" i="2"/>
  <c r="G19" i="2" s="1"/>
  <c r="J19" i="2" s="1"/>
  <c r="F18" i="2"/>
  <c r="G18" i="2" s="1"/>
  <c r="J18" i="2" s="1"/>
  <c r="F17" i="2"/>
  <c r="G17" i="2" s="1"/>
  <c r="J17" i="2" s="1"/>
  <c r="F16" i="2"/>
  <c r="G16" i="2" s="1"/>
  <c r="J16" i="2" s="1"/>
  <c r="F15" i="2"/>
  <c r="G13" i="2"/>
  <c r="J13" i="2" s="1"/>
  <c r="F27" i="2" l="1"/>
  <c r="G15" i="2"/>
  <c r="G27" i="2" s="1"/>
  <c r="F14" i="2"/>
  <c r="F35" i="2" s="1"/>
  <c r="G45" i="2" s="1"/>
  <c r="G11" i="2"/>
  <c r="J11" i="2" l="1"/>
  <c r="J14" i="2" s="1"/>
  <c r="G14" i="2"/>
  <c r="G35" i="2" s="1"/>
  <c r="J15" i="2"/>
  <c r="J27" i="2" s="1"/>
  <c r="H40" i="2"/>
  <c r="I40" i="2" s="1"/>
  <c r="J35" i="2" l="1"/>
  <c r="H41" i="2" s="1"/>
  <c r="I41" i="2" l="1"/>
  <c r="G47" i="2"/>
</calcChain>
</file>

<file path=xl/sharedStrings.xml><?xml version="1.0" encoding="utf-8"?>
<sst xmlns="http://schemas.openxmlformats.org/spreadsheetml/2006/main" count="209" uniqueCount="84">
  <si>
    <t>Period</t>
  </si>
  <si>
    <t>From</t>
  </si>
  <si>
    <t>To</t>
  </si>
  <si>
    <t>F</t>
  </si>
  <si>
    <t>G</t>
  </si>
  <si>
    <t>A</t>
  </si>
  <si>
    <t>B</t>
  </si>
  <si>
    <t>C</t>
  </si>
  <si>
    <t>Version:</t>
  </si>
  <si>
    <t>Date:</t>
  </si>
  <si>
    <r>
      <t>EG</t>
    </r>
    <r>
      <rPr>
        <b/>
        <vertAlign val="subscript"/>
        <sz val="12"/>
        <color indexed="8"/>
        <rFont val="Times New Roman"/>
        <family val="1"/>
      </rPr>
      <t>facility,y</t>
    </r>
  </si>
  <si>
    <r>
      <t>BE</t>
    </r>
    <r>
      <rPr>
        <b/>
        <vertAlign val="subscript"/>
        <sz val="12"/>
        <color indexed="8"/>
        <rFont val="Times New Roman"/>
        <family val="1"/>
      </rPr>
      <t>y</t>
    </r>
    <r>
      <rPr>
        <b/>
        <sz val="12"/>
        <color indexed="8"/>
        <rFont val="Times New Roman"/>
        <family val="1"/>
      </rPr>
      <t xml:space="preserve"> </t>
    </r>
  </si>
  <si>
    <r>
      <t>PE</t>
    </r>
    <r>
      <rPr>
        <b/>
        <vertAlign val="subscript"/>
        <sz val="12"/>
        <color indexed="8"/>
        <rFont val="Times New Roman"/>
        <family val="1"/>
      </rPr>
      <t>y</t>
    </r>
  </si>
  <si>
    <r>
      <t>LE</t>
    </r>
    <r>
      <rPr>
        <b/>
        <vertAlign val="subscript"/>
        <sz val="12"/>
        <color indexed="8"/>
        <rFont val="Times New Roman"/>
        <family val="1"/>
      </rPr>
      <t>y</t>
    </r>
  </si>
  <si>
    <r>
      <t>ER</t>
    </r>
    <r>
      <rPr>
        <b/>
        <vertAlign val="subscript"/>
        <sz val="12"/>
        <color indexed="8"/>
        <rFont val="Times New Roman"/>
        <family val="1"/>
      </rPr>
      <t>y</t>
    </r>
  </si>
  <si>
    <t>TOTAL</t>
  </si>
  <si>
    <t xml:space="preserve">Net Annual Power Generation (MWh) </t>
  </si>
  <si>
    <t>Project ID</t>
  </si>
  <si>
    <t>Monitoring period</t>
  </si>
  <si>
    <t>Installed Capacity (MW)</t>
  </si>
  <si>
    <r>
      <t>Emission Factor (tCO</t>
    </r>
    <r>
      <rPr>
        <b/>
        <vertAlign val="subscript"/>
        <sz val="12"/>
        <color indexed="8"/>
        <rFont val="Times New Roman"/>
        <family val="1"/>
      </rPr>
      <t>2</t>
    </r>
    <r>
      <rPr>
        <b/>
        <sz val="12"/>
        <color indexed="8"/>
        <rFont val="Times New Roman"/>
        <family val="1"/>
      </rPr>
      <t>e/MWh)</t>
    </r>
  </si>
  <si>
    <t>Annual emission reduction as the registered PD</t>
  </si>
  <si>
    <r>
      <t>Baseline Emission (tCO</t>
    </r>
    <r>
      <rPr>
        <b/>
        <vertAlign val="subscript"/>
        <sz val="12"/>
        <color indexed="8"/>
        <rFont val="Times New Roman"/>
        <family val="1"/>
      </rPr>
      <t>2</t>
    </r>
    <r>
      <rPr>
        <b/>
        <sz val="12"/>
        <color indexed="8"/>
        <rFont val="Times New Roman"/>
        <family val="1"/>
      </rPr>
      <t xml:space="preserve">e) </t>
    </r>
  </si>
  <si>
    <r>
      <t>Project Emission
(tCO</t>
    </r>
    <r>
      <rPr>
        <b/>
        <vertAlign val="subscript"/>
        <sz val="12"/>
        <color indexed="8"/>
        <rFont val="Times New Roman"/>
        <family val="1"/>
      </rPr>
      <t>2</t>
    </r>
    <r>
      <rPr>
        <b/>
        <sz val="12"/>
        <color indexed="8"/>
        <rFont val="Times New Roman"/>
        <family val="1"/>
      </rPr>
      <t>e)</t>
    </r>
  </si>
  <si>
    <r>
      <t>Leakage Emission  (tCO</t>
    </r>
    <r>
      <rPr>
        <b/>
        <vertAlign val="subscript"/>
        <sz val="12"/>
        <color indexed="8"/>
        <rFont val="Times New Roman"/>
        <family val="1"/>
      </rPr>
      <t>2</t>
    </r>
    <r>
      <rPr>
        <b/>
        <sz val="12"/>
        <color indexed="8"/>
        <rFont val="Times New Roman"/>
        <family val="1"/>
      </rPr>
      <t>e)</t>
    </r>
  </si>
  <si>
    <r>
      <t>Emission Reduction
 (tCO</t>
    </r>
    <r>
      <rPr>
        <b/>
        <vertAlign val="subscript"/>
        <sz val="12"/>
        <color indexed="8"/>
        <rFont val="Times New Roman"/>
        <family val="1"/>
      </rPr>
      <t>2</t>
    </r>
    <r>
      <rPr>
        <b/>
        <sz val="12"/>
        <color indexed="8"/>
        <rFont val="Times New Roman"/>
        <family val="1"/>
      </rPr>
      <t>e)</t>
    </r>
  </si>
  <si>
    <r>
      <t>EG</t>
    </r>
    <r>
      <rPr>
        <b/>
        <vertAlign val="subscript"/>
        <sz val="12"/>
        <color indexed="8"/>
        <rFont val="Times New Roman"/>
        <family val="1"/>
      </rPr>
      <t>y, export</t>
    </r>
  </si>
  <si>
    <r>
      <t>EG</t>
    </r>
    <r>
      <rPr>
        <b/>
        <vertAlign val="subscript"/>
        <sz val="12"/>
        <color indexed="8"/>
        <rFont val="Times New Roman"/>
        <family val="1"/>
      </rPr>
      <t>y, import</t>
    </r>
  </si>
  <si>
    <t>Value from Electricity Protocol</t>
  </si>
  <si>
    <t>k</t>
  </si>
  <si>
    <t>Month</t>
  </si>
  <si>
    <t>Scheme</t>
  </si>
  <si>
    <t>Source from Electricity Protocols</t>
  </si>
  <si>
    <t>Conversion factor k (= 1 - Transmission loss factor of 0.000363)</t>
  </si>
  <si>
    <t>Scheme 1 - Normal hours</t>
  </si>
  <si>
    <t>Scheme 2 - Peak hours</t>
  </si>
  <si>
    <t>Scheme 3 - Off-peark hours</t>
  </si>
  <si>
    <t>Total electricity exported in January 2019</t>
  </si>
  <si>
    <t>Electricity exported during the testing phase</t>
  </si>
  <si>
    <t>Adjusted value</t>
  </si>
  <si>
    <t>Total electricity exported</t>
  </si>
  <si>
    <t>B = A*k</t>
  </si>
  <si>
    <t>D = Min (B and C)</t>
  </si>
  <si>
    <r>
      <t>EG</t>
    </r>
    <r>
      <rPr>
        <b/>
        <vertAlign val="subscript"/>
        <sz val="12"/>
        <color theme="1"/>
        <rFont val="Times New Roman"/>
        <family val="1"/>
      </rPr>
      <t>export,y</t>
    </r>
  </si>
  <si>
    <t>31-01-2019 - Commerical operation date</t>
  </si>
  <si>
    <t>Electricity Export 
(MWh)</t>
  </si>
  <si>
    <t>Electricity Import 
(MWh)</t>
  </si>
  <si>
    <t>Net Electricity 
(MWh)</t>
  </si>
  <si>
    <t>MONITORING DATA FROM ELECTRICITY PROTOCOLS AND INVOICES</t>
  </si>
  <si>
    <t>ELECTRICITY EXPORTED TO NATIONAL GRID</t>
  </si>
  <si>
    <t>ELECTRICITY IMPORTED FROM NATIONAL GRID</t>
  </si>
  <si>
    <t>Total electricity imported sourced from Electricity Protocols</t>
  </si>
  <si>
    <t>Total electricity imported sourced from invoices</t>
  </si>
  <si>
    <t>Total electricity exported sourced from invoices</t>
  </si>
  <si>
    <r>
      <t>EG</t>
    </r>
    <r>
      <rPr>
        <b/>
        <vertAlign val="subscript"/>
        <sz val="12"/>
        <color theme="1"/>
        <rFont val="Times New Roman"/>
        <family val="1"/>
      </rPr>
      <t>import,y</t>
    </r>
  </si>
  <si>
    <t>C = Max (A and B)</t>
  </si>
  <si>
    <t>Total electricity imported in January 2019</t>
  </si>
  <si>
    <t>Electricity imported during the testing phase</t>
  </si>
  <si>
    <t>C = A - B</t>
  </si>
  <si>
    <t>H = E-F-G</t>
  </si>
  <si>
    <t>E = C * Emission Factor</t>
  </si>
  <si>
    <t>Source: As per the registered PDD</t>
  </si>
  <si>
    <t>Sub-total 2021</t>
  </si>
  <si>
    <t>Sub-total 2022</t>
  </si>
  <si>
    <t>Comparison of actual emision reductions with estimated emission reductions</t>
  </si>
  <si>
    <t>Number of days</t>
  </si>
  <si>
    <t>Item</t>
  </si>
  <si>
    <t>Estimated value</t>
  </si>
  <si>
    <t>Actual value</t>
  </si>
  <si>
    <t>% of actual value compared to estimated value</t>
  </si>
  <si>
    <t>THAI HOA WIND POWER PROJECT - GHG EMISSION REDUCTION CALCULATION</t>
  </si>
  <si>
    <t>31/10/2021 - 30/06/2023</t>
  </si>
  <si>
    <t>Sub-total 2023</t>
  </si>
  <si>
    <t>2.0</t>
  </si>
  <si>
    <t>25-10-2023</t>
  </si>
  <si>
    <t>Summary of SDGs</t>
  </si>
  <si>
    <t>SDGs</t>
  </si>
  <si>
    <t>Net electricity generation (MWh)</t>
  </si>
  <si>
    <r>
      <t>Emission reduction (tCO</t>
    </r>
    <r>
      <rPr>
        <vertAlign val="subscript"/>
        <sz val="12"/>
        <color theme="1"/>
        <rFont val="Times New Roman"/>
        <family val="1"/>
      </rPr>
      <t>2</t>
    </r>
    <r>
      <rPr>
        <sz val="12"/>
        <color theme="1"/>
        <rFont val="Times New Roman"/>
        <family val="1"/>
      </rPr>
      <t>e)</t>
    </r>
  </si>
  <si>
    <t>SDG 7: Ensure access to affordable, reliable, sustainable and modern energy for all (MWh)</t>
  </si>
  <si>
    <r>
      <t>SDG 13: Take urgent action to combat climate change and its impacts (tCO</t>
    </r>
    <r>
      <rPr>
        <vertAlign val="subscript"/>
        <sz val="12"/>
        <color theme="1"/>
        <rFont val="Times New Roman"/>
        <family val="1"/>
      </rPr>
      <t>2</t>
    </r>
    <r>
      <rPr>
        <sz val="12"/>
        <color theme="1"/>
        <rFont val="Times New Roman"/>
        <family val="1"/>
      </rPr>
      <t>e)</t>
    </r>
  </si>
  <si>
    <t>SDG 8: Promote sustained, inclusive and sustainable economic growth, full and productive employment and decent work for all (employee)</t>
  </si>
  <si>
    <t>35 employees
0 VND
0 training</t>
  </si>
  <si>
    <t>24 employees
21.8 million VND
10 trainings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</si>
</sst>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(* #,##0.00_);_(* \(#,##0.00\);_(* &quot;-&quot;??_);_(@_)"/>
    <numFmt numFmtId="164" formatCode="_-* #,##0.00_-;\-* #,##0.00_-;_-* &quot;-&quot;??_-;_-@_-"/>
    <numFmt numFmtId="165" formatCode="#,##0.000"/>
    <numFmt numFmtId="166" formatCode="_(* #,##0_);_(* \(#,##0\);_(* &quot;-&quot;??_);_(@_)"/>
    <numFmt numFmtId="167" formatCode="0.0"/>
    <numFmt numFmtId="168" formatCode="_(* #,##0.000_);_(* \(#,##0.000\);_(* &quot;-&quot;??_);_(@_)"/>
    <numFmt numFmtId="169" formatCode="[$-409]mmmm\ d\,\ yyyy;@"/>
    <numFmt numFmtId="170" formatCode="0.000%"/>
    <numFmt numFmtId="171" formatCode="_(* #,##0.000000_);_(* \(#,##0.000000\);_(* &quot;-&quot;??_);_(@_)"/>
    <numFmt numFmtId="172" formatCode="[$-409]mmm\-yy;@"/>
    <numFmt numFmtId="173" formatCode="_-* #,##0.000_-;\-* #,##0.000_-;_-* &quot;-&quot;???_-;_-@_-"/>
    <numFmt numFmtId="174" formatCode="dd/mm/yyyy"/>
  </numFmts>
  <fonts count="23">
    <font>
      <sz val="11"/>
      <color theme="1"/>
      <name val="Calibri"/>
      <family val="3"/>
      <charset val="128"/>
      <scheme val="minor"/>
    </font>
    <font>
      <b/>
      <sz val="12"/>
      <name val="Times New Roman"/>
      <family val="1"/>
    </font>
    <font>
      <sz val="14"/>
      <name val="Times New Roman"/>
      <family val="1"/>
    </font>
    <font>
      <sz val="12"/>
      <name val="宋体"/>
      <charset val="134"/>
    </font>
    <font>
      <b/>
      <sz val="12"/>
      <color indexed="8"/>
      <name val="Times New Roman"/>
      <family val="1"/>
    </font>
    <font>
      <b/>
      <vertAlign val="subscript"/>
      <sz val="12"/>
      <color indexed="8"/>
      <name val="Times New Roman"/>
      <family val="1"/>
    </font>
    <font>
      <sz val="14"/>
      <name val="Times New Roman"/>
      <family val="1"/>
    </font>
    <font>
      <sz val="11"/>
      <color theme="1"/>
      <name val="Calibri"/>
      <family val="3"/>
      <charset val="128"/>
      <scheme val="minor"/>
    </font>
    <font>
      <b/>
      <sz val="20"/>
      <color theme="0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25"/>
      <color theme="0"/>
      <name val="Times New Roman"/>
      <family val="1"/>
    </font>
    <font>
      <sz val="14"/>
      <color theme="1"/>
      <name val="Times New Roman"/>
      <family val="1"/>
    </font>
    <font>
      <b/>
      <i/>
      <sz val="12"/>
      <color theme="1"/>
      <name val="Times New Roman"/>
      <family val="1"/>
    </font>
    <font>
      <sz val="12"/>
      <color theme="1"/>
      <name val="Times New Roman"/>
      <family val="1"/>
      <charset val="163"/>
    </font>
    <font>
      <b/>
      <sz val="13"/>
      <color theme="1"/>
      <name val="Times New Roman"/>
      <family val="1"/>
    </font>
    <font>
      <i/>
      <sz val="12"/>
      <color theme="1"/>
      <name val="Times New Roman"/>
      <family val="1"/>
    </font>
    <font>
      <b/>
      <vertAlign val="subscript"/>
      <sz val="12"/>
      <color theme="1"/>
      <name val="Times New Roman"/>
      <family val="1"/>
    </font>
    <font>
      <b/>
      <sz val="14"/>
      <color theme="0"/>
      <name val="Times New Roman"/>
      <family val="1"/>
    </font>
    <font>
      <b/>
      <sz val="12"/>
      <color theme="0"/>
      <name val="Times New Roman"/>
      <family val="1"/>
    </font>
    <font>
      <b/>
      <i/>
      <sz val="12"/>
      <color theme="1"/>
      <name val="Times New Roman"/>
      <family val="1"/>
      <charset val="163"/>
    </font>
    <font>
      <b/>
      <i/>
      <sz val="11"/>
      <color theme="1"/>
      <name val="Calibri"/>
      <family val="3"/>
      <charset val="128"/>
      <scheme val="minor"/>
    </font>
    <font>
      <vertAlign val="subscript"/>
      <sz val="12"/>
      <color theme="1"/>
      <name val="Times New Roman"/>
      <family val="1"/>
    </font>
  </fonts>
  <fills count="1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7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3" fillId="0" borderId="0"/>
    <xf numFmtId="0" fontId="6" fillId="0" borderId="0"/>
    <xf numFmtId="0" fontId="2" fillId="2" borderId="13" applyNumberFormat="0" applyFont="0" applyAlignment="0" applyProtection="0"/>
    <xf numFmtId="9" fontId="7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134">
    <xf numFmtId="0" fontId="0" fillId="0" borderId="0" xfId="0"/>
    <xf numFmtId="0" fontId="8" fillId="3" borderId="0" xfId="0" applyFont="1" applyFill="1" applyAlignment="1">
      <alignment horizontal="center" vertical="center"/>
    </xf>
    <xf numFmtId="0" fontId="9" fillId="0" borderId="0" xfId="0" applyFont="1" applyAlignment="1">
      <alignment vertical="center"/>
    </xf>
    <xf numFmtId="0" fontId="9" fillId="3" borderId="0" xfId="0" applyFont="1" applyFill="1" applyAlignment="1">
      <alignment vertical="center"/>
    </xf>
    <xf numFmtId="165" fontId="9" fillId="3" borderId="0" xfId="0" applyNumberFormat="1" applyFont="1" applyFill="1" applyAlignment="1">
      <alignment vertical="center"/>
    </xf>
    <xf numFmtId="10" fontId="9" fillId="3" borderId="0" xfId="0" applyNumberFormat="1" applyFont="1" applyFill="1" applyAlignment="1">
      <alignment vertical="center"/>
    </xf>
    <xf numFmtId="165" fontId="9" fillId="3" borderId="0" xfId="0" applyNumberFormat="1" applyFont="1" applyFill="1" applyAlignment="1">
      <alignment vertical="center" wrapText="1"/>
    </xf>
    <xf numFmtId="4" fontId="9" fillId="3" borderId="0" xfId="0" applyNumberFormat="1" applyFont="1" applyFill="1" applyAlignment="1">
      <alignment vertical="center"/>
    </xf>
    <xf numFmtId="3" fontId="9" fillId="3" borderId="0" xfId="0" applyNumberFormat="1" applyFont="1" applyFill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167" fontId="10" fillId="3" borderId="0" xfId="0" applyNumberFormat="1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4" fontId="10" fillId="0" borderId="0" xfId="0" applyNumberFormat="1" applyFont="1" applyAlignment="1">
      <alignment horizontal="center" vertical="center"/>
    </xf>
    <xf numFmtId="165" fontId="10" fillId="0" borderId="0" xfId="0" applyNumberFormat="1" applyFont="1" applyAlignment="1">
      <alignment horizontal="center" vertical="center"/>
    </xf>
    <xf numFmtId="0" fontId="11" fillId="3" borderId="0" xfId="0" applyFont="1" applyFill="1" applyAlignment="1">
      <alignment vertical="center"/>
    </xf>
    <xf numFmtId="0" fontId="10" fillId="4" borderId="1" xfId="0" applyFont="1" applyFill="1" applyBorder="1" applyAlignment="1">
      <alignment horizontal="center" vertical="center"/>
    </xf>
    <xf numFmtId="168" fontId="9" fillId="3" borderId="1" xfId="1" applyNumberFormat="1" applyFont="1" applyFill="1" applyBorder="1" applyAlignment="1">
      <alignment vertical="center"/>
    </xf>
    <xf numFmtId="0" fontId="10" fillId="3" borderId="1" xfId="0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 wrapText="1"/>
    </xf>
    <xf numFmtId="3" fontId="10" fillId="3" borderId="1" xfId="0" applyNumberFormat="1" applyFont="1" applyFill="1" applyBorder="1" applyAlignment="1">
      <alignment horizontal="center" vertical="center"/>
    </xf>
    <xf numFmtId="43" fontId="9" fillId="3" borderId="0" xfId="0" applyNumberFormat="1" applyFont="1" applyFill="1" applyAlignment="1">
      <alignment vertical="center"/>
    </xf>
    <xf numFmtId="168" fontId="9" fillId="6" borderId="1" xfId="1" applyNumberFormat="1" applyFont="1" applyFill="1" applyBorder="1" applyAlignment="1">
      <alignment horizontal="center" vertical="center"/>
    </xf>
    <xf numFmtId="168" fontId="13" fillId="7" borderId="1" xfId="1" applyNumberFormat="1" applyFont="1" applyFill="1" applyBorder="1" applyAlignment="1">
      <alignment vertical="center" wrapText="1"/>
    </xf>
    <xf numFmtId="168" fontId="14" fillId="6" borderId="1" xfId="1" applyNumberFormat="1" applyFont="1" applyFill="1" applyBorder="1" applyAlignment="1">
      <alignment horizontal="center" vertical="center"/>
    </xf>
    <xf numFmtId="168" fontId="9" fillId="6" borderId="1" xfId="1" applyNumberFormat="1" applyFont="1" applyFill="1" applyBorder="1" applyAlignment="1">
      <alignment vertical="center"/>
    </xf>
    <xf numFmtId="164" fontId="9" fillId="3" borderId="0" xfId="0" applyNumberFormat="1" applyFont="1" applyFill="1" applyAlignment="1">
      <alignment vertical="center"/>
    </xf>
    <xf numFmtId="1" fontId="10" fillId="0" borderId="1" xfId="0" applyNumberFormat="1" applyFont="1" applyBorder="1" applyAlignment="1">
      <alignment horizontal="center" vertical="center"/>
    </xf>
    <xf numFmtId="168" fontId="14" fillId="6" borderId="2" xfId="1" applyNumberFormat="1" applyFont="1" applyFill="1" applyBorder="1" applyAlignment="1">
      <alignment horizontal="center" vertical="center"/>
    </xf>
    <xf numFmtId="49" fontId="10" fillId="5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vertical="center"/>
    </xf>
    <xf numFmtId="0" fontId="10" fillId="0" borderId="1" xfId="0" quotePrefix="1" applyFont="1" applyBorder="1" applyAlignment="1">
      <alignment horizontal="center" vertical="center"/>
    </xf>
    <xf numFmtId="14" fontId="10" fillId="0" borderId="1" xfId="0" quotePrefix="1" applyNumberFormat="1" applyFont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 wrapText="1"/>
    </xf>
    <xf numFmtId="14" fontId="9" fillId="9" borderId="1" xfId="0" applyNumberFormat="1" applyFont="1" applyFill="1" applyBorder="1" applyAlignment="1">
      <alignment horizontal="center" vertical="center"/>
    </xf>
    <xf numFmtId="10" fontId="7" fillId="0" borderId="0" xfId="7" applyNumberFormat="1" applyFont="1"/>
    <xf numFmtId="168" fontId="15" fillId="10" borderId="1" xfId="1" applyNumberFormat="1" applyFont="1" applyFill="1" applyBorder="1" applyAlignment="1">
      <alignment horizontal="center" vertical="center"/>
    </xf>
    <xf numFmtId="9" fontId="12" fillId="3" borderId="0" xfId="7" applyFont="1" applyFill="1" applyAlignment="1">
      <alignment vertical="center"/>
    </xf>
    <xf numFmtId="1" fontId="9" fillId="3" borderId="0" xfId="0" applyNumberFormat="1" applyFont="1" applyFill="1" applyAlignment="1">
      <alignment vertical="center"/>
    </xf>
    <xf numFmtId="166" fontId="9" fillId="3" borderId="0" xfId="0" applyNumberFormat="1" applyFont="1" applyFill="1" applyAlignment="1">
      <alignment vertical="center"/>
    </xf>
    <xf numFmtId="170" fontId="9" fillId="3" borderId="0" xfId="7" applyNumberFormat="1" applyFont="1" applyFill="1" applyAlignment="1">
      <alignment vertical="center"/>
    </xf>
    <xf numFmtId="168" fontId="9" fillId="9" borderId="1" xfId="1" applyNumberFormat="1" applyFont="1" applyFill="1" applyBorder="1" applyAlignment="1">
      <alignment horizontal="center" vertical="center"/>
    </xf>
    <xf numFmtId="171" fontId="9" fillId="9" borderId="1" xfId="1" applyNumberFormat="1" applyFont="1" applyFill="1" applyBorder="1" applyAlignment="1">
      <alignment horizontal="center" vertical="center"/>
    </xf>
    <xf numFmtId="168" fontId="9" fillId="5" borderId="1" xfId="1" applyNumberFormat="1" applyFont="1" applyFill="1" applyBorder="1" applyAlignment="1">
      <alignment horizontal="center" vertical="center"/>
    </xf>
    <xf numFmtId="1" fontId="9" fillId="9" borderId="1" xfId="1" applyNumberFormat="1" applyFont="1" applyFill="1" applyBorder="1" applyAlignment="1">
      <alignment horizontal="right" vertical="center"/>
    </xf>
    <xf numFmtId="14" fontId="9" fillId="9" borderId="1" xfId="0" applyNumberFormat="1" applyFont="1" applyFill="1" applyBorder="1" applyAlignment="1">
      <alignment horizontal="left" vertical="center"/>
    </xf>
    <xf numFmtId="14" fontId="9" fillId="9" borderId="1" xfId="0" applyNumberFormat="1" applyFont="1" applyFill="1" applyBorder="1" applyAlignment="1">
      <alignment horizontal="left" vertical="center" indent="1"/>
    </xf>
    <xf numFmtId="168" fontId="9" fillId="3" borderId="1" xfId="1" applyNumberFormat="1" applyFont="1" applyFill="1" applyBorder="1" applyAlignment="1">
      <alignment horizontal="center" vertical="center"/>
    </xf>
    <xf numFmtId="171" fontId="9" fillId="3" borderId="1" xfId="1" applyNumberFormat="1" applyFont="1" applyFill="1" applyBorder="1" applyAlignment="1">
      <alignment horizontal="center" vertical="center"/>
    </xf>
    <xf numFmtId="168" fontId="9" fillId="14" borderId="1" xfId="1" applyNumberFormat="1" applyFont="1" applyFill="1" applyBorder="1" applyAlignment="1">
      <alignment horizontal="center" vertical="center"/>
    </xf>
    <xf numFmtId="49" fontId="10" fillId="14" borderId="1" xfId="0" applyNumberFormat="1" applyFont="1" applyFill="1" applyBorder="1" applyAlignment="1">
      <alignment horizontal="center" vertical="center" wrapText="1"/>
    </xf>
    <xf numFmtId="0" fontId="10" fillId="15" borderId="1" xfId="0" applyFont="1" applyFill="1" applyBorder="1" applyAlignment="1">
      <alignment horizontal="center" vertical="center"/>
    </xf>
    <xf numFmtId="165" fontId="9" fillId="15" borderId="1" xfId="0" applyNumberFormat="1" applyFont="1" applyFill="1" applyBorder="1" applyAlignment="1">
      <alignment horizontal="center" vertical="center"/>
    </xf>
    <xf numFmtId="14" fontId="9" fillId="3" borderId="1" xfId="0" applyNumberFormat="1" applyFont="1" applyFill="1" applyBorder="1" applyAlignment="1">
      <alignment vertical="center" wrapText="1"/>
    </xf>
    <xf numFmtId="3" fontId="9" fillId="3" borderId="0" xfId="0" applyNumberFormat="1" applyFont="1" applyFill="1" applyAlignment="1">
      <alignment horizontal="right" vertical="center"/>
    </xf>
    <xf numFmtId="173" fontId="9" fillId="3" borderId="0" xfId="0" applyNumberFormat="1" applyFont="1" applyFill="1" applyAlignment="1">
      <alignment vertical="center"/>
    </xf>
    <xf numFmtId="0" fontId="10" fillId="16" borderId="0" xfId="0" applyFont="1" applyFill="1" applyAlignment="1">
      <alignment horizontal="left" vertical="center"/>
    </xf>
    <xf numFmtId="0" fontId="9" fillId="16" borderId="0" xfId="0" applyFont="1" applyFill="1" applyAlignment="1">
      <alignment horizontal="left" vertical="center"/>
    </xf>
    <xf numFmtId="9" fontId="9" fillId="0" borderId="0" xfId="7" applyFont="1" applyAlignment="1">
      <alignment vertical="center"/>
    </xf>
    <xf numFmtId="168" fontId="9" fillId="3" borderId="1" xfId="0" applyNumberFormat="1" applyFont="1" applyFill="1" applyBorder="1" applyAlignment="1">
      <alignment vertical="center"/>
    </xf>
    <xf numFmtId="166" fontId="9" fillId="10" borderId="1" xfId="1" applyNumberFormat="1" applyFont="1" applyFill="1" applyBorder="1" applyAlignment="1">
      <alignment vertical="center"/>
    </xf>
    <xf numFmtId="168" fontId="20" fillId="7" borderId="2" xfId="1" applyNumberFormat="1" applyFont="1" applyFill="1" applyBorder="1" applyAlignment="1">
      <alignment horizontal="center" vertical="center"/>
    </xf>
    <xf numFmtId="0" fontId="13" fillId="3" borderId="0" xfId="0" applyFont="1" applyFill="1" applyAlignment="1">
      <alignment vertical="center"/>
    </xf>
    <xf numFmtId="0" fontId="21" fillId="0" borderId="0" xfId="0" applyFont="1"/>
    <xf numFmtId="0" fontId="13" fillId="0" borderId="0" xfId="0" applyFont="1" applyAlignment="1">
      <alignment vertical="center"/>
    </xf>
    <xf numFmtId="166" fontId="9" fillId="3" borderId="1" xfId="1" applyNumberFormat="1" applyFont="1" applyFill="1" applyBorder="1" applyAlignment="1">
      <alignment vertical="center"/>
    </xf>
    <xf numFmtId="166" fontId="13" fillId="7" borderId="1" xfId="1" applyNumberFormat="1" applyFont="1" applyFill="1" applyBorder="1" applyAlignment="1">
      <alignment vertical="center" wrapText="1"/>
    </xf>
    <xf numFmtId="166" fontId="20" fillId="7" borderId="2" xfId="1" applyNumberFormat="1" applyFont="1" applyFill="1" applyBorder="1" applyAlignment="1">
      <alignment horizontal="center" vertical="center"/>
    </xf>
    <xf numFmtId="166" fontId="15" fillId="10" borderId="1" xfId="1" applyNumberFormat="1" applyFont="1" applyFill="1" applyBorder="1" applyAlignment="1">
      <alignment horizontal="center" vertical="center"/>
    </xf>
    <xf numFmtId="166" fontId="14" fillId="3" borderId="1" xfId="1" applyNumberFormat="1" applyFont="1" applyFill="1" applyBorder="1" applyAlignment="1">
      <alignment vertical="center"/>
    </xf>
    <xf numFmtId="0" fontId="9" fillId="3" borderId="0" xfId="0" applyFont="1" applyFill="1" applyAlignment="1">
      <alignment vertical="center" wrapText="1"/>
    </xf>
    <xf numFmtId="0" fontId="9" fillId="0" borderId="0" xfId="0" applyFont="1" applyAlignment="1">
      <alignment vertical="center" wrapText="1"/>
    </xf>
    <xf numFmtId="1" fontId="10" fillId="3" borderId="1" xfId="0" applyNumberFormat="1" applyFont="1" applyFill="1" applyBorder="1" applyAlignment="1">
      <alignment horizontal="center" vertical="center"/>
    </xf>
    <xf numFmtId="168" fontId="9" fillId="3" borderId="1" xfId="1" applyNumberFormat="1" applyFont="1" applyFill="1" applyBorder="1" applyAlignment="1">
      <alignment vertical="center" wrapText="1"/>
    </xf>
    <xf numFmtId="168" fontId="9" fillId="3" borderId="1" xfId="0" applyNumberFormat="1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right" vertical="center" wrapText="1"/>
    </xf>
    <xf numFmtId="166" fontId="9" fillId="0" borderId="1" xfId="0" applyNumberFormat="1" applyFont="1" applyBorder="1" applyAlignment="1">
      <alignment vertical="center" wrapText="1"/>
    </xf>
    <xf numFmtId="0" fontId="10" fillId="18" borderId="8" xfId="0" applyFont="1" applyFill="1" applyBorder="1" applyAlignment="1">
      <alignment horizontal="left" vertical="center"/>
    </xf>
    <xf numFmtId="0" fontId="10" fillId="18" borderId="14" xfId="0" applyFont="1" applyFill="1" applyBorder="1" applyAlignment="1">
      <alignment horizontal="left" vertical="center"/>
    </xf>
    <xf numFmtId="0" fontId="10" fillId="18" borderId="9" xfId="0" applyFont="1" applyFill="1" applyBorder="1" applyAlignment="1">
      <alignment horizontal="left" vertical="center"/>
    </xf>
    <xf numFmtId="0" fontId="9" fillId="3" borderId="8" xfId="0" applyFont="1" applyFill="1" applyBorder="1" applyAlignment="1">
      <alignment horizontal="left" vertical="center" wrapText="1"/>
    </xf>
    <xf numFmtId="0" fontId="9" fillId="3" borderId="14" xfId="0" applyFont="1" applyFill="1" applyBorder="1" applyAlignment="1">
      <alignment horizontal="left" vertical="center" wrapText="1"/>
    </xf>
    <xf numFmtId="0" fontId="9" fillId="3" borderId="9" xfId="0" applyFont="1" applyFill="1" applyBorder="1" applyAlignment="1">
      <alignment horizontal="left" vertical="center" wrapText="1"/>
    </xf>
    <xf numFmtId="0" fontId="10" fillId="3" borderId="8" xfId="0" applyFont="1" applyFill="1" applyBorder="1" applyAlignment="1">
      <alignment horizontal="center" vertical="center"/>
    </xf>
    <xf numFmtId="0" fontId="10" fillId="3" borderId="14" xfId="0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/>
    </xf>
    <xf numFmtId="169" fontId="13" fillId="7" borderId="1" xfId="0" applyNumberFormat="1" applyFont="1" applyFill="1" applyBorder="1" applyAlignment="1">
      <alignment horizontal="center" vertical="center" wrapText="1"/>
    </xf>
    <xf numFmtId="0" fontId="15" fillId="10" borderId="1" xfId="0" applyFont="1" applyFill="1" applyBorder="1" applyAlignment="1">
      <alignment horizontal="center" vertical="center"/>
    </xf>
    <xf numFmtId="49" fontId="10" fillId="5" borderId="1" xfId="0" applyNumberFormat="1" applyFont="1" applyFill="1" applyBorder="1" applyAlignment="1">
      <alignment horizontal="center" vertical="center" wrapText="1"/>
    </xf>
    <xf numFmtId="0" fontId="11" fillId="11" borderId="3" xfId="0" applyFont="1" applyFill="1" applyBorder="1" applyAlignment="1">
      <alignment horizontal="center" vertical="center"/>
    </xf>
    <xf numFmtId="0" fontId="11" fillId="11" borderId="4" xfId="0" applyFont="1" applyFill="1" applyBorder="1" applyAlignment="1">
      <alignment horizontal="center" vertical="center"/>
    </xf>
    <xf numFmtId="0" fontId="11" fillId="11" borderId="2" xfId="0" applyFont="1" applyFill="1" applyBorder="1" applyAlignment="1">
      <alignment horizontal="center" vertical="center"/>
    </xf>
    <xf numFmtId="0" fontId="11" fillId="11" borderId="5" xfId="0" applyFont="1" applyFill="1" applyBorder="1" applyAlignment="1">
      <alignment horizontal="center" vertical="center"/>
    </xf>
    <xf numFmtId="0" fontId="11" fillId="11" borderId="6" xfId="0" applyFont="1" applyFill="1" applyBorder="1" applyAlignment="1">
      <alignment horizontal="center" vertical="center"/>
    </xf>
    <xf numFmtId="0" fontId="11" fillId="11" borderId="7" xfId="0" applyFont="1" applyFill="1" applyBorder="1" applyAlignment="1">
      <alignment horizontal="center" vertical="center"/>
    </xf>
    <xf numFmtId="0" fontId="10" fillId="0" borderId="8" xfId="0" applyFont="1" applyBorder="1" applyAlignment="1">
      <alignment horizontal="left" vertical="center"/>
    </xf>
    <xf numFmtId="0" fontId="10" fillId="0" borderId="9" xfId="0" applyFont="1" applyBorder="1" applyAlignment="1">
      <alignment horizontal="left" vertical="center"/>
    </xf>
    <xf numFmtId="167" fontId="16" fillId="3" borderId="10" xfId="0" applyNumberFormat="1" applyFont="1" applyFill="1" applyBorder="1" applyAlignment="1">
      <alignment horizontal="left" vertical="center" wrapText="1"/>
    </xf>
    <xf numFmtId="167" fontId="16" fillId="3" borderId="11" xfId="0" applyNumberFormat="1" applyFont="1" applyFill="1" applyBorder="1" applyAlignment="1">
      <alignment horizontal="left" vertical="center" wrapText="1"/>
    </xf>
    <xf numFmtId="167" fontId="16" fillId="3" borderId="12" xfId="0" applyNumberFormat="1" applyFont="1" applyFill="1" applyBorder="1" applyAlignment="1">
      <alignment horizontal="left" vertical="center" wrapText="1"/>
    </xf>
    <xf numFmtId="0" fontId="10" fillId="12" borderId="1" xfId="0" applyFont="1" applyFill="1" applyBorder="1" applyAlignment="1">
      <alignment horizontal="left" vertical="center"/>
    </xf>
    <xf numFmtId="0" fontId="10" fillId="3" borderId="8" xfId="0" applyFont="1" applyFill="1" applyBorder="1" applyAlignment="1">
      <alignment horizontal="left" vertical="center"/>
    </xf>
    <xf numFmtId="0" fontId="10" fillId="3" borderId="9" xfId="0" applyFont="1" applyFill="1" applyBorder="1" applyAlignment="1">
      <alignment horizontal="left" vertical="center"/>
    </xf>
    <xf numFmtId="14" fontId="13" fillId="7" borderId="8" xfId="0" applyNumberFormat="1" applyFont="1" applyFill="1" applyBorder="1" applyAlignment="1">
      <alignment horizontal="center" vertical="center"/>
    </xf>
    <xf numFmtId="14" fontId="13" fillId="7" borderId="9" xfId="0" applyNumberFormat="1" applyFont="1" applyFill="1" applyBorder="1" applyAlignment="1">
      <alignment horizontal="center" vertical="center"/>
    </xf>
    <xf numFmtId="0" fontId="10" fillId="8" borderId="8" xfId="0" applyFont="1" applyFill="1" applyBorder="1" applyAlignment="1">
      <alignment horizontal="left" vertical="center"/>
    </xf>
    <xf numFmtId="0" fontId="10" fillId="8" borderId="9" xfId="0" applyFont="1" applyFill="1" applyBorder="1" applyAlignment="1">
      <alignment horizontal="left" vertical="center"/>
    </xf>
    <xf numFmtId="0" fontId="19" fillId="17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 wrapText="1"/>
    </xf>
    <xf numFmtId="165" fontId="10" fillId="4" borderId="1" xfId="0" applyNumberFormat="1" applyFont="1" applyFill="1" applyBorder="1" applyAlignment="1">
      <alignment horizontal="center" vertical="center" wrapText="1"/>
    </xf>
    <xf numFmtId="174" fontId="9" fillId="0" borderId="1" xfId="0" applyNumberFormat="1" applyFont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left" vertical="center" wrapText="1" indent="1"/>
    </xf>
    <xf numFmtId="9" fontId="9" fillId="0" borderId="1" xfId="7" applyFont="1" applyBorder="1" applyAlignment="1">
      <alignment horizontal="center" vertical="center"/>
    </xf>
    <xf numFmtId="0" fontId="9" fillId="10" borderId="1" xfId="0" applyFont="1" applyFill="1" applyBorder="1" applyAlignment="1">
      <alignment horizontal="left" vertical="center" indent="1"/>
    </xf>
    <xf numFmtId="9" fontId="10" fillId="10" borderId="1" xfId="7" applyFont="1" applyFill="1" applyBorder="1" applyAlignment="1">
      <alignment horizontal="center" vertical="center"/>
    </xf>
    <xf numFmtId="165" fontId="9" fillId="15" borderId="1" xfId="0" applyNumberFormat="1" applyFont="1" applyFill="1" applyBorder="1" applyAlignment="1">
      <alignment horizontal="center" vertical="center"/>
    </xf>
    <xf numFmtId="0" fontId="10" fillId="15" borderId="1" xfId="0" applyFont="1" applyFill="1" applyBorder="1" applyAlignment="1">
      <alignment horizontal="center" vertical="center"/>
    </xf>
    <xf numFmtId="0" fontId="18" fillId="13" borderId="0" xfId="0" applyFont="1" applyFill="1" applyAlignment="1">
      <alignment horizontal="center" vertical="center"/>
    </xf>
    <xf numFmtId="168" fontId="9" fillId="5" borderId="1" xfId="1" applyNumberFormat="1" applyFont="1" applyFill="1" applyBorder="1" applyAlignment="1">
      <alignment horizontal="center" vertical="center"/>
    </xf>
    <xf numFmtId="168" fontId="9" fillId="14" borderId="1" xfId="1" applyNumberFormat="1" applyFont="1" applyFill="1" applyBorder="1" applyAlignment="1">
      <alignment horizontal="center" vertical="center"/>
    </xf>
    <xf numFmtId="172" fontId="9" fillId="9" borderId="1" xfId="0" applyNumberFormat="1" applyFont="1" applyFill="1" applyBorder="1" applyAlignment="1">
      <alignment horizontal="center" vertical="center"/>
    </xf>
    <xf numFmtId="49" fontId="10" fillId="14" borderId="1" xfId="0" applyNumberFormat="1" applyFont="1" applyFill="1" applyBorder="1" applyAlignment="1">
      <alignment horizontal="center" vertical="center" wrapText="1"/>
    </xf>
    <xf numFmtId="168" fontId="14" fillId="14" borderId="1" xfId="1" applyNumberFormat="1" applyFont="1" applyFill="1" applyBorder="1" applyAlignment="1">
      <alignment horizontal="center" vertical="center"/>
    </xf>
    <xf numFmtId="168" fontId="9" fillId="14" borderId="10" xfId="1" applyNumberFormat="1" applyFont="1" applyFill="1" applyBorder="1" applyAlignment="1">
      <alignment horizontal="center" vertical="center"/>
    </xf>
    <xf numFmtId="168" fontId="9" fillId="14" borderId="11" xfId="1" applyNumberFormat="1" applyFont="1" applyFill="1" applyBorder="1" applyAlignment="1">
      <alignment horizontal="center" vertical="center"/>
    </xf>
    <xf numFmtId="168" fontId="9" fillId="14" borderId="12" xfId="1" applyNumberFormat="1" applyFont="1" applyFill="1" applyBorder="1" applyAlignment="1">
      <alignment horizontal="center" vertical="center"/>
    </xf>
    <xf numFmtId="168" fontId="14" fillId="14" borderId="10" xfId="1" applyNumberFormat="1" applyFont="1" applyFill="1" applyBorder="1" applyAlignment="1">
      <alignment horizontal="center" vertical="center"/>
    </xf>
    <xf numFmtId="168" fontId="14" fillId="14" borderId="11" xfId="1" applyNumberFormat="1" applyFont="1" applyFill="1" applyBorder="1" applyAlignment="1">
      <alignment horizontal="center" vertical="center"/>
    </xf>
    <xf numFmtId="168" fontId="14" fillId="14" borderId="12" xfId="1" applyNumberFormat="1" applyFont="1" applyFill="1" applyBorder="1" applyAlignment="1">
      <alignment horizontal="center" vertical="center"/>
    </xf>
    <xf numFmtId="49" fontId="10" fillId="5" borderId="8" xfId="0" applyNumberFormat="1" applyFont="1" applyFill="1" applyBorder="1" applyAlignment="1">
      <alignment horizontal="center" vertical="center" wrapText="1"/>
    </xf>
    <xf numFmtId="49" fontId="10" fillId="5" borderId="9" xfId="0" applyNumberFormat="1" applyFont="1" applyFill="1" applyBorder="1" applyAlignment="1">
      <alignment horizontal="center" vertical="center" wrapText="1"/>
    </xf>
    <xf numFmtId="0" fontId="10" fillId="4" borderId="8" xfId="0" applyFont="1" applyFill="1" applyBorder="1" applyAlignment="1">
      <alignment horizontal="center" vertical="center"/>
    </xf>
    <xf numFmtId="0" fontId="10" fillId="4" borderId="9" xfId="0" applyFont="1" applyFill="1" applyBorder="1" applyAlignment="1">
      <alignment horizontal="center" vertical="center"/>
    </xf>
  </cellXfs>
  <cellStyles count="9">
    <cellStyle name="Comma" xfId="1" builtinId="3"/>
    <cellStyle name="Comma 2" xfId="2" xr:uid="{00000000-0005-0000-0000-000001000000}"/>
    <cellStyle name="Normal" xfId="0" builtinId="0"/>
    <cellStyle name="Normal 2" xfId="3" xr:uid="{00000000-0005-0000-0000-000003000000}"/>
    <cellStyle name="Normal 3" xfId="4" xr:uid="{00000000-0005-0000-0000-000004000000}"/>
    <cellStyle name="Normal 4" xfId="5" xr:uid="{00000000-0005-0000-0000-000005000000}"/>
    <cellStyle name="Note 2" xfId="6" xr:uid="{00000000-0005-0000-0000-000006000000}"/>
    <cellStyle name="Percent" xfId="7" builtinId="5"/>
    <cellStyle name="Percent 2" xfId="8" xr:uid="{00000000-0005-0000-0000-000008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B2:AP767"/>
  <sheetViews>
    <sheetView showGridLines="0" tabSelected="1" zoomScale="90" zoomScaleNormal="90" workbookViewId="0">
      <selection activeCell="H46" sqref="H46"/>
    </sheetView>
  </sheetViews>
  <sheetFormatPr defaultColWidth="9.140625" defaultRowHeight="15.75"/>
  <cols>
    <col min="1" max="1" width="3.42578125" style="2" customWidth="1"/>
    <col min="2" max="27" width="26.28515625" style="2" customWidth="1"/>
    <col min="28" max="35" width="24" style="2" customWidth="1"/>
    <col min="36" max="16384" width="9.140625" style="2"/>
  </cols>
  <sheetData>
    <row r="2" spans="2:31" ht="22.5" customHeight="1">
      <c r="B2" s="88" t="s">
        <v>70</v>
      </c>
      <c r="C2" s="89"/>
      <c r="D2" s="89"/>
      <c r="E2" s="89"/>
      <c r="F2" s="89"/>
      <c r="G2" s="89"/>
      <c r="H2" s="89"/>
      <c r="I2" s="89"/>
      <c r="J2" s="90"/>
      <c r="L2" s="14"/>
      <c r="M2" s="1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</row>
    <row r="3" spans="2:31" ht="20.25" customHeight="1">
      <c r="B3" s="91"/>
      <c r="C3" s="92"/>
      <c r="D3" s="92"/>
      <c r="E3" s="92"/>
      <c r="F3" s="92"/>
      <c r="G3" s="92"/>
      <c r="H3" s="92"/>
      <c r="I3" s="92"/>
      <c r="J3" s="93"/>
      <c r="L3" s="14"/>
      <c r="M3" s="1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2:31" ht="24.75" customHeight="1">
      <c r="B4" s="29" t="s">
        <v>8</v>
      </c>
      <c r="C4" s="30" t="s">
        <v>73</v>
      </c>
      <c r="D4" s="94" t="s">
        <v>17</v>
      </c>
      <c r="E4" s="95"/>
      <c r="F4" s="26">
        <v>11251</v>
      </c>
      <c r="G4" s="96" t="s">
        <v>61</v>
      </c>
      <c r="H4" s="99" t="s">
        <v>18</v>
      </c>
      <c r="I4" s="99"/>
      <c r="J4" s="19" t="s">
        <v>71</v>
      </c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</row>
    <row r="5" spans="2:31" ht="24.75" customHeight="1">
      <c r="B5" s="29" t="s">
        <v>9</v>
      </c>
      <c r="C5" s="31" t="s">
        <v>74</v>
      </c>
      <c r="D5" s="94" t="s">
        <v>19</v>
      </c>
      <c r="E5" s="95"/>
      <c r="F5" s="17">
        <v>90</v>
      </c>
      <c r="G5" s="97"/>
      <c r="H5" s="104" t="s">
        <v>20</v>
      </c>
      <c r="I5" s="105"/>
      <c r="J5" s="17">
        <v>0.86409999999999998</v>
      </c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</row>
    <row r="6" spans="2:31" ht="24.75" customHeight="1">
      <c r="D6" s="94" t="s">
        <v>16</v>
      </c>
      <c r="E6" s="95"/>
      <c r="F6" s="19">
        <v>248500</v>
      </c>
      <c r="G6" s="98"/>
      <c r="H6" s="100" t="s">
        <v>21</v>
      </c>
      <c r="I6" s="101"/>
      <c r="J6" s="19">
        <f>ROUNDDOWN(F6*J5,0)</f>
        <v>214728</v>
      </c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2:31" s="3" customFormat="1" ht="24.75" customHeight="1">
      <c r="B7" s="9"/>
      <c r="C7" s="9"/>
      <c r="D7" s="9"/>
      <c r="E7" s="10"/>
      <c r="F7" s="6"/>
      <c r="G7" s="9"/>
      <c r="H7" s="9"/>
      <c r="I7" s="9"/>
      <c r="J7" s="7"/>
      <c r="K7" s="2"/>
    </row>
    <row r="8" spans="2:31" s="3" customFormat="1" ht="33">
      <c r="B8" s="87" t="s">
        <v>0</v>
      </c>
      <c r="C8" s="87"/>
      <c r="D8" s="18" t="s">
        <v>45</v>
      </c>
      <c r="E8" s="18" t="s">
        <v>46</v>
      </c>
      <c r="F8" s="32" t="s">
        <v>47</v>
      </c>
      <c r="G8" s="18" t="s">
        <v>22</v>
      </c>
      <c r="H8" s="18" t="s">
        <v>23</v>
      </c>
      <c r="I8" s="18" t="s">
        <v>24</v>
      </c>
      <c r="J8" s="18" t="s">
        <v>25</v>
      </c>
    </row>
    <row r="9" spans="2:31" s="3" customFormat="1" ht="18" customHeight="1">
      <c r="B9" s="87"/>
      <c r="C9" s="87"/>
      <c r="D9" s="18" t="s">
        <v>26</v>
      </c>
      <c r="E9" s="18" t="s">
        <v>27</v>
      </c>
      <c r="F9" s="18" t="s">
        <v>10</v>
      </c>
      <c r="G9" s="28" t="s">
        <v>11</v>
      </c>
      <c r="H9" s="18" t="s">
        <v>12</v>
      </c>
      <c r="I9" s="18" t="s">
        <v>13</v>
      </c>
      <c r="J9" s="18" t="s">
        <v>14</v>
      </c>
      <c r="L9" s="53"/>
    </row>
    <row r="10" spans="2:31" s="3" customFormat="1" ht="18" customHeight="1">
      <c r="B10" s="15" t="s">
        <v>1</v>
      </c>
      <c r="C10" s="15" t="s">
        <v>2</v>
      </c>
      <c r="D10" s="15" t="s">
        <v>5</v>
      </c>
      <c r="E10" s="15" t="s">
        <v>6</v>
      </c>
      <c r="F10" s="15" t="s">
        <v>58</v>
      </c>
      <c r="G10" s="15" t="s">
        <v>60</v>
      </c>
      <c r="H10" s="15" t="s">
        <v>3</v>
      </c>
      <c r="I10" s="15" t="s">
        <v>4</v>
      </c>
      <c r="J10" s="15" t="s">
        <v>59</v>
      </c>
      <c r="L10"/>
      <c r="M10"/>
    </row>
    <row r="11" spans="2:31" s="3" customFormat="1" ht="18" customHeight="1">
      <c r="B11" s="33">
        <v>44500</v>
      </c>
      <c r="C11" s="33">
        <v>44500</v>
      </c>
      <c r="D11" s="21">
        <v>43.146999999999998</v>
      </c>
      <c r="E11" s="21">
        <v>106.15300000000001</v>
      </c>
      <c r="F11" s="24">
        <f t="shared" ref="F11:F13" si="0">D11-E11</f>
        <v>-63.006000000000007</v>
      </c>
      <c r="G11" s="64">
        <f>F11*$J$5</f>
        <v>-54.443484600000005</v>
      </c>
      <c r="H11" s="16">
        <v>0</v>
      </c>
      <c r="I11" s="16">
        <v>0</v>
      </c>
      <c r="J11" s="64">
        <f>G11-H11-I11</f>
        <v>-54.443484600000005</v>
      </c>
      <c r="L11"/>
      <c r="M11"/>
    </row>
    <row r="12" spans="2:31" s="3" customFormat="1" ht="18" customHeight="1">
      <c r="B12" s="33">
        <v>44501</v>
      </c>
      <c r="C12" s="33">
        <v>44530</v>
      </c>
      <c r="D12" s="21">
        <v>16658.728999999999</v>
      </c>
      <c r="E12" s="21">
        <v>34.122</v>
      </c>
      <c r="F12" s="24">
        <f t="shared" si="0"/>
        <v>16624.607</v>
      </c>
      <c r="G12" s="64">
        <f>F12*$J$5</f>
        <v>14365.3229087</v>
      </c>
      <c r="H12" s="16">
        <v>0</v>
      </c>
      <c r="I12" s="16">
        <v>0</v>
      </c>
      <c r="J12" s="64">
        <f>G12-H12-I12</f>
        <v>14365.3229087</v>
      </c>
      <c r="L12"/>
      <c r="M12"/>
    </row>
    <row r="13" spans="2:31" ht="18" customHeight="1">
      <c r="B13" s="33">
        <v>44531</v>
      </c>
      <c r="C13" s="33">
        <v>44561</v>
      </c>
      <c r="D13" s="21">
        <v>16779.258000000002</v>
      </c>
      <c r="E13" s="21">
        <v>57.188000000000002</v>
      </c>
      <c r="F13" s="24">
        <f t="shared" si="0"/>
        <v>16722.070000000003</v>
      </c>
      <c r="G13" s="64">
        <f t="shared" ref="G13" si="1">F13*$J$5</f>
        <v>14449.540687000002</v>
      </c>
      <c r="H13" s="16">
        <v>0</v>
      </c>
      <c r="I13" s="16">
        <v>0</v>
      </c>
      <c r="J13" s="64">
        <f t="shared" ref="J13" si="2">G13-H13-I13</f>
        <v>14449.540687000002</v>
      </c>
      <c r="K13" s="3"/>
      <c r="L13"/>
      <c r="M1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</row>
    <row r="14" spans="2:31" ht="21" customHeight="1">
      <c r="B14" s="85" t="s">
        <v>62</v>
      </c>
      <c r="C14" s="85"/>
      <c r="D14" s="22">
        <f>SUM(D11:D13)</f>
        <v>33481.134000000005</v>
      </c>
      <c r="E14" s="22">
        <f>SUM(E11:E13)</f>
        <v>197.46300000000002</v>
      </c>
      <c r="F14" s="22">
        <f>SUM(F11:F13)</f>
        <v>33283.671000000002</v>
      </c>
      <c r="G14" s="65">
        <f>ROUNDDOWN(SUM(G11:G13),0)</f>
        <v>28760</v>
      </c>
      <c r="H14" s="22">
        <f>SUM(H11:H13)</f>
        <v>0</v>
      </c>
      <c r="I14" s="22">
        <f>SUM(I11:I13)</f>
        <v>0</v>
      </c>
      <c r="J14" s="65">
        <f>ROUNDDOWN(SUM(J11:J13),0)</f>
        <v>28760</v>
      </c>
      <c r="K14" s="20"/>
      <c r="L14" s="20"/>
      <c r="M14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</row>
    <row r="15" spans="2:31" ht="18" customHeight="1">
      <c r="B15" s="33">
        <v>44562</v>
      </c>
      <c r="C15" s="33">
        <v>44592</v>
      </c>
      <c r="D15" s="23">
        <v>21454.543000000001</v>
      </c>
      <c r="E15" s="23">
        <v>44.073999999999998</v>
      </c>
      <c r="F15" s="24">
        <f t="shared" ref="F15:F25" si="3">D15-E15</f>
        <v>21410.469000000001</v>
      </c>
      <c r="G15" s="64">
        <f>F15*$J$5</f>
        <v>18500.786262900001</v>
      </c>
      <c r="H15" s="16">
        <v>0</v>
      </c>
      <c r="I15" s="16">
        <v>0</v>
      </c>
      <c r="J15" s="68">
        <f>G15-H15-I15</f>
        <v>18500.786262900001</v>
      </c>
      <c r="K15" s="38"/>
      <c r="L15"/>
      <c r="M15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</row>
    <row r="16" spans="2:31" ht="18" customHeight="1">
      <c r="B16" s="33">
        <v>44593</v>
      </c>
      <c r="C16" s="33">
        <v>44620</v>
      </c>
      <c r="D16" s="23">
        <v>25492.401000000002</v>
      </c>
      <c r="E16" s="23">
        <v>12.621</v>
      </c>
      <c r="F16" s="24">
        <f t="shared" si="3"/>
        <v>25479.780000000002</v>
      </c>
      <c r="G16" s="64">
        <f t="shared" ref="G16:G26" si="4">F16*$J$5</f>
        <v>22017.077898000003</v>
      </c>
      <c r="H16" s="16">
        <v>0</v>
      </c>
      <c r="I16" s="16">
        <v>0</v>
      </c>
      <c r="J16" s="68">
        <f>G16-H16-I16</f>
        <v>22017.077898000003</v>
      </c>
      <c r="K16" s="39"/>
      <c r="L16"/>
      <c r="M16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</row>
    <row r="17" spans="2:27" ht="18" customHeight="1">
      <c r="B17" s="33">
        <v>44621</v>
      </c>
      <c r="C17" s="33">
        <v>44651</v>
      </c>
      <c r="D17" s="27">
        <v>15544.412</v>
      </c>
      <c r="E17" s="27">
        <v>65.004000000000005</v>
      </c>
      <c r="F17" s="24">
        <f t="shared" si="3"/>
        <v>15479.407999999999</v>
      </c>
      <c r="G17" s="64">
        <f t="shared" si="4"/>
        <v>13375.756452799998</v>
      </c>
      <c r="H17" s="16">
        <v>0</v>
      </c>
      <c r="I17" s="16">
        <v>0</v>
      </c>
      <c r="J17" s="68">
        <f t="shared" ref="J17:J26" si="5">G17-H17-I17</f>
        <v>13375.756452799998</v>
      </c>
      <c r="K17" s="3"/>
      <c r="L17"/>
      <c r="M17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</row>
    <row r="18" spans="2:27" ht="18" customHeight="1">
      <c r="B18" s="33">
        <v>44652</v>
      </c>
      <c r="C18" s="33">
        <v>44681</v>
      </c>
      <c r="D18" s="27">
        <v>10200.503000000001</v>
      </c>
      <c r="E18" s="27">
        <v>86.906000000000006</v>
      </c>
      <c r="F18" s="24">
        <f t="shared" si="3"/>
        <v>10113.597</v>
      </c>
      <c r="G18" s="64">
        <f t="shared" si="4"/>
        <v>8739.1591676999997</v>
      </c>
      <c r="H18" s="16">
        <v>0</v>
      </c>
      <c r="I18" s="16">
        <v>0</v>
      </c>
      <c r="J18" s="68">
        <f t="shared" si="5"/>
        <v>8739.1591676999997</v>
      </c>
      <c r="K18" s="20"/>
      <c r="L18" s="34"/>
      <c r="M18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</row>
    <row r="19" spans="2:27" ht="18" customHeight="1">
      <c r="B19" s="33">
        <v>44682</v>
      </c>
      <c r="C19" s="33">
        <v>44712</v>
      </c>
      <c r="D19" s="27">
        <v>12990.049000000001</v>
      </c>
      <c r="E19" s="27">
        <v>56.853999999999999</v>
      </c>
      <c r="F19" s="24">
        <f t="shared" si="3"/>
        <v>12933.195000000002</v>
      </c>
      <c r="G19" s="64">
        <f t="shared" si="4"/>
        <v>11175.573799500002</v>
      </c>
      <c r="H19" s="16">
        <v>0</v>
      </c>
      <c r="I19" s="16">
        <v>0</v>
      </c>
      <c r="J19" s="68">
        <f t="shared" si="5"/>
        <v>11175.573799500002</v>
      </c>
      <c r="K19" s="20"/>
      <c r="L19" s="34"/>
      <c r="M19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</row>
    <row r="20" spans="2:27" ht="18" customHeight="1">
      <c r="B20" s="33">
        <v>44713</v>
      </c>
      <c r="C20" s="33">
        <v>44742</v>
      </c>
      <c r="D20" s="27">
        <v>8699.9140000000007</v>
      </c>
      <c r="E20" s="27">
        <v>79.13</v>
      </c>
      <c r="F20" s="24">
        <f t="shared" si="3"/>
        <v>8620.7840000000015</v>
      </c>
      <c r="G20" s="64">
        <f t="shared" si="4"/>
        <v>7449.2194544000013</v>
      </c>
      <c r="H20" s="16">
        <v>0</v>
      </c>
      <c r="I20" s="16">
        <v>0</v>
      </c>
      <c r="J20" s="68">
        <f t="shared" si="5"/>
        <v>7449.2194544000013</v>
      </c>
      <c r="K20" s="3"/>
      <c r="L20"/>
      <c r="M20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</row>
    <row r="21" spans="2:27" ht="18" customHeight="1">
      <c r="B21" s="33">
        <v>44743</v>
      </c>
      <c r="C21" s="33">
        <v>44773</v>
      </c>
      <c r="D21" s="27">
        <v>20118.467000000001</v>
      </c>
      <c r="E21" s="27">
        <v>35.984999999999999</v>
      </c>
      <c r="F21" s="24">
        <f t="shared" si="3"/>
        <v>20082.482</v>
      </c>
      <c r="G21" s="64">
        <f t="shared" si="4"/>
        <v>17353.272696199998</v>
      </c>
      <c r="H21" s="16">
        <v>0</v>
      </c>
      <c r="I21" s="16">
        <v>0</v>
      </c>
      <c r="J21" s="68">
        <f t="shared" si="5"/>
        <v>17353.272696199998</v>
      </c>
      <c r="K21" s="3"/>
      <c r="L21"/>
      <c r="M21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</row>
    <row r="22" spans="2:27" ht="18" customHeight="1">
      <c r="B22" s="33">
        <v>44774</v>
      </c>
      <c r="C22" s="33">
        <v>44804</v>
      </c>
      <c r="D22" s="27">
        <v>17935.016</v>
      </c>
      <c r="E22" s="27">
        <v>25.221</v>
      </c>
      <c r="F22" s="24">
        <f t="shared" si="3"/>
        <v>17909.794999999998</v>
      </c>
      <c r="G22" s="64">
        <f t="shared" si="4"/>
        <v>15475.853859499997</v>
      </c>
      <c r="H22" s="16">
        <v>0</v>
      </c>
      <c r="I22" s="16">
        <v>0</v>
      </c>
      <c r="J22" s="68">
        <f t="shared" si="5"/>
        <v>15475.853859499997</v>
      </c>
      <c r="K22" s="3"/>
      <c r="L22"/>
      <c r="M22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</row>
    <row r="23" spans="2:27" ht="18" customHeight="1">
      <c r="B23" s="33">
        <v>44805</v>
      </c>
      <c r="C23" s="33">
        <v>44834</v>
      </c>
      <c r="D23" s="27">
        <v>15480.17</v>
      </c>
      <c r="E23" s="27">
        <v>34.204999999999998</v>
      </c>
      <c r="F23" s="24">
        <f t="shared" si="3"/>
        <v>15445.965</v>
      </c>
      <c r="G23" s="64">
        <f t="shared" si="4"/>
        <v>13346.858356499999</v>
      </c>
      <c r="H23" s="16">
        <v>0</v>
      </c>
      <c r="I23" s="16">
        <v>0</v>
      </c>
      <c r="J23" s="68">
        <f t="shared" si="5"/>
        <v>13346.858356499999</v>
      </c>
      <c r="K23" s="3"/>
      <c r="L23"/>
      <c r="M2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</row>
    <row r="24" spans="2:27" ht="18" customHeight="1">
      <c r="B24" s="33">
        <v>44835</v>
      </c>
      <c r="C24" s="33">
        <v>44865</v>
      </c>
      <c r="D24" s="27">
        <v>6144.1620000000003</v>
      </c>
      <c r="E24" s="27">
        <v>112.95699999999999</v>
      </c>
      <c r="F24" s="24">
        <f t="shared" si="3"/>
        <v>6031.2049999999999</v>
      </c>
      <c r="G24" s="64">
        <f t="shared" si="4"/>
        <v>5211.5642404999999</v>
      </c>
      <c r="H24" s="16">
        <v>0</v>
      </c>
      <c r="I24" s="16">
        <v>0</v>
      </c>
      <c r="J24" s="68">
        <f t="shared" si="5"/>
        <v>5211.5642404999999</v>
      </c>
      <c r="K24" s="3"/>
      <c r="L24"/>
      <c r="M24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</row>
    <row r="25" spans="2:27" ht="18" customHeight="1">
      <c r="B25" s="33">
        <v>44866</v>
      </c>
      <c r="C25" s="33">
        <v>44895</v>
      </c>
      <c r="D25" s="27">
        <v>12009.078</v>
      </c>
      <c r="E25" s="27">
        <v>56.503999999999998</v>
      </c>
      <c r="F25" s="24">
        <f t="shared" si="3"/>
        <v>11952.573999999999</v>
      </c>
      <c r="G25" s="64">
        <f t="shared" si="4"/>
        <v>10328.219193399998</v>
      </c>
      <c r="H25" s="16">
        <v>0</v>
      </c>
      <c r="I25" s="16">
        <v>0</v>
      </c>
      <c r="J25" s="68">
        <f t="shared" si="5"/>
        <v>10328.219193399998</v>
      </c>
      <c r="K25" s="3"/>
      <c r="L25"/>
      <c r="M25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</row>
    <row r="26" spans="2:27" ht="18" customHeight="1">
      <c r="B26" s="33">
        <v>44896</v>
      </c>
      <c r="C26" s="33">
        <v>44926</v>
      </c>
      <c r="D26" s="27">
        <v>17414.18</v>
      </c>
      <c r="E26" s="27">
        <v>52.351999999999997</v>
      </c>
      <c r="F26" s="24">
        <f>D26-E26</f>
        <v>17361.828000000001</v>
      </c>
      <c r="G26" s="64">
        <f t="shared" si="4"/>
        <v>15002.355574800002</v>
      </c>
      <c r="H26" s="16">
        <v>0</v>
      </c>
      <c r="I26" s="16">
        <v>0</v>
      </c>
      <c r="J26" s="68">
        <f t="shared" si="5"/>
        <v>15002.355574800002</v>
      </c>
      <c r="K26" s="3"/>
      <c r="L26"/>
      <c r="M26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</row>
    <row r="27" spans="2:27" s="63" customFormat="1" ht="18" customHeight="1">
      <c r="B27" s="102" t="s">
        <v>63</v>
      </c>
      <c r="C27" s="103"/>
      <c r="D27" s="60">
        <f>SUM(D15:D26)</f>
        <v>183482.89500000002</v>
      </c>
      <c r="E27" s="60">
        <f t="shared" ref="E27:I27" si="6">SUM(E15:E26)</f>
        <v>661.81299999999999</v>
      </c>
      <c r="F27" s="60">
        <f t="shared" si="6"/>
        <v>182821.08199999999</v>
      </c>
      <c r="G27" s="66">
        <f>SUM(G15:G26)</f>
        <v>157975.6969562</v>
      </c>
      <c r="H27" s="60">
        <f t="shared" si="6"/>
        <v>0</v>
      </c>
      <c r="I27" s="60">
        <f t="shared" si="6"/>
        <v>0</v>
      </c>
      <c r="J27" s="66">
        <f>ROUNDDOWN(SUM(J15:J26),0)</f>
        <v>157975</v>
      </c>
      <c r="K27" s="61"/>
      <c r="L27" s="62"/>
      <c r="M27" s="62"/>
      <c r="N27" s="61"/>
      <c r="O27" s="61"/>
      <c r="P27" s="61"/>
      <c r="Q27" s="61"/>
      <c r="R27" s="61"/>
      <c r="S27" s="61"/>
      <c r="T27" s="61"/>
      <c r="U27" s="61"/>
      <c r="V27" s="61"/>
      <c r="W27" s="61"/>
      <c r="X27" s="61"/>
      <c r="Y27" s="61"/>
      <c r="Z27" s="61"/>
      <c r="AA27" s="61"/>
    </row>
    <row r="28" spans="2:27" ht="18" customHeight="1">
      <c r="B28" s="33">
        <v>44927</v>
      </c>
      <c r="C28" s="33">
        <v>44957</v>
      </c>
      <c r="D28" s="27">
        <v>14544.807000000001</v>
      </c>
      <c r="E28" s="27">
        <v>66.933999999999997</v>
      </c>
      <c r="F28" s="24">
        <f t="shared" ref="F28:F33" si="7">D28-E28</f>
        <v>14477.873000000001</v>
      </c>
      <c r="G28" s="64">
        <f>F28*$J$5</f>
        <v>12510.3300593</v>
      </c>
      <c r="H28" s="16">
        <v>0</v>
      </c>
      <c r="I28" s="16">
        <v>0</v>
      </c>
      <c r="J28" s="68">
        <f>G28-H28-I28</f>
        <v>12510.3300593</v>
      </c>
      <c r="K28" s="3"/>
      <c r="L28"/>
      <c r="M28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</row>
    <row r="29" spans="2:27" ht="18" customHeight="1">
      <c r="B29" s="33">
        <v>44958</v>
      </c>
      <c r="C29" s="33">
        <v>44985</v>
      </c>
      <c r="D29" s="27">
        <v>24334.882000000001</v>
      </c>
      <c r="E29" s="27">
        <v>12.944000000000001</v>
      </c>
      <c r="F29" s="24">
        <f t="shared" si="7"/>
        <v>24321.938000000002</v>
      </c>
      <c r="G29" s="64">
        <f t="shared" ref="G29:G33" si="8">F29*$J$5</f>
        <v>21016.586625800002</v>
      </c>
      <c r="H29" s="16">
        <v>0</v>
      </c>
      <c r="I29" s="16">
        <v>0</v>
      </c>
      <c r="J29" s="68">
        <f t="shared" ref="J29:J33" si="9">G29-H29-I29</f>
        <v>21016.586625800002</v>
      </c>
      <c r="K29" s="3"/>
      <c r="L29"/>
      <c r="M29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</row>
    <row r="30" spans="2:27" ht="18" customHeight="1">
      <c r="B30" s="33">
        <v>44986</v>
      </c>
      <c r="C30" s="33">
        <v>45016</v>
      </c>
      <c r="D30" s="27">
        <v>22536.121999999999</v>
      </c>
      <c r="E30" s="27">
        <v>57.877000000000002</v>
      </c>
      <c r="F30" s="24">
        <f t="shared" si="7"/>
        <v>22478.244999999999</v>
      </c>
      <c r="G30" s="64">
        <f t="shared" si="8"/>
        <v>19423.451504499997</v>
      </c>
      <c r="H30" s="16">
        <v>0</v>
      </c>
      <c r="I30" s="16">
        <v>0</v>
      </c>
      <c r="J30" s="68">
        <f t="shared" si="9"/>
        <v>19423.451504499997</v>
      </c>
      <c r="K30" s="3"/>
      <c r="L30"/>
      <c r="M30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</row>
    <row r="31" spans="2:27" ht="18" customHeight="1">
      <c r="B31" s="33">
        <v>45017</v>
      </c>
      <c r="C31" s="33">
        <v>45046</v>
      </c>
      <c r="D31" s="27">
        <v>10849.878000000001</v>
      </c>
      <c r="E31" s="27">
        <v>115.92</v>
      </c>
      <c r="F31" s="24">
        <f t="shared" si="7"/>
        <v>10733.958000000001</v>
      </c>
      <c r="G31" s="64">
        <f t="shared" si="8"/>
        <v>9275.2131078000002</v>
      </c>
      <c r="H31" s="16">
        <v>0</v>
      </c>
      <c r="I31" s="16">
        <v>0</v>
      </c>
      <c r="J31" s="68">
        <f t="shared" si="9"/>
        <v>9275.2131078000002</v>
      </c>
      <c r="K31" s="3"/>
      <c r="L31"/>
      <c r="M31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</row>
    <row r="32" spans="2:27" ht="18" customHeight="1">
      <c r="B32" s="33">
        <v>45047</v>
      </c>
      <c r="C32" s="33">
        <v>45077</v>
      </c>
      <c r="D32" s="27">
        <v>13954.64</v>
      </c>
      <c r="E32" s="27">
        <v>64.429000000000002</v>
      </c>
      <c r="F32" s="24">
        <f t="shared" si="7"/>
        <v>13890.210999999999</v>
      </c>
      <c r="G32" s="64">
        <f t="shared" si="8"/>
        <v>12002.531325099999</v>
      </c>
      <c r="H32" s="16">
        <v>0</v>
      </c>
      <c r="I32" s="16">
        <v>0</v>
      </c>
      <c r="J32" s="68">
        <f t="shared" si="9"/>
        <v>12002.531325099999</v>
      </c>
      <c r="K32" s="3"/>
      <c r="L32"/>
      <c r="M32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</row>
    <row r="33" spans="2:42" ht="18" customHeight="1">
      <c r="B33" s="33">
        <v>45078</v>
      </c>
      <c r="C33" s="33">
        <v>45107</v>
      </c>
      <c r="D33" s="27">
        <v>19809.235000000001</v>
      </c>
      <c r="E33" s="27">
        <v>24.6</v>
      </c>
      <c r="F33" s="24">
        <f t="shared" si="7"/>
        <v>19784.635000000002</v>
      </c>
      <c r="G33" s="64">
        <f t="shared" si="8"/>
        <v>17095.903103500001</v>
      </c>
      <c r="H33" s="16">
        <v>0</v>
      </c>
      <c r="I33" s="16">
        <v>0</v>
      </c>
      <c r="J33" s="68">
        <f t="shared" si="9"/>
        <v>17095.903103500001</v>
      </c>
      <c r="K33" s="3"/>
      <c r="L33"/>
      <c r="M3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</row>
    <row r="34" spans="2:42" ht="21" customHeight="1">
      <c r="B34" s="85" t="s">
        <v>72</v>
      </c>
      <c r="C34" s="85"/>
      <c r="D34" s="22">
        <f>SUM(D28:D33)</f>
        <v>106029.564</v>
      </c>
      <c r="E34" s="22">
        <f t="shared" ref="E34:F34" si="10">SUM(E28:E33)</f>
        <v>342.70400000000006</v>
      </c>
      <c r="F34" s="22">
        <f t="shared" si="10"/>
        <v>105686.85999999999</v>
      </c>
      <c r="G34" s="22">
        <f>SUM(G28:G33)</f>
        <v>91324.015726000012</v>
      </c>
      <c r="H34" s="22">
        <f t="shared" ref="H34:I34" si="11">SUM(H28:H33)</f>
        <v>0</v>
      </c>
      <c r="I34" s="22">
        <f t="shared" si="11"/>
        <v>0</v>
      </c>
      <c r="J34" s="65">
        <f>ROUNDDOWN(SUM(J28:J33),0)</f>
        <v>91324</v>
      </c>
      <c r="K34" s="3"/>
      <c r="L34"/>
      <c r="M34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</row>
    <row r="35" spans="2:42" ht="20.25" customHeight="1">
      <c r="B35" s="86" t="s">
        <v>15</v>
      </c>
      <c r="C35" s="86"/>
      <c r="D35" s="35">
        <f>D14+D27+D34</f>
        <v>322993.59300000005</v>
      </c>
      <c r="E35" s="35">
        <f t="shared" ref="E35:H35" si="12">E14+E27+E34</f>
        <v>1201.98</v>
      </c>
      <c r="F35" s="35">
        <f t="shared" si="12"/>
        <v>321791.61300000001</v>
      </c>
      <c r="G35" s="67">
        <f t="shared" si="12"/>
        <v>278059.71268220001</v>
      </c>
      <c r="H35" s="35">
        <f t="shared" si="12"/>
        <v>0</v>
      </c>
      <c r="I35" s="35">
        <f>I14+I27+I34</f>
        <v>0</v>
      </c>
      <c r="J35" s="67">
        <f>J14+J27+J34</f>
        <v>278059</v>
      </c>
      <c r="K35" s="36"/>
      <c r="L35"/>
      <c r="M35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</row>
    <row r="36" spans="2:42" ht="18" customHeight="1">
      <c r="E36" s="11"/>
      <c r="F36" s="12"/>
      <c r="G36" s="12"/>
      <c r="H36" s="12"/>
      <c r="I36" s="13"/>
      <c r="J36" s="12"/>
      <c r="K36" s="36"/>
      <c r="L36"/>
      <c r="M36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</row>
    <row r="37" spans="2:42" ht="27" customHeight="1">
      <c r="B37" s="106" t="s">
        <v>64</v>
      </c>
      <c r="C37" s="106"/>
      <c r="D37" s="106"/>
      <c r="E37" s="106"/>
      <c r="F37" s="106"/>
      <c r="G37" s="106"/>
      <c r="H37" s="106"/>
      <c r="I37" s="106"/>
      <c r="J37" s="106"/>
      <c r="M37" s="13"/>
      <c r="N37" s="12"/>
      <c r="O37" s="13"/>
      <c r="P37" s="12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</row>
    <row r="38" spans="2:42" ht="27" customHeight="1">
      <c r="B38" s="107" t="s">
        <v>0</v>
      </c>
      <c r="C38" s="107"/>
      <c r="D38" s="107" t="s">
        <v>65</v>
      </c>
      <c r="E38" s="108" t="s">
        <v>66</v>
      </c>
      <c r="F38" s="108"/>
      <c r="G38" s="108" t="s">
        <v>67</v>
      </c>
      <c r="H38" s="108" t="s">
        <v>68</v>
      </c>
      <c r="I38" s="109" t="s">
        <v>69</v>
      </c>
      <c r="J38" s="109"/>
      <c r="K38" s="57"/>
      <c r="M38" s="13"/>
      <c r="N38" s="12"/>
      <c r="O38" s="13"/>
      <c r="P38" s="12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</row>
    <row r="39" spans="2:42" ht="27" customHeight="1">
      <c r="B39" s="15" t="s">
        <v>1</v>
      </c>
      <c r="C39" s="15" t="s">
        <v>2</v>
      </c>
      <c r="D39" s="107"/>
      <c r="E39" s="108"/>
      <c r="F39" s="108"/>
      <c r="G39" s="108"/>
      <c r="H39" s="108"/>
      <c r="I39" s="109"/>
      <c r="J39" s="109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</row>
    <row r="40" spans="2:42" ht="27" customHeight="1">
      <c r="B40" s="110">
        <f>B11</f>
        <v>44500</v>
      </c>
      <c r="C40" s="110">
        <f>C33</f>
        <v>45107</v>
      </c>
      <c r="D40" s="111">
        <f>C40-B40+1</f>
        <v>608</v>
      </c>
      <c r="E40" s="112" t="s">
        <v>77</v>
      </c>
      <c r="F40" s="112"/>
      <c r="G40" s="16">
        <f>F6*D40/365</f>
        <v>413939.72602739726</v>
      </c>
      <c r="H40" s="58">
        <f>F35</f>
        <v>321791.61300000001</v>
      </c>
      <c r="I40" s="113">
        <f>H40/G40</f>
        <v>0.77738760685825481</v>
      </c>
      <c r="J40" s="11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</row>
    <row r="41" spans="2:42" ht="27" customHeight="1">
      <c r="B41" s="110"/>
      <c r="C41" s="110"/>
      <c r="D41" s="111"/>
      <c r="E41" s="114" t="s">
        <v>78</v>
      </c>
      <c r="F41" s="114"/>
      <c r="G41" s="59">
        <f>J6*D40/365</f>
        <v>357683.90136986302</v>
      </c>
      <c r="H41" s="59">
        <f>J35</f>
        <v>278059</v>
      </c>
      <c r="I41" s="115">
        <f>H41/G41</f>
        <v>0.77738751712080301</v>
      </c>
      <c r="J41" s="115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</row>
    <row r="42" spans="2:42" ht="18.75" customHeight="1">
      <c r="B42" s="3"/>
      <c r="C42" s="3"/>
      <c r="D42" s="37"/>
      <c r="E42" s="3"/>
      <c r="F42" s="3"/>
      <c r="G42" s="3"/>
      <c r="H42" s="25"/>
      <c r="I42" s="3"/>
      <c r="J42" s="3"/>
      <c r="K42" s="3"/>
      <c r="L42"/>
      <c r="M42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</row>
    <row r="43" spans="2:42" ht="24.75" customHeight="1">
      <c r="B43" s="76" t="s">
        <v>75</v>
      </c>
      <c r="C43" s="77"/>
      <c r="D43" s="77"/>
      <c r="E43" s="77"/>
      <c r="F43" s="77"/>
      <c r="G43" s="78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</row>
    <row r="44" spans="2:42" ht="23.25" customHeight="1">
      <c r="B44" s="82" t="s">
        <v>76</v>
      </c>
      <c r="C44" s="83"/>
      <c r="D44" s="83"/>
      <c r="E44" s="84"/>
      <c r="F44" s="17" t="s">
        <v>67</v>
      </c>
      <c r="G44" s="71" t="s">
        <v>68</v>
      </c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</row>
    <row r="45" spans="2:42" s="70" customFormat="1" ht="36.75" customHeight="1">
      <c r="B45" s="79" t="s">
        <v>79</v>
      </c>
      <c r="C45" s="80"/>
      <c r="D45" s="80"/>
      <c r="E45" s="81"/>
      <c r="F45" s="72">
        <f>F6*D40/365</f>
        <v>413939.72602739726</v>
      </c>
      <c r="G45" s="73">
        <f>F35</f>
        <v>321791.61300000001</v>
      </c>
      <c r="H45" s="69"/>
      <c r="I45" s="69"/>
      <c r="J45" s="69"/>
      <c r="K45" s="69"/>
      <c r="L45" s="69"/>
      <c r="M45" s="69"/>
      <c r="N45" s="69"/>
      <c r="O45" s="69"/>
      <c r="P45" s="69"/>
      <c r="Q45" s="69"/>
      <c r="R45" s="69"/>
      <c r="S45" s="69"/>
      <c r="T45" s="69"/>
      <c r="U45" s="69"/>
      <c r="V45" s="69"/>
      <c r="W45" s="69"/>
      <c r="X45" s="69"/>
      <c r="Y45" s="69"/>
      <c r="Z45" s="69"/>
      <c r="AA45" s="69"/>
      <c r="AB45" s="69"/>
      <c r="AC45" s="69"/>
      <c r="AD45" s="69"/>
      <c r="AE45" s="69"/>
      <c r="AF45" s="69"/>
    </row>
    <row r="46" spans="2:42" s="70" customFormat="1" ht="55.5" customHeight="1">
      <c r="B46" s="79" t="s">
        <v>81</v>
      </c>
      <c r="C46" s="80"/>
      <c r="D46" s="80"/>
      <c r="E46" s="81"/>
      <c r="F46" s="74" t="s">
        <v>82</v>
      </c>
      <c r="G46" s="74" t="s">
        <v>83</v>
      </c>
      <c r="H46" s="69"/>
      <c r="I46" s="69"/>
      <c r="J46" s="69"/>
      <c r="K46" s="69"/>
      <c r="L46" s="69"/>
      <c r="M46" s="69"/>
      <c r="N46" s="69"/>
      <c r="O46" s="69"/>
      <c r="P46" s="69"/>
      <c r="Q46" s="69"/>
      <c r="R46" s="69"/>
      <c r="S46" s="69"/>
      <c r="T46" s="69"/>
      <c r="U46" s="69"/>
      <c r="V46" s="69"/>
      <c r="W46" s="69"/>
      <c r="X46" s="69"/>
      <c r="Y46" s="69"/>
      <c r="Z46" s="69"/>
      <c r="AA46" s="69"/>
      <c r="AB46" s="69"/>
      <c r="AC46" s="69"/>
      <c r="AD46" s="69"/>
      <c r="AE46" s="69"/>
      <c r="AF46" s="69"/>
    </row>
    <row r="47" spans="2:42" s="70" customFormat="1" ht="36.75" customHeight="1">
      <c r="B47" s="79" t="s">
        <v>80</v>
      </c>
      <c r="C47" s="80"/>
      <c r="D47" s="80"/>
      <c r="E47" s="81"/>
      <c r="F47" s="75">
        <f>G41</f>
        <v>357683.90136986302</v>
      </c>
      <c r="G47" s="75">
        <f>H41</f>
        <v>278059</v>
      </c>
      <c r="I47" s="69"/>
      <c r="J47" s="69"/>
      <c r="K47" s="69"/>
      <c r="L47" s="69"/>
      <c r="M47" s="69"/>
      <c r="N47" s="69"/>
      <c r="O47" s="69"/>
      <c r="P47" s="69"/>
      <c r="Q47" s="69"/>
      <c r="R47" s="69"/>
      <c r="S47" s="69"/>
      <c r="T47" s="69"/>
      <c r="U47" s="69"/>
      <c r="V47" s="69"/>
      <c r="W47" s="69"/>
      <c r="X47" s="69"/>
      <c r="Y47" s="69"/>
      <c r="Z47" s="69"/>
      <c r="AA47" s="69"/>
      <c r="AB47" s="69"/>
      <c r="AC47" s="69"/>
      <c r="AD47" s="69"/>
      <c r="AE47" s="69"/>
      <c r="AF47" s="69"/>
      <c r="AG47" s="69"/>
      <c r="AH47" s="69"/>
    </row>
    <row r="48" spans="2:42" ht="18.75" customHeight="1">
      <c r="I48" s="3"/>
      <c r="J48" s="3"/>
      <c r="K48" s="3"/>
      <c r="L48" s="4"/>
      <c r="M48" s="4"/>
      <c r="N48" s="5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</row>
    <row r="49" spans="2:38" ht="18.75" customHeight="1"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</row>
    <row r="50" spans="2:38" ht="18.75" customHeight="1">
      <c r="I50" s="3"/>
      <c r="J50" s="3"/>
      <c r="K50" s="3"/>
      <c r="L50" s="4"/>
      <c r="M50" s="4"/>
      <c r="N50" s="5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</row>
    <row r="51" spans="2:38" ht="18.75" customHeight="1">
      <c r="B51" s="3"/>
      <c r="C51" s="3"/>
      <c r="D51" s="3"/>
      <c r="E51" s="3"/>
      <c r="F51" s="3"/>
      <c r="G51" s="3"/>
      <c r="H51" s="3"/>
      <c r="I51" s="3"/>
      <c r="J51" s="3"/>
      <c r="K51" s="3"/>
      <c r="L51" s="4"/>
      <c r="M51" s="4"/>
      <c r="N51" s="5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</row>
    <row r="52" spans="2:38" ht="18.75" customHeight="1"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</row>
    <row r="53" spans="2:38" ht="18.75" customHeight="1">
      <c r="B53" s="3"/>
      <c r="C53" s="3"/>
      <c r="D53" s="3"/>
      <c r="E53" s="3"/>
      <c r="F53" s="3"/>
      <c r="G53" s="3"/>
      <c r="H53" s="3"/>
      <c r="I53" s="3"/>
      <c r="J53" s="3"/>
      <c r="K53" s="3"/>
      <c r="L53" s="4"/>
      <c r="M53" s="4"/>
      <c r="N53" s="5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</row>
    <row r="54" spans="2:38" ht="18.75" customHeight="1"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</row>
    <row r="55" spans="2:38" ht="18.75" customHeight="1">
      <c r="B55" s="3"/>
      <c r="C55" s="3"/>
      <c r="D55" s="3"/>
      <c r="E55" s="3"/>
      <c r="F55" s="3"/>
      <c r="G55" s="3"/>
      <c r="H55" s="3"/>
      <c r="I55" s="3"/>
      <c r="J55" s="3"/>
      <c r="K55" s="3"/>
      <c r="L55" s="4"/>
      <c r="M55" s="4"/>
      <c r="N55" s="5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</row>
    <row r="56" spans="2:38" ht="18.75" customHeight="1"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</row>
    <row r="57" spans="2:38" ht="18.75" customHeight="1">
      <c r="B57" s="3"/>
      <c r="C57" s="3"/>
      <c r="D57" s="3"/>
      <c r="E57" s="3"/>
      <c r="F57" s="3"/>
      <c r="G57" s="3"/>
      <c r="H57" s="3"/>
      <c r="I57" s="3"/>
      <c r="J57" s="3"/>
      <c r="K57" s="3"/>
      <c r="L57" s="4"/>
      <c r="M57" s="4"/>
      <c r="N57" s="5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</row>
    <row r="58" spans="2:38" ht="18.75" customHeight="1"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</row>
    <row r="59" spans="2:38" ht="18.75" customHeight="1">
      <c r="B59" s="3"/>
      <c r="C59" s="3"/>
      <c r="D59" s="3"/>
      <c r="E59" s="3"/>
      <c r="F59" s="3"/>
      <c r="G59" s="3"/>
      <c r="H59" s="3"/>
      <c r="I59" s="3"/>
      <c r="J59" s="3"/>
      <c r="K59" s="3"/>
      <c r="L59" s="4"/>
      <c r="M59" s="4"/>
      <c r="N59" s="5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</row>
    <row r="60" spans="2:38" ht="18.75" customHeight="1"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</row>
    <row r="61" spans="2:38" ht="18.75" customHeight="1">
      <c r="B61" s="3"/>
      <c r="C61" s="3"/>
      <c r="D61" s="3"/>
      <c r="E61" s="3"/>
      <c r="F61" s="3"/>
      <c r="G61" s="3"/>
      <c r="H61" s="3"/>
      <c r="I61" s="3"/>
      <c r="J61" s="3"/>
      <c r="K61" s="3"/>
      <c r="L61" s="4"/>
      <c r="M61" s="4"/>
      <c r="N61" s="5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</row>
    <row r="62" spans="2:38"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</row>
    <row r="63" spans="2:38"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4"/>
      <c r="N63" s="5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</row>
    <row r="64" spans="2:38"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</row>
    <row r="65" spans="2:38"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5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</row>
    <row r="66" spans="2:38"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</row>
    <row r="67" spans="2:38"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</row>
    <row r="68" spans="2:38"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</row>
    <row r="69" spans="2:38"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</row>
    <row r="70" spans="2:38"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</row>
    <row r="71" spans="2:38"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</row>
    <row r="72" spans="2:38"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</row>
    <row r="73" spans="2:38"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</row>
    <row r="74" spans="2:38"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</row>
    <row r="75" spans="2:38"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</row>
    <row r="76" spans="2:38"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</row>
    <row r="77" spans="2:38"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</row>
    <row r="78" spans="2:38"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</row>
    <row r="79" spans="2:38"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</row>
    <row r="80" spans="2:38"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</row>
    <row r="81" spans="2:38"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</row>
    <row r="82" spans="2:38"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</row>
    <row r="83" spans="2:38"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</row>
    <row r="84" spans="2:38"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</row>
    <row r="85" spans="2:38"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</row>
    <row r="86" spans="2:38"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</row>
    <row r="87" spans="2:38"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</row>
    <row r="88" spans="2:38"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</row>
    <row r="89" spans="2:38"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</row>
    <row r="90" spans="2:38"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</row>
    <row r="91" spans="2:38"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</row>
    <row r="92" spans="2:38"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</row>
    <row r="93" spans="2:38"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</row>
    <row r="94" spans="2:38"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</row>
    <row r="95" spans="2:38"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</row>
    <row r="96" spans="2:38"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</row>
    <row r="97" spans="2:38"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</row>
    <row r="98" spans="2:38"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</row>
    <row r="99" spans="2:38"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</row>
    <row r="100" spans="2:38"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</row>
    <row r="101" spans="2:38"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</row>
    <row r="102" spans="2:38"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</row>
    <row r="103" spans="2:38"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</row>
    <row r="104" spans="2:38"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</row>
    <row r="105" spans="2:38"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</row>
    <row r="106" spans="2:38"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</row>
    <row r="107" spans="2:38"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</row>
    <row r="108" spans="2:38"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</row>
    <row r="109" spans="2:38"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</row>
    <row r="110" spans="2:38"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</row>
    <row r="111" spans="2:38"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</row>
    <row r="112" spans="2:38"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</row>
    <row r="113" spans="2:38"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</row>
    <row r="114" spans="2:38"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</row>
    <row r="115" spans="2:38"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</row>
    <row r="116" spans="2:38"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</row>
    <row r="117" spans="2:38"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</row>
    <row r="118" spans="2:38"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</row>
    <row r="119" spans="2:38"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</row>
    <row r="120" spans="2:38"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</row>
    <row r="121" spans="2:38"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</row>
    <row r="122" spans="2:38"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</row>
    <row r="123" spans="2:38"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</row>
    <row r="124" spans="2:38"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</row>
    <row r="125" spans="2:38"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</row>
    <row r="126" spans="2:38"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</row>
    <row r="127" spans="2:38"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</row>
    <row r="128" spans="2:38"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</row>
    <row r="129" spans="2:38"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</row>
    <row r="130" spans="2:38"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</row>
    <row r="131" spans="2:38"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</row>
    <row r="132" spans="2:38"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</row>
    <row r="133" spans="2:38"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</row>
    <row r="134" spans="2:38"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</row>
    <row r="135" spans="2:38"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</row>
    <row r="136" spans="2:38"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</row>
    <row r="137" spans="2:38"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</row>
    <row r="138" spans="2:38"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</row>
    <row r="139" spans="2:38"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</row>
    <row r="140" spans="2:38"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</row>
    <row r="141" spans="2:38"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</row>
    <row r="142" spans="2:38"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</row>
    <row r="143" spans="2:38"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</row>
    <row r="144" spans="2:38"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</row>
    <row r="145" spans="2:38"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</row>
    <row r="146" spans="2:38"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</row>
    <row r="147" spans="2:38"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</row>
    <row r="148" spans="2:38"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</row>
    <row r="149" spans="2:38"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</row>
    <row r="150" spans="2:38"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</row>
    <row r="151" spans="2:38"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</row>
    <row r="152" spans="2:38"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</row>
    <row r="153" spans="2:38"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</row>
    <row r="154" spans="2:38"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</row>
    <row r="155" spans="2:38"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</row>
    <row r="156" spans="2:38"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</row>
    <row r="157" spans="2:38"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</row>
    <row r="158" spans="2:38"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</row>
    <row r="159" spans="2:38"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</row>
    <row r="160" spans="2:38"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</row>
    <row r="161" spans="2:38"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</row>
    <row r="162" spans="2:38"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</row>
    <row r="163" spans="2:38"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</row>
    <row r="164" spans="2:38"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</row>
    <row r="165" spans="2:38"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</row>
    <row r="166" spans="2:38"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</row>
    <row r="167" spans="2:38"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</row>
    <row r="168" spans="2:38"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</row>
    <row r="169" spans="2:38"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</row>
    <row r="170" spans="2:38"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</row>
    <row r="171" spans="2:38"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</row>
    <row r="172" spans="2:38"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</row>
    <row r="173" spans="2:38"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</row>
    <row r="174" spans="2:38"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</row>
    <row r="175" spans="2:38"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</row>
    <row r="176" spans="2:38"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</row>
    <row r="177" spans="2:38"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</row>
    <row r="178" spans="2:38"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</row>
    <row r="179" spans="2:38"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</row>
    <row r="180" spans="2:38"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</row>
    <row r="181" spans="2:38"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</row>
    <row r="182" spans="2:38"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</row>
    <row r="183" spans="2:38"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</row>
    <row r="184" spans="2:38"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</row>
    <row r="185" spans="2:38"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</row>
    <row r="186" spans="2:38"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</row>
    <row r="187" spans="2:38"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</row>
    <row r="188" spans="2:38"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</row>
    <row r="189" spans="2:38"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</row>
    <row r="190" spans="2:38"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</row>
    <row r="191" spans="2:38"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</row>
    <row r="192" spans="2:38"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</row>
    <row r="193" spans="2:38"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</row>
    <row r="194" spans="2:38"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</row>
    <row r="195" spans="2:38"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</row>
    <row r="196" spans="2:38"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</row>
    <row r="197" spans="2:38"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</row>
    <row r="198" spans="2:38"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</row>
    <row r="199" spans="2:38"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</row>
    <row r="200" spans="2:38"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</row>
    <row r="201" spans="2:38"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</row>
    <row r="202" spans="2:38"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</row>
    <row r="203" spans="2:38"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</row>
    <row r="204" spans="2:38"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</row>
    <row r="205" spans="2:38"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</row>
    <row r="206" spans="2:38"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</row>
    <row r="207" spans="2:38"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</row>
    <row r="208" spans="2:38"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</row>
    <row r="209" spans="2:38"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</row>
    <row r="210" spans="2:38"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</row>
    <row r="211" spans="2:38"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</row>
    <row r="212" spans="2:38"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</row>
    <row r="213" spans="2:38"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</row>
    <row r="214" spans="2:38"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</row>
    <row r="215" spans="2:38"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</row>
    <row r="216" spans="2:38"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</row>
    <row r="217" spans="2:38"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</row>
    <row r="218" spans="2:38"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</row>
    <row r="219" spans="2:38"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</row>
    <row r="220" spans="2:38"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</row>
    <row r="221" spans="2:38"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</row>
    <row r="222" spans="2:38"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</row>
    <row r="223" spans="2:38"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</row>
    <row r="224" spans="2:38"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</row>
    <row r="225" spans="2:38"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</row>
    <row r="226" spans="2:38"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</row>
    <row r="227" spans="2:38"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</row>
    <row r="228" spans="2:38"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</row>
    <row r="229" spans="2:38"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</row>
    <row r="230" spans="2:38"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</row>
    <row r="231" spans="2:38"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</row>
    <row r="232" spans="2:38"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</row>
    <row r="233" spans="2:38"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</row>
    <row r="234" spans="2:38"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</row>
    <row r="235" spans="2:38"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</row>
    <row r="236" spans="2:38"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</row>
    <row r="237" spans="2:38"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</row>
    <row r="238" spans="2:38"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</row>
    <row r="239" spans="2:38"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</row>
    <row r="240" spans="2:38"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</row>
    <row r="241" spans="2:38"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</row>
    <row r="242" spans="2:38"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</row>
    <row r="243" spans="2:38"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</row>
    <row r="244" spans="2:38"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</row>
    <row r="245" spans="2:38"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</row>
    <row r="246" spans="2:38"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</row>
    <row r="247" spans="2:38"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</row>
    <row r="248" spans="2:38"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</row>
    <row r="249" spans="2:38"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</row>
    <row r="250" spans="2:38"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</row>
    <row r="251" spans="2:38"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</row>
    <row r="252" spans="2:38"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</row>
    <row r="253" spans="2:38"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</row>
    <row r="254" spans="2:38"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</row>
    <row r="255" spans="2:38"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</row>
    <row r="256" spans="2:38"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</row>
    <row r="257" spans="2:38"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</row>
    <row r="258" spans="2:38"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</row>
    <row r="259" spans="2:38"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</row>
    <row r="260" spans="2:38"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</row>
    <row r="261" spans="2:38"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</row>
    <row r="262" spans="2:38"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</row>
    <row r="263" spans="2:38"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</row>
    <row r="264" spans="2:38"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</row>
    <row r="265" spans="2:38"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</row>
    <row r="266" spans="2:38"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</row>
    <row r="267" spans="2:38"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</row>
    <row r="268" spans="2:38"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</row>
    <row r="269" spans="2:38"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</row>
    <row r="270" spans="2:38"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</row>
    <row r="271" spans="2:38"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</row>
    <row r="272" spans="2:38"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</row>
    <row r="273" spans="2:38"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</row>
    <row r="274" spans="2:38"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</row>
    <row r="275" spans="2:38"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</row>
    <row r="276" spans="2:38"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</row>
    <row r="277" spans="2:38"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</row>
    <row r="278" spans="2:38"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</row>
    <row r="279" spans="2:38"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</row>
    <row r="280" spans="2:38"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</row>
    <row r="281" spans="2:38"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</row>
    <row r="282" spans="2:38"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</row>
    <row r="283" spans="2:38"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</row>
    <row r="284" spans="2:38"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</row>
    <row r="285" spans="2:38"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</row>
    <row r="286" spans="2:38"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</row>
    <row r="287" spans="2:38"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</row>
    <row r="288" spans="2:38"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</row>
    <row r="289" spans="2:38"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</row>
    <row r="290" spans="2:38"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</row>
    <row r="291" spans="2:38"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</row>
    <row r="292" spans="2:38"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</row>
    <row r="293" spans="2:38"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</row>
    <row r="294" spans="2:38"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</row>
    <row r="295" spans="2:38"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</row>
    <row r="296" spans="2:38"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</row>
    <row r="297" spans="2:38"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</row>
    <row r="298" spans="2:38"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</row>
    <row r="299" spans="2:38"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</row>
    <row r="300" spans="2:38"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</row>
    <row r="301" spans="2:38"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</row>
    <row r="302" spans="2:38"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</row>
    <row r="303" spans="2:38"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</row>
    <row r="304" spans="2:38"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</row>
    <row r="305" spans="2:38"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</row>
    <row r="306" spans="2:38"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</row>
    <row r="307" spans="2:38"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</row>
    <row r="308" spans="2:38"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</row>
    <row r="309" spans="2:38"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</row>
    <row r="310" spans="2:38"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</row>
    <row r="311" spans="2:38"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</row>
    <row r="312" spans="2:38"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</row>
    <row r="313" spans="2:38"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</row>
    <row r="314" spans="2:38"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</row>
    <row r="315" spans="2:38"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</row>
    <row r="316" spans="2:38"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</row>
    <row r="317" spans="2:38"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</row>
    <row r="318" spans="2:38"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</row>
    <row r="319" spans="2:38"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</row>
    <row r="320" spans="2:38"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</row>
    <row r="321" spans="2:38"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</row>
    <row r="322" spans="2:38"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</row>
    <row r="323" spans="2:38"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</row>
    <row r="324" spans="2:38"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</row>
    <row r="325" spans="2:38"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</row>
    <row r="326" spans="2:38"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</row>
    <row r="327" spans="2:38"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</row>
    <row r="328" spans="2:38"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</row>
    <row r="329" spans="2:38"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</row>
    <row r="330" spans="2:38"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</row>
    <row r="331" spans="2:38"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</row>
    <row r="332" spans="2:38"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</row>
    <row r="333" spans="2:38"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</row>
    <row r="334" spans="2:38"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</row>
    <row r="335" spans="2:38"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</row>
    <row r="336" spans="2:38"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</row>
    <row r="337" spans="2:38"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</row>
    <row r="338" spans="2:38"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</row>
    <row r="339" spans="2:38"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</row>
    <row r="340" spans="2:38"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</row>
    <row r="341" spans="2:38"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</row>
    <row r="342" spans="2:38"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</row>
    <row r="343" spans="2:38"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</row>
    <row r="344" spans="2:38"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</row>
    <row r="345" spans="2:38"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</row>
    <row r="346" spans="2:38"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</row>
    <row r="347" spans="2:38"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</row>
    <row r="348" spans="2:38"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</row>
    <row r="349" spans="2:38"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</row>
    <row r="350" spans="2:38"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</row>
    <row r="351" spans="2:38"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</row>
    <row r="352" spans="2:38"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</row>
    <row r="353" spans="2:38"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</row>
    <row r="354" spans="2:38"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</row>
    <row r="355" spans="2:38"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</row>
    <row r="356" spans="2:38"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</row>
    <row r="357" spans="2:38"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</row>
    <row r="358" spans="2:38"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</row>
    <row r="359" spans="2:38"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</row>
    <row r="360" spans="2:38"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</row>
    <row r="361" spans="2:38"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</row>
    <row r="362" spans="2:38"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</row>
    <row r="363" spans="2:38"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</row>
    <row r="364" spans="2:38"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</row>
    <row r="365" spans="2:38"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</row>
    <row r="366" spans="2:38"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</row>
    <row r="367" spans="2:38"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</row>
    <row r="368" spans="2:38"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</row>
    <row r="369" spans="2:38"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</row>
    <row r="370" spans="2:38"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</row>
    <row r="371" spans="2:38"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</row>
    <row r="372" spans="2:38"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</row>
    <row r="373" spans="2:38"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</row>
    <row r="374" spans="2:38"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</row>
    <row r="375" spans="2:38"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</row>
    <row r="376" spans="2:38"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</row>
    <row r="377" spans="2:38"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</row>
    <row r="378" spans="2:38"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</row>
    <row r="379" spans="2:38"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</row>
    <row r="380" spans="2:38"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</row>
    <row r="381" spans="2:38"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</row>
    <row r="382" spans="2:38"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</row>
    <row r="383" spans="2:38"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</row>
    <row r="384" spans="2:38"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</row>
    <row r="385" spans="2:38"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</row>
    <row r="386" spans="2:38"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</row>
    <row r="387" spans="2:38"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</row>
    <row r="388" spans="2:38"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</row>
    <row r="389" spans="2:38"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</row>
    <row r="390" spans="2:38"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</row>
    <row r="391" spans="2:38"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</row>
    <row r="392" spans="2:38"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</row>
    <row r="393" spans="2:38"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</row>
    <row r="394" spans="2:38"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</row>
    <row r="395" spans="2:38"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</row>
    <row r="396" spans="2:38"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</row>
    <row r="397" spans="2:38"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</row>
    <row r="398" spans="2:38"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</row>
    <row r="399" spans="2:38"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</row>
    <row r="400" spans="2:38"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</row>
    <row r="401" spans="2:38"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</row>
    <row r="402" spans="2:38"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</row>
    <row r="403" spans="2:38"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</row>
    <row r="404" spans="2:38"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</row>
    <row r="405" spans="2:38"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</row>
    <row r="406" spans="2:38"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</row>
    <row r="407" spans="2:38"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</row>
    <row r="408" spans="2:38"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</row>
    <row r="409" spans="2:38"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</row>
    <row r="410" spans="2:38"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</row>
    <row r="411" spans="2:38"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</row>
    <row r="412" spans="2:38"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</row>
    <row r="413" spans="2:38"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</row>
    <row r="414" spans="2:38"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</row>
    <row r="415" spans="2:38"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</row>
    <row r="416" spans="2:38"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</row>
    <row r="417" spans="2:38"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</row>
    <row r="418" spans="2:38"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</row>
    <row r="419" spans="2:38"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</row>
    <row r="420" spans="2:38"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</row>
    <row r="421" spans="2:38"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</row>
    <row r="422" spans="2:38"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</row>
    <row r="423" spans="2:38"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</row>
    <row r="424" spans="2:38"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</row>
    <row r="425" spans="2:38"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</row>
    <row r="426" spans="2:38"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</row>
    <row r="427" spans="2:38"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</row>
    <row r="428" spans="2:38"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</row>
    <row r="429" spans="2:38"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</row>
    <row r="430" spans="2:38"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</row>
    <row r="431" spans="2:38"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</row>
    <row r="432" spans="2:38"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</row>
    <row r="433" spans="2:38"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</row>
    <row r="434" spans="2:38"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</row>
    <row r="435" spans="2:38"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</row>
    <row r="436" spans="2:38"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</row>
    <row r="437" spans="2:38"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</row>
    <row r="438" spans="2:38"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</row>
    <row r="439" spans="2:38"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</row>
    <row r="440" spans="2:38"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</row>
    <row r="441" spans="2:38"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</row>
    <row r="442" spans="2:38"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</row>
    <row r="443" spans="2:38"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</row>
    <row r="444" spans="2:38"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</row>
    <row r="445" spans="2:38"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</row>
    <row r="446" spans="2:38"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</row>
    <row r="447" spans="2:38"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</row>
    <row r="448" spans="2:38"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</row>
    <row r="449" spans="2:21"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</row>
    <row r="450" spans="2:21"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</row>
    <row r="451" spans="2:21"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</row>
    <row r="452" spans="2:21"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</row>
    <row r="453" spans="2:21"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</row>
    <row r="454" spans="2:21"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</row>
    <row r="455" spans="2:21"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</row>
    <row r="456" spans="2:21"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</row>
    <row r="457" spans="2:21"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</row>
    <row r="458" spans="2:21"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</row>
    <row r="459" spans="2:21"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</row>
    <row r="460" spans="2:21"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</row>
    <row r="461" spans="2:21"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</row>
    <row r="462" spans="2:21"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</row>
    <row r="463" spans="2:21"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</row>
    <row r="464" spans="2:21"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</row>
    <row r="465" spans="2:21"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</row>
    <row r="466" spans="2:21"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</row>
    <row r="467" spans="2:21"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</row>
    <row r="468" spans="2:21"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</row>
    <row r="469" spans="2:21"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</row>
    <row r="470" spans="2:21"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</row>
    <row r="471" spans="2:21"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</row>
    <row r="472" spans="2:21"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</row>
    <row r="473" spans="2:21"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</row>
    <row r="474" spans="2:21"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</row>
    <row r="475" spans="2:21"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</row>
    <row r="476" spans="2:21"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</row>
    <row r="477" spans="2:21"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</row>
    <row r="478" spans="2:21"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</row>
    <row r="479" spans="2:21"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</row>
    <row r="480" spans="2:21"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</row>
    <row r="481" spans="2:21"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</row>
    <row r="482" spans="2:21"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</row>
    <row r="483" spans="2:21"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</row>
    <row r="484" spans="2:21"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</row>
    <row r="485" spans="2:21"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</row>
    <row r="486" spans="2:21"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</row>
    <row r="487" spans="2:21"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</row>
    <row r="488" spans="2:21"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</row>
    <row r="489" spans="2:21"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</row>
    <row r="490" spans="2:21"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</row>
    <row r="491" spans="2:21"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</row>
    <row r="492" spans="2:21"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</row>
    <row r="493" spans="2:21"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</row>
    <row r="494" spans="2:21"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</row>
    <row r="495" spans="2:21"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</row>
    <row r="496" spans="2:21"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</row>
    <row r="497" spans="2:21"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</row>
    <row r="498" spans="2:21"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</row>
    <row r="499" spans="2:21"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</row>
    <row r="500" spans="2:21"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</row>
    <row r="501" spans="2:21"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</row>
    <row r="502" spans="2:21"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</row>
    <row r="503" spans="2:21"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</row>
    <row r="504" spans="2:21"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</row>
    <row r="505" spans="2:21"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</row>
    <row r="506" spans="2:21"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</row>
    <row r="507" spans="2:21"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</row>
    <row r="508" spans="2:21"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</row>
    <row r="509" spans="2:21"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</row>
    <row r="510" spans="2:21"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</row>
    <row r="511" spans="2:21"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</row>
    <row r="512" spans="2:21"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</row>
    <row r="513" spans="2:21"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</row>
    <row r="514" spans="2:21"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</row>
    <row r="515" spans="2:21"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</row>
    <row r="516" spans="2:21"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</row>
    <row r="517" spans="2:21"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</row>
    <row r="518" spans="2:21"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</row>
    <row r="519" spans="2:21"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</row>
    <row r="520" spans="2:21"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</row>
    <row r="521" spans="2:21"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</row>
    <row r="522" spans="2:21"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</row>
    <row r="523" spans="2:21"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</row>
    <row r="524" spans="2:21"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</row>
    <row r="525" spans="2:21"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</row>
    <row r="526" spans="2:21"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</row>
    <row r="527" spans="2:21"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</row>
    <row r="528" spans="2:21"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</row>
    <row r="529" spans="2:21"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</row>
    <row r="530" spans="2:21"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</row>
    <row r="531" spans="2:21"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</row>
    <row r="532" spans="2:21"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</row>
    <row r="533" spans="2:21"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</row>
    <row r="534" spans="2:21"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</row>
    <row r="535" spans="2:21"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</row>
    <row r="536" spans="2:21"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</row>
    <row r="537" spans="2:21"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</row>
    <row r="538" spans="2:21"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</row>
    <row r="539" spans="2:21"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</row>
    <row r="540" spans="2:21"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</row>
    <row r="541" spans="2:21"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</row>
    <row r="542" spans="2:21"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</row>
    <row r="543" spans="2:21"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</row>
    <row r="544" spans="2:21"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</row>
    <row r="545" spans="2:21"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</row>
    <row r="546" spans="2:21"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</row>
    <row r="547" spans="2:21"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</row>
    <row r="548" spans="2:21"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</row>
    <row r="549" spans="2:21"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</row>
    <row r="550" spans="2:21"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</row>
    <row r="551" spans="2:21"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</row>
    <row r="552" spans="2:21"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</row>
    <row r="553" spans="2:21"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</row>
    <row r="554" spans="2:21"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</row>
    <row r="555" spans="2:21"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</row>
    <row r="556" spans="2:21"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</row>
    <row r="557" spans="2:21"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</row>
    <row r="558" spans="2:21"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</row>
    <row r="559" spans="2:21"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</row>
    <row r="560" spans="2:21"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</row>
    <row r="561" spans="2:21"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</row>
    <row r="562" spans="2:21"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</row>
    <row r="563" spans="2:21"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</row>
    <row r="564" spans="2:21"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</row>
    <row r="565" spans="2:21"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</row>
    <row r="566" spans="2:21"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</row>
    <row r="567" spans="2:21"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</row>
    <row r="568" spans="2:21"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</row>
    <row r="569" spans="2:21"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</row>
    <row r="570" spans="2:21"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</row>
    <row r="571" spans="2:21"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</row>
    <row r="572" spans="2:21"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</row>
    <row r="573" spans="2:21"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</row>
    <row r="574" spans="2:21"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</row>
    <row r="575" spans="2:21"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</row>
    <row r="576" spans="2:21"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</row>
    <row r="577" spans="2:21"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</row>
    <row r="578" spans="2:21"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</row>
    <row r="579" spans="2:21"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</row>
    <row r="580" spans="2:21"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</row>
    <row r="581" spans="2:21"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</row>
    <row r="582" spans="2:21"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</row>
    <row r="583" spans="2:21"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</row>
    <row r="584" spans="2:21"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</row>
    <row r="585" spans="2:21"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</row>
    <row r="586" spans="2:21"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</row>
    <row r="587" spans="2:21"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</row>
    <row r="588" spans="2:21"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</row>
    <row r="589" spans="2:21"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</row>
    <row r="590" spans="2:21"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</row>
    <row r="591" spans="2:21"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</row>
    <row r="592" spans="2:21"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</row>
    <row r="593" spans="2:21"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</row>
    <row r="594" spans="2:21"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</row>
    <row r="595" spans="2:21"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</row>
    <row r="596" spans="2:21"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</row>
    <row r="597" spans="2:21"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</row>
    <row r="598" spans="2:21"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</row>
    <row r="599" spans="2:21"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</row>
    <row r="600" spans="2:21"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</row>
    <row r="601" spans="2:21"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</row>
    <row r="602" spans="2:21"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</row>
    <row r="603" spans="2:21"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</row>
    <row r="604" spans="2:21"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</row>
    <row r="605" spans="2:21"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</row>
    <row r="606" spans="2:21"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</row>
    <row r="607" spans="2:21"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</row>
    <row r="608" spans="2:21"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</row>
    <row r="609" spans="2:21"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</row>
    <row r="610" spans="2:21"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</row>
    <row r="611" spans="2:21"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</row>
    <row r="612" spans="2:21"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</row>
    <row r="613" spans="2:21"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</row>
    <row r="614" spans="2:21"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</row>
    <row r="615" spans="2:21"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</row>
    <row r="616" spans="2:21"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</row>
    <row r="617" spans="2:21"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</row>
    <row r="618" spans="2:21"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</row>
    <row r="619" spans="2:21"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</row>
    <row r="620" spans="2:21"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</row>
    <row r="621" spans="2:21"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</row>
    <row r="622" spans="2:21"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</row>
    <row r="623" spans="2:21"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</row>
    <row r="624" spans="2:21"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</row>
    <row r="625" spans="2:21"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</row>
    <row r="626" spans="2:21"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</row>
    <row r="627" spans="2:21"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</row>
    <row r="628" spans="2:21"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</row>
    <row r="629" spans="2:21"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</row>
    <row r="630" spans="2:21"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</row>
    <row r="631" spans="2:21"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</row>
    <row r="632" spans="2:21"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</row>
    <row r="633" spans="2:21"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</row>
    <row r="634" spans="2:21"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</row>
    <row r="635" spans="2:21"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</row>
    <row r="636" spans="2:21"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</row>
    <row r="637" spans="2:21"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</row>
    <row r="638" spans="2:21"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</row>
    <row r="639" spans="2:21"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</row>
    <row r="640" spans="2:21"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</row>
    <row r="641" spans="2:21"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</row>
    <row r="642" spans="2:21"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</row>
    <row r="643" spans="2:21"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</row>
    <row r="644" spans="2:21"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</row>
    <row r="645" spans="2:21"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</row>
    <row r="646" spans="2:21"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</row>
    <row r="647" spans="2:21"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</row>
    <row r="648" spans="2:21"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</row>
    <row r="649" spans="2:21"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</row>
    <row r="650" spans="2:21"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</row>
    <row r="651" spans="2:21"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</row>
    <row r="652" spans="2:21"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</row>
    <row r="653" spans="2:21"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</row>
    <row r="654" spans="2:21"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</row>
    <row r="655" spans="2:21"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</row>
    <row r="656" spans="2:21"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</row>
    <row r="657" spans="2:21"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</row>
    <row r="658" spans="2:21"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</row>
    <row r="659" spans="2:21"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</row>
    <row r="660" spans="2:21"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</row>
    <row r="661" spans="2:21"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</row>
    <row r="662" spans="2:21"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</row>
    <row r="663" spans="2:21"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</row>
    <row r="664" spans="2:21"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</row>
    <row r="665" spans="2:21"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</row>
    <row r="666" spans="2:21"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</row>
    <row r="667" spans="2:21"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</row>
    <row r="668" spans="2:21"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</row>
    <row r="669" spans="2:21"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</row>
    <row r="670" spans="2:21"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</row>
    <row r="671" spans="2:21"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</row>
    <row r="672" spans="2:21"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</row>
    <row r="673" spans="2:21"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</row>
    <row r="674" spans="2:21"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</row>
    <row r="675" spans="2:21"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</row>
    <row r="676" spans="2:21"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</row>
    <row r="677" spans="2:21"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</row>
    <row r="678" spans="2:21"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</row>
    <row r="679" spans="2:21"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</row>
    <row r="680" spans="2:21"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</row>
    <row r="681" spans="2:21"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</row>
    <row r="682" spans="2:21"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</row>
    <row r="683" spans="2:21"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</row>
    <row r="684" spans="2:21"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</row>
    <row r="685" spans="2:21"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</row>
    <row r="686" spans="2:21"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</row>
    <row r="687" spans="2:21"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</row>
    <row r="688" spans="2:21"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</row>
    <row r="689" spans="2:21"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</row>
    <row r="690" spans="2:21"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</row>
    <row r="691" spans="2:21"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</row>
    <row r="692" spans="2:21"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</row>
    <row r="693" spans="2:21"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</row>
    <row r="694" spans="2:21"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</row>
    <row r="695" spans="2:21"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</row>
    <row r="696" spans="2:21"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</row>
    <row r="697" spans="2:21"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</row>
    <row r="698" spans="2:21"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</row>
    <row r="699" spans="2:21"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</row>
    <row r="700" spans="2:21"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</row>
    <row r="701" spans="2:21"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</row>
    <row r="702" spans="2:21"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</row>
    <row r="703" spans="2:21"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</row>
    <row r="704" spans="2:21"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</row>
    <row r="705" spans="2:21"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</row>
    <row r="706" spans="2:21"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</row>
    <row r="707" spans="2:21"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</row>
    <row r="708" spans="2:21"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</row>
    <row r="709" spans="2:21"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</row>
    <row r="710" spans="2:21"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</row>
    <row r="711" spans="2:21"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</row>
    <row r="712" spans="2:21"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</row>
    <row r="713" spans="2:21"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</row>
    <row r="714" spans="2:21"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</row>
    <row r="715" spans="2:21"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</row>
    <row r="716" spans="2:21"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</row>
    <row r="717" spans="2:21"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</row>
    <row r="718" spans="2:21"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</row>
    <row r="719" spans="2:21"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</row>
    <row r="720" spans="2:21"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</row>
    <row r="721" spans="2:21"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</row>
    <row r="722" spans="2:21"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</row>
    <row r="723" spans="2:21"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</row>
    <row r="724" spans="2:21"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</row>
    <row r="725" spans="2:21"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</row>
    <row r="726" spans="2:21"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</row>
    <row r="727" spans="2:21"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</row>
    <row r="728" spans="2:21"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</row>
    <row r="729" spans="2:21"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</row>
    <row r="730" spans="2:21"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</row>
    <row r="731" spans="2:21"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</row>
    <row r="732" spans="2:21"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</row>
    <row r="733" spans="2:21"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</row>
    <row r="734" spans="2:21"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</row>
    <row r="735" spans="2:21"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</row>
    <row r="736" spans="2:21"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</row>
    <row r="737" spans="3:21"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</row>
    <row r="738" spans="3:21">
      <c r="C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</row>
    <row r="739" spans="3:21"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</row>
    <row r="740" spans="3:21"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</row>
    <row r="741" spans="3:21"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</row>
    <row r="742" spans="3:21"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</row>
    <row r="743" spans="3:21"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</row>
    <row r="744" spans="3:21"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</row>
    <row r="745" spans="3:21"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</row>
    <row r="746" spans="3:21"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</row>
    <row r="747" spans="3:21"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</row>
    <row r="748" spans="3:21"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</row>
    <row r="749" spans="3:21"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</row>
    <row r="750" spans="3:21"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</row>
    <row r="751" spans="3:21"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</row>
    <row r="752" spans="3:21"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</row>
    <row r="753" spans="9:21"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</row>
    <row r="754" spans="9:21"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</row>
    <row r="755" spans="9:21"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</row>
    <row r="756" spans="9:21"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</row>
    <row r="757" spans="9:21"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</row>
    <row r="758" spans="9:21"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</row>
    <row r="759" spans="9:21"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</row>
    <row r="760" spans="9:21"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</row>
    <row r="761" spans="9:21">
      <c r="I761" s="3"/>
      <c r="L761" s="3"/>
      <c r="M761" s="3"/>
      <c r="N761" s="3"/>
      <c r="O761" s="3"/>
      <c r="P761" s="3"/>
      <c r="Q761" s="3"/>
      <c r="R761" s="3"/>
      <c r="S761" s="3"/>
      <c r="T761" s="3"/>
      <c r="U761" s="3"/>
    </row>
    <row r="762" spans="9:21">
      <c r="I762" s="3"/>
      <c r="L762" s="3"/>
      <c r="M762" s="3"/>
      <c r="N762" s="3"/>
      <c r="O762" s="3"/>
      <c r="P762" s="3"/>
      <c r="Q762" s="3"/>
      <c r="R762" s="3"/>
      <c r="S762" s="3"/>
      <c r="T762" s="3"/>
      <c r="U762" s="3"/>
    </row>
    <row r="763" spans="9:21">
      <c r="M763" s="3"/>
      <c r="N763" s="3"/>
      <c r="O763" s="3"/>
      <c r="P763" s="3"/>
      <c r="Q763" s="3"/>
      <c r="R763" s="3"/>
      <c r="S763" s="3"/>
      <c r="T763" s="3"/>
      <c r="U763" s="3"/>
    </row>
    <row r="764" spans="9:21">
      <c r="M764" s="3"/>
      <c r="N764" s="3"/>
      <c r="O764" s="3"/>
    </row>
    <row r="765" spans="9:21">
      <c r="N765" s="3"/>
      <c r="O765" s="3"/>
    </row>
    <row r="766" spans="9:21">
      <c r="N766" s="3"/>
      <c r="O766" s="3"/>
    </row>
    <row r="767" spans="9:21">
      <c r="O767" s="3"/>
    </row>
  </sheetData>
  <mergeCells count="32">
    <mergeCell ref="B40:B41"/>
    <mergeCell ref="C40:C41"/>
    <mergeCell ref="D40:D41"/>
    <mergeCell ref="E40:F40"/>
    <mergeCell ref="I40:J40"/>
    <mergeCell ref="E41:F41"/>
    <mergeCell ref="I41:J41"/>
    <mergeCell ref="B37:J37"/>
    <mergeCell ref="B38:C38"/>
    <mergeCell ref="D38:D39"/>
    <mergeCell ref="E38:F39"/>
    <mergeCell ref="G38:G39"/>
    <mergeCell ref="H38:H39"/>
    <mergeCell ref="I38:J39"/>
    <mergeCell ref="B14:C14"/>
    <mergeCell ref="B34:C34"/>
    <mergeCell ref="B35:C35"/>
    <mergeCell ref="B8:C9"/>
    <mergeCell ref="B2:J3"/>
    <mergeCell ref="D4:E4"/>
    <mergeCell ref="G4:G6"/>
    <mergeCell ref="H4:I4"/>
    <mergeCell ref="D5:E5"/>
    <mergeCell ref="D6:E6"/>
    <mergeCell ref="H6:I6"/>
    <mergeCell ref="B27:C27"/>
    <mergeCell ref="H5:I5"/>
    <mergeCell ref="B43:G43"/>
    <mergeCell ref="B45:E45"/>
    <mergeCell ref="B46:E46"/>
    <mergeCell ref="B47:E47"/>
    <mergeCell ref="B44:E44"/>
  </mergeCells>
  <pageMargins left="0.70866141732283472" right="0.70866141732283472" top="0.74803149606299213" bottom="0.74803149606299213" header="0.31496062992125984" footer="0.31496062992125984"/>
  <pageSetup scale="53" orientation="landscape" horizontalDpi="4294967293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AI797"/>
  <sheetViews>
    <sheetView showGridLines="0" zoomScale="85" zoomScaleNormal="85" workbookViewId="0">
      <selection activeCell="E77" sqref="E77:E79"/>
    </sheetView>
  </sheetViews>
  <sheetFormatPr defaultRowHeight="15.75"/>
  <cols>
    <col min="1" max="1" width="3.42578125" style="2" customWidth="1"/>
    <col min="2" max="2" width="16" style="2" customWidth="1"/>
    <col min="3" max="3" width="48.85546875" style="2" customWidth="1"/>
    <col min="4" max="13" width="21.7109375" style="2" customWidth="1"/>
    <col min="14" max="14" width="18.28515625" style="2" customWidth="1"/>
    <col min="15" max="15" width="12" style="2" customWidth="1"/>
    <col min="16" max="16" width="11.42578125" style="2" bestFit="1" customWidth="1"/>
    <col min="17" max="252" width="9.140625" style="2"/>
    <col min="253" max="253" width="12.85546875" style="2" bestFit="1" customWidth="1"/>
    <col min="254" max="254" width="15.42578125" style="2" customWidth="1"/>
    <col min="255" max="255" width="23.42578125" style="2" customWidth="1"/>
    <col min="256" max="259" width="22.7109375" style="2" customWidth="1"/>
    <col min="260" max="261" width="23.85546875" style="2" customWidth="1"/>
    <col min="262" max="262" width="22.85546875" style="2" customWidth="1"/>
    <col min="263" max="263" width="41.28515625" style="2" customWidth="1"/>
    <col min="264" max="264" width="21.42578125" style="2" customWidth="1"/>
    <col min="265" max="265" width="18.28515625" style="2" customWidth="1"/>
    <col min="266" max="266" width="20.5703125" style="2" customWidth="1"/>
    <col min="267" max="267" width="17" style="2" customWidth="1"/>
    <col min="268" max="268" width="27.28515625" style="2" customWidth="1"/>
    <col min="269" max="269" width="21.7109375" style="2" customWidth="1"/>
    <col min="270" max="270" width="18.28515625" style="2" customWidth="1"/>
    <col min="271" max="271" width="12" style="2" customWidth="1"/>
    <col min="272" max="272" width="11.42578125" style="2" bestFit="1" customWidth="1"/>
    <col min="273" max="508" width="9.140625" style="2"/>
    <col min="509" max="509" width="12.85546875" style="2" bestFit="1" customWidth="1"/>
    <col min="510" max="510" width="15.42578125" style="2" customWidth="1"/>
    <col min="511" max="511" width="23.42578125" style="2" customWidth="1"/>
    <col min="512" max="515" width="22.7109375" style="2" customWidth="1"/>
    <col min="516" max="517" width="23.85546875" style="2" customWidth="1"/>
    <col min="518" max="518" width="22.85546875" style="2" customWidth="1"/>
    <col min="519" max="519" width="41.28515625" style="2" customWidth="1"/>
    <col min="520" max="520" width="21.42578125" style="2" customWidth="1"/>
    <col min="521" max="521" width="18.28515625" style="2" customWidth="1"/>
    <col min="522" max="522" width="20.5703125" style="2" customWidth="1"/>
    <col min="523" max="523" width="17" style="2" customWidth="1"/>
    <col min="524" max="524" width="27.28515625" style="2" customWidth="1"/>
    <col min="525" max="525" width="21.7109375" style="2" customWidth="1"/>
    <col min="526" max="526" width="18.28515625" style="2" customWidth="1"/>
    <col min="527" max="527" width="12" style="2" customWidth="1"/>
    <col min="528" max="528" width="11.42578125" style="2" bestFit="1" customWidth="1"/>
    <col min="529" max="764" width="9.140625" style="2"/>
    <col min="765" max="765" width="12.85546875" style="2" bestFit="1" customWidth="1"/>
    <col min="766" max="766" width="15.42578125" style="2" customWidth="1"/>
    <col min="767" max="767" width="23.42578125" style="2" customWidth="1"/>
    <col min="768" max="771" width="22.7109375" style="2" customWidth="1"/>
    <col min="772" max="773" width="23.85546875" style="2" customWidth="1"/>
    <col min="774" max="774" width="22.85546875" style="2" customWidth="1"/>
    <col min="775" max="775" width="41.28515625" style="2" customWidth="1"/>
    <col min="776" max="776" width="21.42578125" style="2" customWidth="1"/>
    <col min="777" max="777" width="18.28515625" style="2" customWidth="1"/>
    <col min="778" max="778" width="20.5703125" style="2" customWidth="1"/>
    <col min="779" max="779" width="17" style="2" customWidth="1"/>
    <col min="780" max="780" width="27.28515625" style="2" customWidth="1"/>
    <col min="781" max="781" width="21.7109375" style="2" customWidth="1"/>
    <col min="782" max="782" width="18.28515625" style="2" customWidth="1"/>
    <col min="783" max="783" width="12" style="2" customWidth="1"/>
    <col min="784" max="784" width="11.42578125" style="2" bestFit="1" customWidth="1"/>
    <col min="785" max="1020" width="9.140625" style="2"/>
    <col min="1021" max="1021" width="12.85546875" style="2" bestFit="1" customWidth="1"/>
    <col min="1022" max="1022" width="15.42578125" style="2" customWidth="1"/>
    <col min="1023" max="1023" width="23.42578125" style="2" customWidth="1"/>
    <col min="1024" max="1027" width="22.7109375" style="2" customWidth="1"/>
    <col min="1028" max="1029" width="23.85546875" style="2" customWidth="1"/>
    <col min="1030" max="1030" width="22.85546875" style="2" customWidth="1"/>
    <col min="1031" max="1031" width="41.28515625" style="2" customWidth="1"/>
    <col min="1032" max="1032" width="21.42578125" style="2" customWidth="1"/>
    <col min="1033" max="1033" width="18.28515625" style="2" customWidth="1"/>
    <col min="1034" max="1034" width="20.5703125" style="2" customWidth="1"/>
    <col min="1035" max="1035" width="17" style="2" customWidth="1"/>
    <col min="1036" max="1036" width="27.28515625" style="2" customWidth="1"/>
    <col min="1037" max="1037" width="21.7109375" style="2" customWidth="1"/>
    <col min="1038" max="1038" width="18.28515625" style="2" customWidth="1"/>
    <col min="1039" max="1039" width="12" style="2" customWidth="1"/>
    <col min="1040" max="1040" width="11.42578125" style="2" bestFit="1" customWidth="1"/>
    <col min="1041" max="1276" width="9.140625" style="2"/>
    <col min="1277" max="1277" width="12.85546875" style="2" bestFit="1" customWidth="1"/>
    <col min="1278" max="1278" width="15.42578125" style="2" customWidth="1"/>
    <col min="1279" max="1279" width="23.42578125" style="2" customWidth="1"/>
    <col min="1280" max="1283" width="22.7109375" style="2" customWidth="1"/>
    <col min="1284" max="1285" width="23.85546875" style="2" customWidth="1"/>
    <col min="1286" max="1286" width="22.85546875" style="2" customWidth="1"/>
    <col min="1287" max="1287" width="41.28515625" style="2" customWidth="1"/>
    <col min="1288" max="1288" width="21.42578125" style="2" customWidth="1"/>
    <col min="1289" max="1289" width="18.28515625" style="2" customWidth="1"/>
    <col min="1290" max="1290" width="20.5703125" style="2" customWidth="1"/>
    <col min="1291" max="1291" width="17" style="2" customWidth="1"/>
    <col min="1292" max="1292" width="27.28515625" style="2" customWidth="1"/>
    <col min="1293" max="1293" width="21.7109375" style="2" customWidth="1"/>
    <col min="1294" max="1294" width="18.28515625" style="2" customWidth="1"/>
    <col min="1295" max="1295" width="12" style="2" customWidth="1"/>
    <col min="1296" max="1296" width="11.42578125" style="2" bestFit="1" customWidth="1"/>
    <col min="1297" max="1532" width="9.140625" style="2"/>
    <col min="1533" max="1533" width="12.85546875" style="2" bestFit="1" customWidth="1"/>
    <col min="1534" max="1534" width="15.42578125" style="2" customWidth="1"/>
    <col min="1535" max="1535" width="23.42578125" style="2" customWidth="1"/>
    <col min="1536" max="1539" width="22.7109375" style="2" customWidth="1"/>
    <col min="1540" max="1541" width="23.85546875" style="2" customWidth="1"/>
    <col min="1542" max="1542" width="22.85546875" style="2" customWidth="1"/>
    <col min="1543" max="1543" width="41.28515625" style="2" customWidth="1"/>
    <col min="1544" max="1544" width="21.42578125" style="2" customWidth="1"/>
    <col min="1545" max="1545" width="18.28515625" style="2" customWidth="1"/>
    <col min="1546" max="1546" width="20.5703125" style="2" customWidth="1"/>
    <col min="1547" max="1547" width="17" style="2" customWidth="1"/>
    <col min="1548" max="1548" width="27.28515625" style="2" customWidth="1"/>
    <col min="1549" max="1549" width="21.7109375" style="2" customWidth="1"/>
    <col min="1550" max="1550" width="18.28515625" style="2" customWidth="1"/>
    <col min="1551" max="1551" width="12" style="2" customWidth="1"/>
    <col min="1552" max="1552" width="11.42578125" style="2" bestFit="1" customWidth="1"/>
    <col min="1553" max="1788" width="9.140625" style="2"/>
    <col min="1789" max="1789" width="12.85546875" style="2" bestFit="1" customWidth="1"/>
    <col min="1790" max="1790" width="15.42578125" style="2" customWidth="1"/>
    <col min="1791" max="1791" width="23.42578125" style="2" customWidth="1"/>
    <col min="1792" max="1795" width="22.7109375" style="2" customWidth="1"/>
    <col min="1796" max="1797" width="23.85546875" style="2" customWidth="1"/>
    <col min="1798" max="1798" width="22.85546875" style="2" customWidth="1"/>
    <col min="1799" max="1799" width="41.28515625" style="2" customWidth="1"/>
    <col min="1800" max="1800" width="21.42578125" style="2" customWidth="1"/>
    <col min="1801" max="1801" width="18.28515625" style="2" customWidth="1"/>
    <col min="1802" max="1802" width="20.5703125" style="2" customWidth="1"/>
    <col min="1803" max="1803" width="17" style="2" customWidth="1"/>
    <col min="1804" max="1804" width="27.28515625" style="2" customWidth="1"/>
    <col min="1805" max="1805" width="21.7109375" style="2" customWidth="1"/>
    <col min="1806" max="1806" width="18.28515625" style="2" customWidth="1"/>
    <col min="1807" max="1807" width="12" style="2" customWidth="1"/>
    <col min="1808" max="1808" width="11.42578125" style="2" bestFit="1" customWidth="1"/>
    <col min="1809" max="2044" width="9.140625" style="2"/>
    <col min="2045" max="2045" width="12.85546875" style="2" bestFit="1" customWidth="1"/>
    <col min="2046" max="2046" width="15.42578125" style="2" customWidth="1"/>
    <col min="2047" max="2047" width="23.42578125" style="2" customWidth="1"/>
    <col min="2048" max="2051" width="22.7109375" style="2" customWidth="1"/>
    <col min="2052" max="2053" width="23.85546875" style="2" customWidth="1"/>
    <col min="2054" max="2054" width="22.85546875" style="2" customWidth="1"/>
    <col min="2055" max="2055" width="41.28515625" style="2" customWidth="1"/>
    <col min="2056" max="2056" width="21.42578125" style="2" customWidth="1"/>
    <col min="2057" max="2057" width="18.28515625" style="2" customWidth="1"/>
    <col min="2058" max="2058" width="20.5703125" style="2" customWidth="1"/>
    <col min="2059" max="2059" width="17" style="2" customWidth="1"/>
    <col min="2060" max="2060" width="27.28515625" style="2" customWidth="1"/>
    <col min="2061" max="2061" width="21.7109375" style="2" customWidth="1"/>
    <col min="2062" max="2062" width="18.28515625" style="2" customWidth="1"/>
    <col min="2063" max="2063" width="12" style="2" customWidth="1"/>
    <col min="2064" max="2064" width="11.42578125" style="2" bestFit="1" customWidth="1"/>
    <col min="2065" max="2300" width="9.140625" style="2"/>
    <col min="2301" max="2301" width="12.85546875" style="2" bestFit="1" customWidth="1"/>
    <col min="2302" max="2302" width="15.42578125" style="2" customWidth="1"/>
    <col min="2303" max="2303" width="23.42578125" style="2" customWidth="1"/>
    <col min="2304" max="2307" width="22.7109375" style="2" customWidth="1"/>
    <col min="2308" max="2309" width="23.85546875" style="2" customWidth="1"/>
    <col min="2310" max="2310" width="22.85546875" style="2" customWidth="1"/>
    <col min="2311" max="2311" width="41.28515625" style="2" customWidth="1"/>
    <col min="2312" max="2312" width="21.42578125" style="2" customWidth="1"/>
    <col min="2313" max="2313" width="18.28515625" style="2" customWidth="1"/>
    <col min="2314" max="2314" width="20.5703125" style="2" customWidth="1"/>
    <col min="2315" max="2315" width="17" style="2" customWidth="1"/>
    <col min="2316" max="2316" width="27.28515625" style="2" customWidth="1"/>
    <col min="2317" max="2317" width="21.7109375" style="2" customWidth="1"/>
    <col min="2318" max="2318" width="18.28515625" style="2" customWidth="1"/>
    <col min="2319" max="2319" width="12" style="2" customWidth="1"/>
    <col min="2320" max="2320" width="11.42578125" style="2" bestFit="1" customWidth="1"/>
    <col min="2321" max="2556" width="9.140625" style="2"/>
    <col min="2557" max="2557" width="12.85546875" style="2" bestFit="1" customWidth="1"/>
    <col min="2558" max="2558" width="15.42578125" style="2" customWidth="1"/>
    <col min="2559" max="2559" width="23.42578125" style="2" customWidth="1"/>
    <col min="2560" max="2563" width="22.7109375" style="2" customWidth="1"/>
    <col min="2564" max="2565" width="23.85546875" style="2" customWidth="1"/>
    <col min="2566" max="2566" width="22.85546875" style="2" customWidth="1"/>
    <col min="2567" max="2567" width="41.28515625" style="2" customWidth="1"/>
    <col min="2568" max="2568" width="21.42578125" style="2" customWidth="1"/>
    <col min="2569" max="2569" width="18.28515625" style="2" customWidth="1"/>
    <col min="2570" max="2570" width="20.5703125" style="2" customWidth="1"/>
    <col min="2571" max="2571" width="17" style="2" customWidth="1"/>
    <col min="2572" max="2572" width="27.28515625" style="2" customWidth="1"/>
    <col min="2573" max="2573" width="21.7109375" style="2" customWidth="1"/>
    <col min="2574" max="2574" width="18.28515625" style="2" customWidth="1"/>
    <col min="2575" max="2575" width="12" style="2" customWidth="1"/>
    <col min="2576" max="2576" width="11.42578125" style="2" bestFit="1" customWidth="1"/>
    <col min="2577" max="2812" width="9.140625" style="2"/>
    <col min="2813" max="2813" width="12.85546875" style="2" bestFit="1" customWidth="1"/>
    <col min="2814" max="2814" width="15.42578125" style="2" customWidth="1"/>
    <col min="2815" max="2815" width="23.42578125" style="2" customWidth="1"/>
    <col min="2816" max="2819" width="22.7109375" style="2" customWidth="1"/>
    <col min="2820" max="2821" width="23.85546875" style="2" customWidth="1"/>
    <col min="2822" max="2822" width="22.85546875" style="2" customWidth="1"/>
    <col min="2823" max="2823" width="41.28515625" style="2" customWidth="1"/>
    <col min="2824" max="2824" width="21.42578125" style="2" customWidth="1"/>
    <col min="2825" max="2825" width="18.28515625" style="2" customWidth="1"/>
    <col min="2826" max="2826" width="20.5703125" style="2" customWidth="1"/>
    <col min="2827" max="2827" width="17" style="2" customWidth="1"/>
    <col min="2828" max="2828" width="27.28515625" style="2" customWidth="1"/>
    <col min="2829" max="2829" width="21.7109375" style="2" customWidth="1"/>
    <col min="2830" max="2830" width="18.28515625" style="2" customWidth="1"/>
    <col min="2831" max="2831" width="12" style="2" customWidth="1"/>
    <col min="2832" max="2832" width="11.42578125" style="2" bestFit="1" customWidth="1"/>
    <col min="2833" max="3068" width="9.140625" style="2"/>
    <col min="3069" max="3069" width="12.85546875" style="2" bestFit="1" customWidth="1"/>
    <col min="3070" max="3070" width="15.42578125" style="2" customWidth="1"/>
    <col min="3071" max="3071" width="23.42578125" style="2" customWidth="1"/>
    <col min="3072" max="3075" width="22.7109375" style="2" customWidth="1"/>
    <col min="3076" max="3077" width="23.85546875" style="2" customWidth="1"/>
    <col min="3078" max="3078" width="22.85546875" style="2" customWidth="1"/>
    <col min="3079" max="3079" width="41.28515625" style="2" customWidth="1"/>
    <col min="3080" max="3080" width="21.42578125" style="2" customWidth="1"/>
    <col min="3081" max="3081" width="18.28515625" style="2" customWidth="1"/>
    <col min="3082" max="3082" width="20.5703125" style="2" customWidth="1"/>
    <col min="3083" max="3083" width="17" style="2" customWidth="1"/>
    <col min="3084" max="3084" width="27.28515625" style="2" customWidth="1"/>
    <col min="3085" max="3085" width="21.7109375" style="2" customWidth="1"/>
    <col min="3086" max="3086" width="18.28515625" style="2" customWidth="1"/>
    <col min="3087" max="3087" width="12" style="2" customWidth="1"/>
    <col min="3088" max="3088" width="11.42578125" style="2" bestFit="1" customWidth="1"/>
    <col min="3089" max="3324" width="9.140625" style="2"/>
    <col min="3325" max="3325" width="12.85546875" style="2" bestFit="1" customWidth="1"/>
    <col min="3326" max="3326" width="15.42578125" style="2" customWidth="1"/>
    <col min="3327" max="3327" width="23.42578125" style="2" customWidth="1"/>
    <col min="3328" max="3331" width="22.7109375" style="2" customWidth="1"/>
    <col min="3332" max="3333" width="23.85546875" style="2" customWidth="1"/>
    <col min="3334" max="3334" width="22.85546875" style="2" customWidth="1"/>
    <col min="3335" max="3335" width="41.28515625" style="2" customWidth="1"/>
    <col min="3336" max="3336" width="21.42578125" style="2" customWidth="1"/>
    <col min="3337" max="3337" width="18.28515625" style="2" customWidth="1"/>
    <col min="3338" max="3338" width="20.5703125" style="2" customWidth="1"/>
    <col min="3339" max="3339" width="17" style="2" customWidth="1"/>
    <col min="3340" max="3340" width="27.28515625" style="2" customWidth="1"/>
    <col min="3341" max="3341" width="21.7109375" style="2" customWidth="1"/>
    <col min="3342" max="3342" width="18.28515625" style="2" customWidth="1"/>
    <col min="3343" max="3343" width="12" style="2" customWidth="1"/>
    <col min="3344" max="3344" width="11.42578125" style="2" bestFit="1" customWidth="1"/>
    <col min="3345" max="3580" width="9.140625" style="2"/>
    <col min="3581" max="3581" width="12.85546875" style="2" bestFit="1" customWidth="1"/>
    <col min="3582" max="3582" width="15.42578125" style="2" customWidth="1"/>
    <col min="3583" max="3583" width="23.42578125" style="2" customWidth="1"/>
    <col min="3584" max="3587" width="22.7109375" style="2" customWidth="1"/>
    <col min="3588" max="3589" width="23.85546875" style="2" customWidth="1"/>
    <col min="3590" max="3590" width="22.85546875" style="2" customWidth="1"/>
    <col min="3591" max="3591" width="41.28515625" style="2" customWidth="1"/>
    <col min="3592" max="3592" width="21.42578125" style="2" customWidth="1"/>
    <col min="3593" max="3593" width="18.28515625" style="2" customWidth="1"/>
    <col min="3594" max="3594" width="20.5703125" style="2" customWidth="1"/>
    <col min="3595" max="3595" width="17" style="2" customWidth="1"/>
    <col min="3596" max="3596" width="27.28515625" style="2" customWidth="1"/>
    <col min="3597" max="3597" width="21.7109375" style="2" customWidth="1"/>
    <col min="3598" max="3598" width="18.28515625" style="2" customWidth="1"/>
    <col min="3599" max="3599" width="12" style="2" customWidth="1"/>
    <col min="3600" max="3600" width="11.42578125" style="2" bestFit="1" customWidth="1"/>
    <col min="3601" max="3836" width="9.140625" style="2"/>
    <col min="3837" max="3837" width="12.85546875" style="2" bestFit="1" customWidth="1"/>
    <col min="3838" max="3838" width="15.42578125" style="2" customWidth="1"/>
    <col min="3839" max="3839" width="23.42578125" style="2" customWidth="1"/>
    <col min="3840" max="3843" width="22.7109375" style="2" customWidth="1"/>
    <col min="3844" max="3845" width="23.85546875" style="2" customWidth="1"/>
    <col min="3846" max="3846" width="22.85546875" style="2" customWidth="1"/>
    <col min="3847" max="3847" width="41.28515625" style="2" customWidth="1"/>
    <col min="3848" max="3848" width="21.42578125" style="2" customWidth="1"/>
    <col min="3849" max="3849" width="18.28515625" style="2" customWidth="1"/>
    <col min="3850" max="3850" width="20.5703125" style="2" customWidth="1"/>
    <col min="3851" max="3851" width="17" style="2" customWidth="1"/>
    <col min="3852" max="3852" width="27.28515625" style="2" customWidth="1"/>
    <col min="3853" max="3853" width="21.7109375" style="2" customWidth="1"/>
    <col min="3854" max="3854" width="18.28515625" style="2" customWidth="1"/>
    <col min="3855" max="3855" width="12" style="2" customWidth="1"/>
    <col min="3856" max="3856" width="11.42578125" style="2" bestFit="1" customWidth="1"/>
    <col min="3857" max="4092" width="9.140625" style="2"/>
    <col min="4093" max="4093" width="12.85546875" style="2" bestFit="1" customWidth="1"/>
    <col min="4094" max="4094" width="15.42578125" style="2" customWidth="1"/>
    <col min="4095" max="4095" width="23.42578125" style="2" customWidth="1"/>
    <col min="4096" max="4099" width="22.7109375" style="2" customWidth="1"/>
    <col min="4100" max="4101" width="23.85546875" style="2" customWidth="1"/>
    <col min="4102" max="4102" width="22.85546875" style="2" customWidth="1"/>
    <col min="4103" max="4103" width="41.28515625" style="2" customWidth="1"/>
    <col min="4104" max="4104" width="21.42578125" style="2" customWidth="1"/>
    <col min="4105" max="4105" width="18.28515625" style="2" customWidth="1"/>
    <col min="4106" max="4106" width="20.5703125" style="2" customWidth="1"/>
    <col min="4107" max="4107" width="17" style="2" customWidth="1"/>
    <col min="4108" max="4108" width="27.28515625" style="2" customWidth="1"/>
    <col min="4109" max="4109" width="21.7109375" style="2" customWidth="1"/>
    <col min="4110" max="4110" width="18.28515625" style="2" customWidth="1"/>
    <col min="4111" max="4111" width="12" style="2" customWidth="1"/>
    <col min="4112" max="4112" width="11.42578125" style="2" bestFit="1" customWidth="1"/>
    <col min="4113" max="4348" width="9.140625" style="2"/>
    <col min="4349" max="4349" width="12.85546875" style="2" bestFit="1" customWidth="1"/>
    <col min="4350" max="4350" width="15.42578125" style="2" customWidth="1"/>
    <col min="4351" max="4351" width="23.42578125" style="2" customWidth="1"/>
    <col min="4352" max="4355" width="22.7109375" style="2" customWidth="1"/>
    <col min="4356" max="4357" width="23.85546875" style="2" customWidth="1"/>
    <col min="4358" max="4358" width="22.85546875" style="2" customWidth="1"/>
    <col min="4359" max="4359" width="41.28515625" style="2" customWidth="1"/>
    <col min="4360" max="4360" width="21.42578125" style="2" customWidth="1"/>
    <col min="4361" max="4361" width="18.28515625" style="2" customWidth="1"/>
    <col min="4362" max="4362" width="20.5703125" style="2" customWidth="1"/>
    <col min="4363" max="4363" width="17" style="2" customWidth="1"/>
    <col min="4364" max="4364" width="27.28515625" style="2" customWidth="1"/>
    <col min="4365" max="4365" width="21.7109375" style="2" customWidth="1"/>
    <col min="4366" max="4366" width="18.28515625" style="2" customWidth="1"/>
    <col min="4367" max="4367" width="12" style="2" customWidth="1"/>
    <col min="4368" max="4368" width="11.42578125" style="2" bestFit="1" customWidth="1"/>
    <col min="4369" max="4604" width="9.140625" style="2"/>
    <col min="4605" max="4605" width="12.85546875" style="2" bestFit="1" customWidth="1"/>
    <col min="4606" max="4606" width="15.42578125" style="2" customWidth="1"/>
    <col min="4607" max="4607" width="23.42578125" style="2" customWidth="1"/>
    <col min="4608" max="4611" width="22.7109375" style="2" customWidth="1"/>
    <col min="4612" max="4613" width="23.85546875" style="2" customWidth="1"/>
    <col min="4614" max="4614" width="22.85546875" style="2" customWidth="1"/>
    <col min="4615" max="4615" width="41.28515625" style="2" customWidth="1"/>
    <col min="4616" max="4616" width="21.42578125" style="2" customWidth="1"/>
    <col min="4617" max="4617" width="18.28515625" style="2" customWidth="1"/>
    <col min="4618" max="4618" width="20.5703125" style="2" customWidth="1"/>
    <col min="4619" max="4619" width="17" style="2" customWidth="1"/>
    <col min="4620" max="4620" width="27.28515625" style="2" customWidth="1"/>
    <col min="4621" max="4621" width="21.7109375" style="2" customWidth="1"/>
    <col min="4622" max="4622" width="18.28515625" style="2" customWidth="1"/>
    <col min="4623" max="4623" width="12" style="2" customWidth="1"/>
    <col min="4624" max="4624" width="11.42578125" style="2" bestFit="1" customWidth="1"/>
    <col min="4625" max="4860" width="9.140625" style="2"/>
    <col min="4861" max="4861" width="12.85546875" style="2" bestFit="1" customWidth="1"/>
    <col min="4862" max="4862" width="15.42578125" style="2" customWidth="1"/>
    <col min="4863" max="4863" width="23.42578125" style="2" customWidth="1"/>
    <col min="4864" max="4867" width="22.7109375" style="2" customWidth="1"/>
    <col min="4868" max="4869" width="23.85546875" style="2" customWidth="1"/>
    <col min="4870" max="4870" width="22.85546875" style="2" customWidth="1"/>
    <col min="4871" max="4871" width="41.28515625" style="2" customWidth="1"/>
    <col min="4872" max="4872" width="21.42578125" style="2" customWidth="1"/>
    <col min="4873" max="4873" width="18.28515625" style="2" customWidth="1"/>
    <col min="4874" max="4874" width="20.5703125" style="2" customWidth="1"/>
    <col min="4875" max="4875" width="17" style="2" customWidth="1"/>
    <col min="4876" max="4876" width="27.28515625" style="2" customWidth="1"/>
    <col min="4877" max="4877" width="21.7109375" style="2" customWidth="1"/>
    <col min="4878" max="4878" width="18.28515625" style="2" customWidth="1"/>
    <col min="4879" max="4879" width="12" style="2" customWidth="1"/>
    <col min="4880" max="4880" width="11.42578125" style="2" bestFit="1" customWidth="1"/>
    <col min="4881" max="5116" width="9.140625" style="2"/>
    <col min="5117" max="5117" width="12.85546875" style="2" bestFit="1" customWidth="1"/>
    <col min="5118" max="5118" width="15.42578125" style="2" customWidth="1"/>
    <col min="5119" max="5119" width="23.42578125" style="2" customWidth="1"/>
    <col min="5120" max="5123" width="22.7109375" style="2" customWidth="1"/>
    <col min="5124" max="5125" width="23.85546875" style="2" customWidth="1"/>
    <col min="5126" max="5126" width="22.85546875" style="2" customWidth="1"/>
    <col min="5127" max="5127" width="41.28515625" style="2" customWidth="1"/>
    <col min="5128" max="5128" width="21.42578125" style="2" customWidth="1"/>
    <col min="5129" max="5129" width="18.28515625" style="2" customWidth="1"/>
    <col min="5130" max="5130" width="20.5703125" style="2" customWidth="1"/>
    <col min="5131" max="5131" width="17" style="2" customWidth="1"/>
    <col min="5132" max="5132" width="27.28515625" style="2" customWidth="1"/>
    <col min="5133" max="5133" width="21.7109375" style="2" customWidth="1"/>
    <col min="5134" max="5134" width="18.28515625" style="2" customWidth="1"/>
    <col min="5135" max="5135" width="12" style="2" customWidth="1"/>
    <col min="5136" max="5136" width="11.42578125" style="2" bestFit="1" customWidth="1"/>
    <col min="5137" max="5372" width="9.140625" style="2"/>
    <col min="5373" max="5373" width="12.85546875" style="2" bestFit="1" customWidth="1"/>
    <col min="5374" max="5374" width="15.42578125" style="2" customWidth="1"/>
    <col min="5375" max="5375" width="23.42578125" style="2" customWidth="1"/>
    <col min="5376" max="5379" width="22.7109375" style="2" customWidth="1"/>
    <col min="5380" max="5381" width="23.85546875" style="2" customWidth="1"/>
    <col min="5382" max="5382" width="22.85546875" style="2" customWidth="1"/>
    <col min="5383" max="5383" width="41.28515625" style="2" customWidth="1"/>
    <col min="5384" max="5384" width="21.42578125" style="2" customWidth="1"/>
    <col min="5385" max="5385" width="18.28515625" style="2" customWidth="1"/>
    <col min="5386" max="5386" width="20.5703125" style="2" customWidth="1"/>
    <col min="5387" max="5387" width="17" style="2" customWidth="1"/>
    <col min="5388" max="5388" width="27.28515625" style="2" customWidth="1"/>
    <col min="5389" max="5389" width="21.7109375" style="2" customWidth="1"/>
    <col min="5390" max="5390" width="18.28515625" style="2" customWidth="1"/>
    <col min="5391" max="5391" width="12" style="2" customWidth="1"/>
    <col min="5392" max="5392" width="11.42578125" style="2" bestFit="1" customWidth="1"/>
    <col min="5393" max="5628" width="9.140625" style="2"/>
    <col min="5629" max="5629" width="12.85546875" style="2" bestFit="1" customWidth="1"/>
    <col min="5630" max="5630" width="15.42578125" style="2" customWidth="1"/>
    <col min="5631" max="5631" width="23.42578125" style="2" customWidth="1"/>
    <col min="5632" max="5635" width="22.7109375" style="2" customWidth="1"/>
    <col min="5636" max="5637" width="23.85546875" style="2" customWidth="1"/>
    <col min="5638" max="5638" width="22.85546875" style="2" customWidth="1"/>
    <col min="5639" max="5639" width="41.28515625" style="2" customWidth="1"/>
    <col min="5640" max="5640" width="21.42578125" style="2" customWidth="1"/>
    <col min="5641" max="5641" width="18.28515625" style="2" customWidth="1"/>
    <col min="5642" max="5642" width="20.5703125" style="2" customWidth="1"/>
    <col min="5643" max="5643" width="17" style="2" customWidth="1"/>
    <col min="5644" max="5644" width="27.28515625" style="2" customWidth="1"/>
    <col min="5645" max="5645" width="21.7109375" style="2" customWidth="1"/>
    <col min="5646" max="5646" width="18.28515625" style="2" customWidth="1"/>
    <col min="5647" max="5647" width="12" style="2" customWidth="1"/>
    <col min="5648" max="5648" width="11.42578125" style="2" bestFit="1" customWidth="1"/>
    <col min="5649" max="5884" width="9.140625" style="2"/>
    <col min="5885" max="5885" width="12.85546875" style="2" bestFit="1" customWidth="1"/>
    <col min="5886" max="5886" width="15.42578125" style="2" customWidth="1"/>
    <col min="5887" max="5887" width="23.42578125" style="2" customWidth="1"/>
    <col min="5888" max="5891" width="22.7109375" style="2" customWidth="1"/>
    <col min="5892" max="5893" width="23.85546875" style="2" customWidth="1"/>
    <col min="5894" max="5894" width="22.85546875" style="2" customWidth="1"/>
    <col min="5895" max="5895" width="41.28515625" style="2" customWidth="1"/>
    <col min="5896" max="5896" width="21.42578125" style="2" customWidth="1"/>
    <col min="5897" max="5897" width="18.28515625" style="2" customWidth="1"/>
    <col min="5898" max="5898" width="20.5703125" style="2" customWidth="1"/>
    <col min="5899" max="5899" width="17" style="2" customWidth="1"/>
    <col min="5900" max="5900" width="27.28515625" style="2" customWidth="1"/>
    <col min="5901" max="5901" width="21.7109375" style="2" customWidth="1"/>
    <col min="5902" max="5902" width="18.28515625" style="2" customWidth="1"/>
    <col min="5903" max="5903" width="12" style="2" customWidth="1"/>
    <col min="5904" max="5904" width="11.42578125" style="2" bestFit="1" customWidth="1"/>
    <col min="5905" max="6140" width="9.140625" style="2"/>
    <col min="6141" max="6141" width="12.85546875" style="2" bestFit="1" customWidth="1"/>
    <col min="6142" max="6142" width="15.42578125" style="2" customWidth="1"/>
    <col min="6143" max="6143" width="23.42578125" style="2" customWidth="1"/>
    <col min="6144" max="6147" width="22.7109375" style="2" customWidth="1"/>
    <col min="6148" max="6149" width="23.85546875" style="2" customWidth="1"/>
    <col min="6150" max="6150" width="22.85546875" style="2" customWidth="1"/>
    <col min="6151" max="6151" width="41.28515625" style="2" customWidth="1"/>
    <col min="6152" max="6152" width="21.42578125" style="2" customWidth="1"/>
    <col min="6153" max="6153" width="18.28515625" style="2" customWidth="1"/>
    <col min="6154" max="6154" width="20.5703125" style="2" customWidth="1"/>
    <col min="6155" max="6155" width="17" style="2" customWidth="1"/>
    <col min="6156" max="6156" width="27.28515625" style="2" customWidth="1"/>
    <col min="6157" max="6157" width="21.7109375" style="2" customWidth="1"/>
    <col min="6158" max="6158" width="18.28515625" style="2" customWidth="1"/>
    <col min="6159" max="6159" width="12" style="2" customWidth="1"/>
    <col min="6160" max="6160" width="11.42578125" style="2" bestFit="1" customWidth="1"/>
    <col min="6161" max="6396" width="9.140625" style="2"/>
    <col min="6397" max="6397" width="12.85546875" style="2" bestFit="1" customWidth="1"/>
    <col min="6398" max="6398" width="15.42578125" style="2" customWidth="1"/>
    <col min="6399" max="6399" width="23.42578125" style="2" customWidth="1"/>
    <col min="6400" max="6403" width="22.7109375" style="2" customWidth="1"/>
    <col min="6404" max="6405" width="23.85546875" style="2" customWidth="1"/>
    <col min="6406" max="6406" width="22.85546875" style="2" customWidth="1"/>
    <col min="6407" max="6407" width="41.28515625" style="2" customWidth="1"/>
    <col min="6408" max="6408" width="21.42578125" style="2" customWidth="1"/>
    <col min="6409" max="6409" width="18.28515625" style="2" customWidth="1"/>
    <col min="6410" max="6410" width="20.5703125" style="2" customWidth="1"/>
    <col min="6411" max="6411" width="17" style="2" customWidth="1"/>
    <col min="6412" max="6412" width="27.28515625" style="2" customWidth="1"/>
    <col min="6413" max="6413" width="21.7109375" style="2" customWidth="1"/>
    <col min="6414" max="6414" width="18.28515625" style="2" customWidth="1"/>
    <col min="6415" max="6415" width="12" style="2" customWidth="1"/>
    <col min="6416" max="6416" width="11.42578125" style="2" bestFit="1" customWidth="1"/>
    <col min="6417" max="6652" width="9.140625" style="2"/>
    <col min="6653" max="6653" width="12.85546875" style="2" bestFit="1" customWidth="1"/>
    <col min="6654" max="6654" width="15.42578125" style="2" customWidth="1"/>
    <col min="6655" max="6655" width="23.42578125" style="2" customWidth="1"/>
    <col min="6656" max="6659" width="22.7109375" style="2" customWidth="1"/>
    <col min="6660" max="6661" width="23.85546875" style="2" customWidth="1"/>
    <col min="6662" max="6662" width="22.85546875" style="2" customWidth="1"/>
    <col min="6663" max="6663" width="41.28515625" style="2" customWidth="1"/>
    <col min="6664" max="6664" width="21.42578125" style="2" customWidth="1"/>
    <col min="6665" max="6665" width="18.28515625" style="2" customWidth="1"/>
    <col min="6666" max="6666" width="20.5703125" style="2" customWidth="1"/>
    <col min="6667" max="6667" width="17" style="2" customWidth="1"/>
    <col min="6668" max="6668" width="27.28515625" style="2" customWidth="1"/>
    <col min="6669" max="6669" width="21.7109375" style="2" customWidth="1"/>
    <col min="6670" max="6670" width="18.28515625" style="2" customWidth="1"/>
    <col min="6671" max="6671" width="12" style="2" customWidth="1"/>
    <col min="6672" max="6672" width="11.42578125" style="2" bestFit="1" customWidth="1"/>
    <col min="6673" max="6908" width="9.140625" style="2"/>
    <col min="6909" max="6909" width="12.85546875" style="2" bestFit="1" customWidth="1"/>
    <col min="6910" max="6910" width="15.42578125" style="2" customWidth="1"/>
    <col min="6911" max="6911" width="23.42578125" style="2" customWidth="1"/>
    <col min="6912" max="6915" width="22.7109375" style="2" customWidth="1"/>
    <col min="6916" max="6917" width="23.85546875" style="2" customWidth="1"/>
    <col min="6918" max="6918" width="22.85546875" style="2" customWidth="1"/>
    <col min="6919" max="6919" width="41.28515625" style="2" customWidth="1"/>
    <col min="6920" max="6920" width="21.42578125" style="2" customWidth="1"/>
    <col min="6921" max="6921" width="18.28515625" style="2" customWidth="1"/>
    <col min="6922" max="6922" width="20.5703125" style="2" customWidth="1"/>
    <col min="6923" max="6923" width="17" style="2" customWidth="1"/>
    <col min="6924" max="6924" width="27.28515625" style="2" customWidth="1"/>
    <col min="6925" max="6925" width="21.7109375" style="2" customWidth="1"/>
    <col min="6926" max="6926" width="18.28515625" style="2" customWidth="1"/>
    <col min="6927" max="6927" width="12" style="2" customWidth="1"/>
    <col min="6928" max="6928" width="11.42578125" style="2" bestFit="1" customWidth="1"/>
    <col min="6929" max="7164" width="9.140625" style="2"/>
    <col min="7165" max="7165" width="12.85546875" style="2" bestFit="1" customWidth="1"/>
    <col min="7166" max="7166" width="15.42578125" style="2" customWidth="1"/>
    <col min="7167" max="7167" width="23.42578125" style="2" customWidth="1"/>
    <col min="7168" max="7171" width="22.7109375" style="2" customWidth="1"/>
    <col min="7172" max="7173" width="23.85546875" style="2" customWidth="1"/>
    <col min="7174" max="7174" width="22.85546875" style="2" customWidth="1"/>
    <col min="7175" max="7175" width="41.28515625" style="2" customWidth="1"/>
    <col min="7176" max="7176" width="21.42578125" style="2" customWidth="1"/>
    <col min="7177" max="7177" width="18.28515625" style="2" customWidth="1"/>
    <col min="7178" max="7178" width="20.5703125" style="2" customWidth="1"/>
    <col min="7179" max="7179" width="17" style="2" customWidth="1"/>
    <col min="7180" max="7180" width="27.28515625" style="2" customWidth="1"/>
    <col min="7181" max="7181" width="21.7109375" style="2" customWidth="1"/>
    <col min="7182" max="7182" width="18.28515625" style="2" customWidth="1"/>
    <col min="7183" max="7183" width="12" style="2" customWidth="1"/>
    <col min="7184" max="7184" width="11.42578125" style="2" bestFit="1" customWidth="1"/>
    <col min="7185" max="7420" width="9.140625" style="2"/>
    <col min="7421" max="7421" width="12.85546875" style="2" bestFit="1" customWidth="1"/>
    <col min="7422" max="7422" width="15.42578125" style="2" customWidth="1"/>
    <col min="7423" max="7423" width="23.42578125" style="2" customWidth="1"/>
    <col min="7424" max="7427" width="22.7109375" style="2" customWidth="1"/>
    <col min="7428" max="7429" width="23.85546875" style="2" customWidth="1"/>
    <col min="7430" max="7430" width="22.85546875" style="2" customWidth="1"/>
    <col min="7431" max="7431" width="41.28515625" style="2" customWidth="1"/>
    <col min="7432" max="7432" width="21.42578125" style="2" customWidth="1"/>
    <col min="7433" max="7433" width="18.28515625" style="2" customWidth="1"/>
    <col min="7434" max="7434" width="20.5703125" style="2" customWidth="1"/>
    <col min="7435" max="7435" width="17" style="2" customWidth="1"/>
    <col min="7436" max="7436" width="27.28515625" style="2" customWidth="1"/>
    <col min="7437" max="7437" width="21.7109375" style="2" customWidth="1"/>
    <col min="7438" max="7438" width="18.28515625" style="2" customWidth="1"/>
    <col min="7439" max="7439" width="12" style="2" customWidth="1"/>
    <col min="7440" max="7440" width="11.42578125" style="2" bestFit="1" customWidth="1"/>
    <col min="7441" max="7676" width="9.140625" style="2"/>
    <col min="7677" max="7677" width="12.85546875" style="2" bestFit="1" customWidth="1"/>
    <col min="7678" max="7678" width="15.42578125" style="2" customWidth="1"/>
    <col min="7679" max="7679" width="23.42578125" style="2" customWidth="1"/>
    <col min="7680" max="7683" width="22.7109375" style="2" customWidth="1"/>
    <col min="7684" max="7685" width="23.85546875" style="2" customWidth="1"/>
    <col min="7686" max="7686" width="22.85546875" style="2" customWidth="1"/>
    <col min="7687" max="7687" width="41.28515625" style="2" customWidth="1"/>
    <col min="7688" max="7688" width="21.42578125" style="2" customWidth="1"/>
    <col min="7689" max="7689" width="18.28515625" style="2" customWidth="1"/>
    <col min="7690" max="7690" width="20.5703125" style="2" customWidth="1"/>
    <col min="7691" max="7691" width="17" style="2" customWidth="1"/>
    <col min="7692" max="7692" width="27.28515625" style="2" customWidth="1"/>
    <col min="7693" max="7693" width="21.7109375" style="2" customWidth="1"/>
    <col min="7694" max="7694" width="18.28515625" style="2" customWidth="1"/>
    <col min="7695" max="7695" width="12" style="2" customWidth="1"/>
    <col min="7696" max="7696" width="11.42578125" style="2" bestFit="1" customWidth="1"/>
    <col min="7697" max="7932" width="9.140625" style="2"/>
    <col min="7933" max="7933" width="12.85546875" style="2" bestFit="1" customWidth="1"/>
    <col min="7934" max="7934" width="15.42578125" style="2" customWidth="1"/>
    <col min="7935" max="7935" width="23.42578125" style="2" customWidth="1"/>
    <col min="7936" max="7939" width="22.7109375" style="2" customWidth="1"/>
    <col min="7940" max="7941" width="23.85546875" style="2" customWidth="1"/>
    <col min="7942" max="7942" width="22.85546875" style="2" customWidth="1"/>
    <col min="7943" max="7943" width="41.28515625" style="2" customWidth="1"/>
    <col min="7944" max="7944" width="21.42578125" style="2" customWidth="1"/>
    <col min="7945" max="7945" width="18.28515625" style="2" customWidth="1"/>
    <col min="7946" max="7946" width="20.5703125" style="2" customWidth="1"/>
    <col min="7947" max="7947" width="17" style="2" customWidth="1"/>
    <col min="7948" max="7948" width="27.28515625" style="2" customWidth="1"/>
    <col min="7949" max="7949" width="21.7109375" style="2" customWidth="1"/>
    <col min="7950" max="7950" width="18.28515625" style="2" customWidth="1"/>
    <col min="7951" max="7951" width="12" style="2" customWidth="1"/>
    <col min="7952" max="7952" width="11.42578125" style="2" bestFit="1" customWidth="1"/>
    <col min="7953" max="8188" width="9.140625" style="2"/>
    <col min="8189" max="8189" width="12.85546875" style="2" bestFit="1" customWidth="1"/>
    <col min="8190" max="8190" width="15.42578125" style="2" customWidth="1"/>
    <col min="8191" max="8191" width="23.42578125" style="2" customWidth="1"/>
    <col min="8192" max="8195" width="22.7109375" style="2" customWidth="1"/>
    <col min="8196" max="8197" width="23.85546875" style="2" customWidth="1"/>
    <col min="8198" max="8198" width="22.85546875" style="2" customWidth="1"/>
    <col min="8199" max="8199" width="41.28515625" style="2" customWidth="1"/>
    <col min="8200" max="8200" width="21.42578125" style="2" customWidth="1"/>
    <col min="8201" max="8201" width="18.28515625" style="2" customWidth="1"/>
    <col min="8202" max="8202" width="20.5703125" style="2" customWidth="1"/>
    <col min="8203" max="8203" width="17" style="2" customWidth="1"/>
    <col min="8204" max="8204" width="27.28515625" style="2" customWidth="1"/>
    <col min="8205" max="8205" width="21.7109375" style="2" customWidth="1"/>
    <col min="8206" max="8206" width="18.28515625" style="2" customWidth="1"/>
    <col min="8207" max="8207" width="12" style="2" customWidth="1"/>
    <col min="8208" max="8208" width="11.42578125" style="2" bestFit="1" customWidth="1"/>
    <col min="8209" max="8444" width="9.140625" style="2"/>
    <col min="8445" max="8445" width="12.85546875" style="2" bestFit="1" customWidth="1"/>
    <col min="8446" max="8446" width="15.42578125" style="2" customWidth="1"/>
    <col min="8447" max="8447" width="23.42578125" style="2" customWidth="1"/>
    <col min="8448" max="8451" width="22.7109375" style="2" customWidth="1"/>
    <col min="8452" max="8453" width="23.85546875" style="2" customWidth="1"/>
    <col min="8454" max="8454" width="22.85546875" style="2" customWidth="1"/>
    <col min="8455" max="8455" width="41.28515625" style="2" customWidth="1"/>
    <col min="8456" max="8456" width="21.42578125" style="2" customWidth="1"/>
    <col min="8457" max="8457" width="18.28515625" style="2" customWidth="1"/>
    <col min="8458" max="8458" width="20.5703125" style="2" customWidth="1"/>
    <col min="8459" max="8459" width="17" style="2" customWidth="1"/>
    <col min="8460" max="8460" width="27.28515625" style="2" customWidth="1"/>
    <col min="8461" max="8461" width="21.7109375" style="2" customWidth="1"/>
    <col min="8462" max="8462" width="18.28515625" style="2" customWidth="1"/>
    <col min="8463" max="8463" width="12" style="2" customWidth="1"/>
    <col min="8464" max="8464" width="11.42578125" style="2" bestFit="1" customWidth="1"/>
    <col min="8465" max="8700" width="9.140625" style="2"/>
    <col min="8701" max="8701" width="12.85546875" style="2" bestFit="1" customWidth="1"/>
    <col min="8702" max="8702" width="15.42578125" style="2" customWidth="1"/>
    <col min="8703" max="8703" width="23.42578125" style="2" customWidth="1"/>
    <col min="8704" max="8707" width="22.7109375" style="2" customWidth="1"/>
    <col min="8708" max="8709" width="23.85546875" style="2" customWidth="1"/>
    <col min="8710" max="8710" width="22.85546875" style="2" customWidth="1"/>
    <col min="8711" max="8711" width="41.28515625" style="2" customWidth="1"/>
    <col min="8712" max="8712" width="21.42578125" style="2" customWidth="1"/>
    <col min="8713" max="8713" width="18.28515625" style="2" customWidth="1"/>
    <col min="8714" max="8714" width="20.5703125" style="2" customWidth="1"/>
    <col min="8715" max="8715" width="17" style="2" customWidth="1"/>
    <col min="8716" max="8716" width="27.28515625" style="2" customWidth="1"/>
    <col min="8717" max="8717" width="21.7109375" style="2" customWidth="1"/>
    <col min="8718" max="8718" width="18.28515625" style="2" customWidth="1"/>
    <col min="8719" max="8719" width="12" style="2" customWidth="1"/>
    <col min="8720" max="8720" width="11.42578125" style="2" bestFit="1" customWidth="1"/>
    <col min="8721" max="8956" width="9.140625" style="2"/>
    <col min="8957" max="8957" width="12.85546875" style="2" bestFit="1" customWidth="1"/>
    <col min="8958" max="8958" width="15.42578125" style="2" customWidth="1"/>
    <col min="8959" max="8959" width="23.42578125" style="2" customWidth="1"/>
    <col min="8960" max="8963" width="22.7109375" style="2" customWidth="1"/>
    <col min="8964" max="8965" width="23.85546875" style="2" customWidth="1"/>
    <col min="8966" max="8966" width="22.85546875" style="2" customWidth="1"/>
    <col min="8967" max="8967" width="41.28515625" style="2" customWidth="1"/>
    <col min="8968" max="8968" width="21.42578125" style="2" customWidth="1"/>
    <col min="8969" max="8969" width="18.28515625" style="2" customWidth="1"/>
    <col min="8970" max="8970" width="20.5703125" style="2" customWidth="1"/>
    <col min="8971" max="8971" width="17" style="2" customWidth="1"/>
    <col min="8972" max="8972" width="27.28515625" style="2" customWidth="1"/>
    <col min="8973" max="8973" width="21.7109375" style="2" customWidth="1"/>
    <col min="8974" max="8974" width="18.28515625" style="2" customWidth="1"/>
    <col min="8975" max="8975" width="12" style="2" customWidth="1"/>
    <col min="8976" max="8976" width="11.42578125" style="2" bestFit="1" customWidth="1"/>
    <col min="8977" max="9212" width="9.140625" style="2"/>
    <col min="9213" max="9213" width="12.85546875" style="2" bestFit="1" customWidth="1"/>
    <col min="9214" max="9214" width="15.42578125" style="2" customWidth="1"/>
    <col min="9215" max="9215" width="23.42578125" style="2" customWidth="1"/>
    <col min="9216" max="9219" width="22.7109375" style="2" customWidth="1"/>
    <col min="9220" max="9221" width="23.85546875" style="2" customWidth="1"/>
    <col min="9222" max="9222" width="22.85546875" style="2" customWidth="1"/>
    <col min="9223" max="9223" width="41.28515625" style="2" customWidth="1"/>
    <col min="9224" max="9224" width="21.42578125" style="2" customWidth="1"/>
    <col min="9225" max="9225" width="18.28515625" style="2" customWidth="1"/>
    <col min="9226" max="9226" width="20.5703125" style="2" customWidth="1"/>
    <col min="9227" max="9227" width="17" style="2" customWidth="1"/>
    <col min="9228" max="9228" width="27.28515625" style="2" customWidth="1"/>
    <col min="9229" max="9229" width="21.7109375" style="2" customWidth="1"/>
    <col min="9230" max="9230" width="18.28515625" style="2" customWidth="1"/>
    <col min="9231" max="9231" width="12" style="2" customWidth="1"/>
    <col min="9232" max="9232" width="11.42578125" style="2" bestFit="1" customWidth="1"/>
    <col min="9233" max="9468" width="9.140625" style="2"/>
    <col min="9469" max="9469" width="12.85546875" style="2" bestFit="1" customWidth="1"/>
    <col min="9470" max="9470" width="15.42578125" style="2" customWidth="1"/>
    <col min="9471" max="9471" width="23.42578125" style="2" customWidth="1"/>
    <col min="9472" max="9475" width="22.7109375" style="2" customWidth="1"/>
    <col min="9476" max="9477" width="23.85546875" style="2" customWidth="1"/>
    <col min="9478" max="9478" width="22.85546875" style="2" customWidth="1"/>
    <col min="9479" max="9479" width="41.28515625" style="2" customWidth="1"/>
    <col min="9480" max="9480" width="21.42578125" style="2" customWidth="1"/>
    <col min="9481" max="9481" width="18.28515625" style="2" customWidth="1"/>
    <col min="9482" max="9482" width="20.5703125" style="2" customWidth="1"/>
    <col min="9483" max="9483" width="17" style="2" customWidth="1"/>
    <col min="9484" max="9484" width="27.28515625" style="2" customWidth="1"/>
    <col min="9485" max="9485" width="21.7109375" style="2" customWidth="1"/>
    <col min="9486" max="9486" width="18.28515625" style="2" customWidth="1"/>
    <col min="9487" max="9487" width="12" style="2" customWidth="1"/>
    <col min="9488" max="9488" width="11.42578125" style="2" bestFit="1" customWidth="1"/>
    <col min="9489" max="9724" width="9.140625" style="2"/>
    <col min="9725" max="9725" width="12.85546875" style="2" bestFit="1" customWidth="1"/>
    <col min="9726" max="9726" width="15.42578125" style="2" customWidth="1"/>
    <col min="9727" max="9727" width="23.42578125" style="2" customWidth="1"/>
    <col min="9728" max="9731" width="22.7109375" style="2" customWidth="1"/>
    <col min="9732" max="9733" width="23.85546875" style="2" customWidth="1"/>
    <col min="9734" max="9734" width="22.85546875" style="2" customWidth="1"/>
    <col min="9735" max="9735" width="41.28515625" style="2" customWidth="1"/>
    <col min="9736" max="9736" width="21.42578125" style="2" customWidth="1"/>
    <col min="9737" max="9737" width="18.28515625" style="2" customWidth="1"/>
    <col min="9738" max="9738" width="20.5703125" style="2" customWidth="1"/>
    <col min="9739" max="9739" width="17" style="2" customWidth="1"/>
    <col min="9740" max="9740" width="27.28515625" style="2" customWidth="1"/>
    <col min="9741" max="9741" width="21.7109375" style="2" customWidth="1"/>
    <col min="9742" max="9742" width="18.28515625" style="2" customWidth="1"/>
    <col min="9743" max="9743" width="12" style="2" customWidth="1"/>
    <col min="9744" max="9744" width="11.42578125" style="2" bestFit="1" customWidth="1"/>
    <col min="9745" max="9980" width="9.140625" style="2"/>
    <col min="9981" max="9981" width="12.85546875" style="2" bestFit="1" customWidth="1"/>
    <col min="9982" max="9982" width="15.42578125" style="2" customWidth="1"/>
    <col min="9983" max="9983" width="23.42578125" style="2" customWidth="1"/>
    <col min="9984" max="9987" width="22.7109375" style="2" customWidth="1"/>
    <col min="9988" max="9989" width="23.85546875" style="2" customWidth="1"/>
    <col min="9990" max="9990" width="22.85546875" style="2" customWidth="1"/>
    <col min="9991" max="9991" width="41.28515625" style="2" customWidth="1"/>
    <col min="9992" max="9992" width="21.42578125" style="2" customWidth="1"/>
    <col min="9993" max="9993" width="18.28515625" style="2" customWidth="1"/>
    <col min="9994" max="9994" width="20.5703125" style="2" customWidth="1"/>
    <col min="9995" max="9995" width="17" style="2" customWidth="1"/>
    <col min="9996" max="9996" width="27.28515625" style="2" customWidth="1"/>
    <col min="9997" max="9997" width="21.7109375" style="2" customWidth="1"/>
    <col min="9998" max="9998" width="18.28515625" style="2" customWidth="1"/>
    <col min="9999" max="9999" width="12" style="2" customWidth="1"/>
    <col min="10000" max="10000" width="11.42578125" style="2" bestFit="1" customWidth="1"/>
    <col min="10001" max="10236" width="9.140625" style="2"/>
    <col min="10237" max="10237" width="12.85546875" style="2" bestFit="1" customWidth="1"/>
    <col min="10238" max="10238" width="15.42578125" style="2" customWidth="1"/>
    <col min="10239" max="10239" width="23.42578125" style="2" customWidth="1"/>
    <col min="10240" max="10243" width="22.7109375" style="2" customWidth="1"/>
    <col min="10244" max="10245" width="23.85546875" style="2" customWidth="1"/>
    <col min="10246" max="10246" width="22.85546875" style="2" customWidth="1"/>
    <col min="10247" max="10247" width="41.28515625" style="2" customWidth="1"/>
    <col min="10248" max="10248" width="21.42578125" style="2" customWidth="1"/>
    <col min="10249" max="10249" width="18.28515625" style="2" customWidth="1"/>
    <col min="10250" max="10250" width="20.5703125" style="2" customWidth="1"/>
    <col min="10251" max="10251" width="17" style="2" customWidth="1"/>
    <col min="10252" max="10252" width="27.28515625" style="2" customWidth="1"/>
    <col min="10253" max="10253" width="21.7109375" style="2" customWidth="1"/>
    <col min="10254" max="10254" width="18.28515625" style="2" customWidth="1"/>
    <col min="10255" max="10255" width="12" style="2" customWidth="1"/>
    <col min="10256" max="10256" width="11.42578125" style="2" bestFit="1" customWidth="1"/>
    <col min="10257" max="10492" width="9.140625" style="2"/>
    <col min="10493" max="10493" width="12.85546875" style="2" bestFit="1" customWidth="1"/>
    <col min="10494" max="10494" width="15.42578125" style="2" customWidth="1"/>
    <col min="10495" max="10495" width="23.42578125" style="2" customWidth="1"/>
    <col min="10496" max="10499" width="22.7109375" style="2" customWidth="1"/>
    <col min="10500" max="10501" width="23.85546875" style="2" customWidth="1"/>
    <col min="10502" max="10502" width="22.85546875" style="2" customWidth="1"/>
    <col min="10503" max="10503" width="41.28515625" style="2" customWidth="1"/>
    <col min="10504" max="10504" width="21.42578125" style="2" customWidth="1"/>
    <col min="10505" max="10505" width="18.28515625" style="2" customWidth="1"/>
    <col min="10506" max="10506" width="20.5703125" style="2" customWidth="1"/>
    <col min="10507" max="10507" width="17" style="2" customWidth="1"/>
    <col min="10508" max="10508" width="27.28515625" style="2" customWidth="1"/>
    <col min="10509" max="10509" width="21.7109375" style="2" customWidth="1"/>
    <col min="10510" max="10510" width="18.28515625" style="2" customWidth="1"/>
    <col min="10511" max="10511" width="12" style="2" customWidth="1"/>
    <col min="10512" max="10512" width="11.42578125" style="2" bestFit="1" customWidth="1"/>
    <col min="10513" max="10748" width="9.140625" style="2"/>
    <col min="10749" max="10749" width="12.85546875" style="2" bestFit="1" customWidth="1"/>
    <col min="10750" max="10750" width="15.42578125" style="2" customWidth="1"/>
    <col min="10751" max="10751" width="23.42578125" style="2" customWidth="1"/>
    <col min="10752" max="10755" width="22.7109375" style="2" customWidth="1"/>
    <col min="10756" max="10757" width="23.85546875" style="2" customWidth="1"/>
    <col min="10758" max="10758" width="22.85546875" style="2" customWidth="1"/>
    <col min="10759" max="10759" width="41.28515625" style="2" customWidth="1"/>
    <col min="10760" max="10760" width="21.42578125" style="2" customWidth="1"/>
    <col min="10761" max="10761" width="18.28515625" style="2" customWidth="1"/>
    <col min="10762" max="10762" width="20.5703125" style="2" customWidth="1"/>
    <col min="10763" max="10763" width="17" style="2" customWidth="1"/>
    <col min="10764" max="10764" width="27.28515625" style="2" customWidth="1"/>
    <col min="10765" max="10765" width="21.7109375" style="2" customWidth="1"/>
    <col min="10766" max="10766" width="18.28515625" style="2" customWidth="1"/>
    <col min="10767" max="10767" width="12" style="2" customWidth="1"/>
    <col min="10768" max="10768" width="11.42578125" style="2" bestFit="1" customWidth="1"/>
    <col min="10769" max="11004" width="9.140625" style="2"/>
    <col min="11005" max="11005" width="12.85546875" style="2" bestFit="1" customWidth="1"/>
    <col min="11006" max="11006" width="15.42578125" style="2" customWidth="1"/>
    <col min="11007" max="11007" width="23.42578125" style="2" customWidth="1"/>
    <col min="11008" max="11011" width="22.7109375" style="2" customWidth="1"/>
    <col min="11012" max="11013" width="23.85546875" style="2" customWidth="1"/>
    <col min="11014" max="11014" width="22.85546875" style="2" customWidth="1"/>
    <col min="11015" max="11015" width="41.28515625" style="2" customWidth="1"/>
    <col min="11016" max="11016" width="21.42578125" style="2" customWidth="1"/>
    <col min="11017" max="11017" width="18.28515625" style="2" customWidth="1"/>
    <col min="11018" max="11018" width="20.5703125" style="2" customWidth="1"/>
    <col min="11019" max="11019" width="17" style="2" customWidth="1"/>
    <col min="11020" max="11020" width="27.28515625" style="2" customWidth="1"/>
    <col min="11021" max="11021" width="21.7109375" style="2" customWidth="1"/>
    <col min="11022" max="11022" width="18.28515625" style="2" customWidth="1"/>
    <col min="11023" max="11023" width="12" style="2" customWidth="1"/>
    <col min="11024" max="11024" width="11.42578125" style="2" bestFit="1" customWidth="1"/>
    <col min="11025" max="11260" width="9.140625" style="2"/>
    <col min="11261" max="11261" width="12.85546875" style="2" bestFit="1" customWidth="1"/>
    <col min="11262" max="11262" width="15.42578125" style="2" customWidth="1"/>
    <col min="11263" max="11263" width="23.42578125" style="2" customWidth="1"/>
    <col min="11264" max="11267" width="22.7109375" style="2" customWidth="1"/>
    <col min="11268" max="11269" width="23.85546875" style="2" customWidth="1"/>
    <col min="11270" max="11270" width="22.85546875" style="2" customWidth="1"/>
    <col min="11271" max="11271" width="41.28515625" style="2" customWidth="1"/>
    <col min="11272" max="11272" width="21.42578125" style="2" customWidth="1"/>
    <col min="11273" max="11273" width="18.28515625" style="2" customWidth="1"/>
    <col min="11274" max="11274" width="20.5703125" style="2" customWidth="1"/>
    <col min="11275" max="11275" width="17" style="2" customWidth="1"/>
    <col min="11276" max="11276" width="27.28515625" style="2" customWidth="1"/>
    <col min="11277" max="11277" width="21.7109375" style="2" customWidth="1"/>
    <col min="11278" max="11278" width="18.28515625" style="2" customWidth="1"/>
    <col min="11279" max="11279" width="12" style="2" customWidth="1"/>
    <col min="11280" max="11280" width="11.42578125" style="2" bestFit="1" customWidth="1"/>
    <col min="11281" max="11516" width="9.140625" style="2"/>
    <col min="11517" max="11517" width="12.85546875" style="2" bestFit="1" customWidth="1"/>
    <col min="11518" max="11518" width="15.42578125" style="2" customWidth="1"/>
    <col min="11519" max="11519" width="23.42578125" style="2" customWidth="1"/>
    <col min="11520" max="11523" width="22.7109375" style="2" customWidth="1"/>
    <col min="11524" max="11525" width="23.85546875" style="2" customWidth="1"/>
    <col min="11526" max="11526" width="22.85546875" style="2" customWidth="1"/>
    <col min="11527" max="11527" width="41.28515625" style="2" customWidth="1"/>
    <col min="11528" max="11528" width="21.42578125" style="2" customWidth="1"/>
    <col min="11529" max="11529" width="18.28515625" style="2" customWidth="1"/>
    <col min="11530" max="11530" width="20.5703125" style="2" customWidth="1"/>
    <col min="11531" max="11531" width="17" style="2" customWidth="1"/>
    <col min="11532" max="11532" width="27.28515625" style="2" customWidth="1"/>
    <col min="11533" max="11533" width="21.7109375" style="2" customWidth="1"/>
    <col min="11534" max="11534" width="18.28515625" style="2" customWidth="1"/>
    <col min="11535" max="11535" width="12" style="2" customWidth="1"/>
    <col min="11536" max="11536" width="11.42578125" style="2" bestFit="1" customWidth="1"/>
    <col min="11537" max="11772" width="9.140625" style="2"/>
    <col min="11773" max="11773" width="12.85546875" style="2" bestFit="1" customWidth="1"/>
    <col min="11774" max="11774" width="15.42578125" style="2" customWidth="1"/>
    <col min="11775" max="11775" width="23.42578125" style="2" customWidth="1"/>
    <col min="11776" max="11779" width="22.7109375" style="2" customWidth="1"/>
    <col min="11780" max="11781" width="23.85546875" style="2" customWidth="1"/>
    <col min="11782" max="11782" width="22.85546875" style="2" customWidth="1"/>
    <col min="11783" max="11783" width="41.28515625" style="2" customWidth="1"/>
    <col min="11784" max="11784" width="21.42578125" style="2" customWidth="1"/>
    <col min="11785" max="11785" width="18.28515625" style="2" customWidth="1"/>
    <col min="11786" max="11786" width="20.5703125" style="2" customWidth="1"/>
    <col min="11787" max="11787" width="17" style="2" customWidth="1"/>
    <col min="11788" max="11788" width="27.28515625" style="2" customWidth="1"/>
    <col min="11789" max="11789" width="21.7109375" style="2" customWidth="1"/>
    <col min="11790" max="11790" width="18.28515625" style="2" customWidth="1"/>
    <col min="11791" max="11791" width="12" style="2" customWidth="1"/>
    <col min="11792" max="11792" width="11.42578125" style="2" bestFit="1" customWidth="1"/>
    <col min="11793" max="12028" width="9.140625" style="2"/>
    <col min="12029" max="12029" width="12.85546875" style="2" bestFit="1" customWidth="1"/>
    <col min="12030" max="12030" width="15.42578125" style="2" customWidth="1"/>
    <col min="12031" max="12031" width="23.42578125" style="2" customWidth="1"/>
    <col min="12032" max="12035" width="22.7109375" style="2" customWidth="1"/>
    <col min="12036" max="12037" width="23.85546875" style="2" customWidth="1"/>
    <col min="12038" max="12038" width="22.85546875" style="2" customWidth="1"/>
    <col min="12039" max="12039" width="41.28515625" style="2" customWidth="1"/>
    <col min="12040" max="12040" width="21.42578125" style="2" customWidth="1"/>
    <col min="12041" max="12041" width="18.28515625" style="2" customWidth="1"/>
    <col min="12042" max="12042" width="20.5703125" style="2" customWidth="1"/>
    <col min="12043" max="12043" width="17" style="2" customWidth="1"/>
    <col min="12044" max="12044" width="27.28515625" style="2" customWidth="1"/>
    <col min="12045" max="12045" width="21.7109375" style="2" customWidth="1"/>
    <col min="12046" max="12046" width="18.28515625" style="2" customWidth="1"/>
    <col min="12047" max="12047" width="12" style="2" customWidth="1"/>
    <col min="12048" max="12048" width="11.42578125" style="2" bestFit="1" customWidth="1"/>
    <col min="12049" max="12284" width="9.140625" style="2"/>
    <col min="12285" max="12285" width="12.85546875" style="2" bestFit="1" customWidth="1"/>
    <col min="12286" max="12286" width="15.42578125" style="2" customWidth="1"/>
    <col min="12287" max="12287" width="23.42578125" style="2" customWidth="1"/>
    <col min="12288" max="12291" width="22.7109375" style="2" customWidth="1"/>
    <col min="12292" max="12293" width="23.85546875" style="2" customWidth="1"/>
    <col min="12294" max="12294" width="22.85546875" style="2" customWidth="1"/>
    <col min="12295" max="12295" width="41.28515625" style="2" customWidth="1"/>
    <col min="12296" max="12296" width="21.42578125" style="2" customWidth="1"/>
    <col min="12297" max="12297" width="18.28515625" style="2" customWidth="1"/>
    <col min="12298" max="12298" width="20.5703125" style="2" customWidth="1"/>
    <col min="12299" max="12299" width="17" style="2" customWidth="1"/>
    <col min="12300" max="12300" width="27.28515625" style="2" customWidth="1"/>
    <col min="12301" max="12301" width="21.7109375" style="2" customWidth="1"/>
    <col min="12302" max="12302" width="18.28515625" style="2" customWidth="1"/>
    <col min="12303" max="12303" width="12" style="2" customWidth="1"/>
    <col min="12304" max="12304" width="11.42578125" style="2" bestFit="1" customWidth="1"/>
    <col min="12305" max="12540" width="9.140625" style="2"/>
    <col min="12541" max="12541" width="12.85546875" style="2" bestFit="1" customWidth="1"/>
    <col min="12542" max="12542" width="15.42578125" style="2" customWidth="1"/>
    <col min="12543" max="12543" width="23.42578125" style="2" customWidth="1"/>
    <col min="12544" max="12547" width="22.7109375" style="2" customWidth="1"/>
    <col min="12548" max="12549" width="23.85546875" style="2" customWidth="1"/>
    <col min="12550" max="12550" width="22.85546875" style="2" customWidth="1"/>
    <col min="12551" max="12551" width="41.28515625" style="2" customWidth="1"/>
    <col min="12552" max="12552" width="21.42578125" style="2" customWidth="1"/>
    <col min="12553" max="12553" width="18.28515625" style="2" customWidth="1"/>
    <col min="12554" max="12554" width="20.5703125" style="2" customWidth="1"/>
    <col min="12555" max="12555" width="17" style="2" customWidth="1"/>
    <col min="12556" max="12556" width="27.28515625" style="2" customWidth="1"/>
    <col min="12557" max="12557" width="21.7109375" style="2" customWidth="1"/>
    <col min="12558" max="12558" width="18.28515625" style="2" customWidth="1"/>
    <col min="12559" max="12559" width="12" style="2" customWidth="1"/>
    <col min="12560" max="12560" width="11.42578125" style="2" bestFit="1" customWidth="1"/>
    <col min="12561" max="12796" width="9.140625" style="2"/>
    <col min="12797" max="12797" width="12.85546875" style="2" bestFit="1" customWidth="1"/>
    <col min="12798" max="12798" width="15.42578125" style="2" customWidth="1"/>
    <col min="12799" max="12799" width="23.42578125" style="2" customWidth="1"/>
    <col min="12800" max="12803" width="22.7109375" style="2" customWidth="1"/>
    <col min="12804" max="12805" width="23.85546875" style="2" customWidth="1"/>
    <col min="12806" max="12806" width="22.85546875" style="2" customWidth="1"/>
    <col min="12807" max="12807" width="41.28515625" style="2" customWidth="1"/>
    <col min="12808" max="12808" width="21.42578125" style="2" customWidth="1"/>
    <col min="12809" max="12809" width="18.28515625" style="2" customWidth="1"/>
    <col min="12810" max="12810" width="20.5703125" style="2" customWidth="1"/>
    <col min="12811" max="12811" width="17" style="2" customWidth="1"/>
    <col min="12812" max="12812" width="27.28515625" style="2" customWidth="1"/>
    <col min="12813" max="12813" width="21.7109375" style="2" customWidth="1"/>
    <col min="12814" max="12814" width="18.28515625" style="2" customWidth="1"/>
    <col min="12815" max="12815" width="12" style="2" customWidth="1"/>
    <col min="12816" max="12816" width="11.42578125" style="2" bestFit="1" customWidth="1"/>
    <col min="12817" max="13052" width="9.140625" style="2"/>
    <col min="13053" max="13053" width="12.85546875" style="2" bestFit="1" customWidth="1"/>
    <col min="13054" max="13054" width="15.42578125" style="2" customWidth="1"/>
    <col min="13055" max="13055" width="23.42578125" style="2" customWidth="1"/>
    <col min="13056" max="13059" width="22.7109375" style="2" customWidth="1"/>
    <col min="13060" max="13061" width="23.85546875" style="2" customWidth="1"/>
    <col min="13062" max="13062" width="22.85546875" style="2" customWidth="1"/>
    <col min="13063" max="13063" width="41.28515625" style="2" customWidth="1"/>
    <col min="13064" max="13064" width="21.42578125" style="2" customWidth="1"/>
    <col min="13065" max="13065" width="18.28515625" style="2" customWidth="1"/>
    <col min="13066" max="13066" width="20.5703125" style="2" customWidth="1"/>
    <col min="13067" max="13067" width="17" style="2" customWidth="1"/>
    <col min="13068" max="13068" width="27.28515625" style="2" customWidth="1"/>
    <col min="13069" max="13069" width="21.7109375" style="2" customWidth="1"/>
    <col min="13070" max="13070" width="18.28515625" style="2" customWidth="1"/>
    <col min="13071" max="13071" width="12" style="2" customWidth="1"/>
    <col min="13072" max="13072" width="11.42578125" style="2" bestFit="1" customWidth="1"/>
    <col min="13073" max="13308" width="9.140625" style="2"/>
    <col min="13309" max="13309" width="12.85546875" style="2" bestFit="1" customWidth="1"/>
    <col min="13310" max="13310" width="15.42578125" style="2" customWidth="1"/>
    <col min="13311" max="13311" width="23.42578125" style="2" customWidth="1"/>
    <col min="13312" max="13315" width="22.7109375" style="2" customWidth="1"/>
    <col min="13316" max="13317" width="23.85546875" style="2" customWidth="1"/>
    <col min="13318" max="13318" width="22.85546875" style="2" customWidth="1"/>
    <col min="13319" max="13319" width="41.28515625" style="2" customWidth="1"/>
    <col min="13320" max="13320" width="21.42578125" style="2" customWidth="1"/>
    <col min="13321" max="13321" width="18.28515625" style="2" customWidth="1"/>
    <col min="13322" max="13322" width="20.5703125" style="2" customWidth="1"/>
    <col min="13323" max="13323" width="17" style="2" customWidth="1"/>
    <col min="13324" max="13324" width="27.28515625" style="2" customWidth="1"/>
    <col min="13325" max="13325" width="21.7109375" style="2" customWidth="1"/>
    <col min="13326" max="13326" width="18.28515625" style="2" customWidth="1"/>
    <col min="13327" max="13327" width="12" style="2" customWidth="1"/>
    <col min="13328" max="13328" width="11.42578125" style="2" bestFit="1" customWidth="1"/>
    <col min="13329" max="13564" width="9.140625" style="2"/>
    <col min="13565" max="13565" width="12.85546875" style="2" bestFit="1" customWidth="1"/>
    <col min="13566" max="13566" width="15.42578125" style="2" customWidth="1"/>
    <col min="13567" max="13567" width="23.42578125" style="2" customWidth="1"/>
    <col min="13568" max="13571" width="22.7109375" style="2" customWidth="1"/>
    <col min="13572" max="13573" width="23.85546875" style="2" customWidth="1"/>
    <col min="13574" max="13574" width="22.85546875" style="2" customWidth="1"/>
    <col min="13575" max="13575" width="41.28515625" style="2" customWidth="1"/>
    <col min="13576" max="13576" width="21.42578125" style="2" customWidth="1"/>
    <col min="13577" max="13577" width="18.28515625" style="2" customWidth="1"/>
    <col min="13578" max="13578" width="20.5703125" style="2" customWidth="1"/>
    <col min="13579" max="13579" width="17" style="2" customWidth="1"/>
    <col min="13580" max="13580" width="27.28515625" style="2" customWidth="1"/>
    <col min="13581" max="13581" width="21.7109375" style="2" customWidth="1"/>
    <col min="13582" max="13582" width="18.28515625" style="2" customWidth="1"/>
    <col min="13583" max="13583" width="12" style="2" customWidth="1"/>
    <col min="13584" max="13584" width="11.42578125" style="2" bestFit="1" customWidth="1"/>
    <col min="13585" max="13820" width="9.140625" style="2"/>
    <col min="13821" max="13821" width="12.85546875" style="2" bestFit="1" customWidth="1"/>
    <col min="13822" max="13822" width="15.42578125" style="2" customWidth="1"/>
    <col min="13823" max="13823" width="23.42578125" style="2" customWidth="1"/>
    <col min="13824" max="13827" width="22.7109375" style="2" customWidth="1"/>
    <col min="13828" max="13829" width="23.85546875" style="2" customWidth="1"/>
    <col min="13830" max="13830" width="22.85546875" style="2" customWidth="1"/>
    <col min="13831" max="13831" width="41.28515625" style="2" customWidth="1"/>
    <col min="13832" max="13832" width="21.42578125" style="2" customWidth="1"/>
    <col min="13833" max="13833" width="18.28515625" style="2" customWidth="1"/>
    <col min="13834" max="13834" width="20.5703125" style="2" customWidth="1"/>
    <col min="13835" max="13835" width="17" style="2" customWidth="1"/>
    <col min="13836" max="13836" width="27.28515625" style="2" customWidth="1"/>
    <col min="13837" max="13837" width="21.7109375" style="2" customWidth="1"/>
    <col min="13838" max="13838" width="18.28515625" style="2" customWidth="1"/>
    <col min="13839" max="13839" width="12" style="2" customWidth="1"/>
    <col min="13840" max="13840" width="11.42578125" style="2" bestFit="1" customWidth="1"/>
    <col min="13841" max="14076" width="9.140625" style="2"/>
    <col min="14077" max="14077" width="12.85546875" style="2" bestFit="1" customWidth="1"/>
    <col min="14078" max="14078" width="15.42578125" style="2" customWidth="1"/>
    <col min="14079" max="14079" width="23.42578125" style="2" customWidth="1"/>
    <col min="14080" max="14083" width="22.7109375" style="2" customWidth="1"/>
    <col min="14084" max="14085" width="23.85546875" style="2" customWidth="1"/>
    <col min="14086" max="14086" width="22.85546875" style="2" customWidth="1"/>
    <col min="14087" max="14087" width="41.28515625" style="2" customWidth="1"/>
    <col min="14088" max="14088" width="21.42578125" style="2" customWidth="1"/>
    <col min="14089" max="14089" width="18.28515625" style="2" customWidth="1"/>
    <col min="14090" max="14090" width="20.5703125" style="2" customWidth="1"/>
    <col min="14091" max="14091" width="17" style="2" customWidth="1"/>
    <col min="14092" max="14092" width="27.28515625" style="2" customWidth="1"/>
    <col min="14093" max="14093" width="21.7109375" style="2" customWidth="1"/>
    <col min="14094" max="14094" width="18.28515625" style="2" customWidth="1"/>
    <col min="14095" max="14095" width="12" style="2" customWidth="1"/>
    <col min="14096" max="14096" width="11.42578125" style="2" bestFit="1" customWidth="1"/>
    <col min="14097" max="14332" width="9.140625" style="2"/>
    <col min="14333" max="14333" width="12.85546875" style="2" bestFit="1" customWidth="1"/>
    <col min="14334" max="14334" width="15.42578125" style="2" customWidth="1"/>
    <col min="14335" max="14335" width="23.42578125" style="2" customWidth="1"/>
    <col min="14336" max="14339" width="22.7109375" style="2" customWidth="1"/>
    <col min="14340" max="14341" width="23.85546875" style="2" customWidth="1"/>
    <col min="14342" max="14342" width="22.85546875" style="2" customWidth="1"/>
    <col min="14343" max="14343" width="41.28515625" style="2" customWidth="1"/>
    <col min="14344" max="14344" width="21.42578125" style="2" customWidth="1"/>
    <col min="14345" max="14345" width="18.28515625" style="2" customWidth="1"/>
    <col min="14346" max="14346" width="20.5703125" style="2" customWidth="1"/>
    <col min="14347" max="14347" width="17" style="2" customWidth="1"/>
    <col min="14348" max="14348" width="27.28515625" style="2" customWidth="1"/>
    <col min="14349" max="14349" width="21.7109375" style="2" customWidth="1"/>
    <col min="14350" max="14350" width="18.28515625" style="2" customWidth="1"/>
    <col min="14351" max="14351" width="12" style="2" customWidth="1"/>
    <col min="14352" max="14352" width="11.42578125" style="2" bestFit="1" customWidth="1"/>
    <col min="14353" max="14588" width="9.140625" style="2"/>
    <col min="14589" max="14589" width="12.85546875" style="2" bestFit="1" customWidth="1"/>
    <col min="14590" max="14590" width="15.42578125" style="2" customWidth="1"/>
    <col min="14591" max="14591" width="23.42578125" style="2" customWidth="1"/>
    <col min="14592" max="14595" width="22.7109375" style="2" customWidth="1"/>
    <col min="14596" max="14597" width="23.85546875" style="2" customWidth="1"/>
    <col min="14598" max="14598" width="22.85546875" style="2" customWidth="1"/>
    <col min="14599" max="14599" width="41.28515625" style="2" customWidth="1"/>
    <col min="14600" max="14600" width="21.42578125" style="2" customWidth="1"/>
    <col min="14601" max="14601" width="18.28515625" style="2" customWidth="1"/>
    <col min="14602" max="14602" width="20.5703125" style="2" customWidth="1"/>
    <col min="14603" max="14603" width="17" style="2" customWidth="1"/>
    <col min="14604" max="14604" width="27.28515625" style="2" customWidth="1"/>
    <col min="14605" max="14605" width="21.7109375" style="2" customWidth="1"/>
    <col min="14606" max="14606" width="18.28515625" style="2" customWidth="1"/>
    <col min="14607" max="14607" width="12" style="2" customWidth="1"/>
    <col min="14608" max="14608" width="11.42578125" style="2" bestFit="1" customWidth="1"/>
    <col min="14609" max="14844" width="9.140625" style="2"/>
    <col min="14845" max="14845" width="12.85546875" style="2" bestFit="1" customWidth="1"/>
    <col min="14846" max="14846" width="15.42578125" style="2" customWidth="1"/>
    <col min="14847" max="14847" width="23.42578125" style="2" customWidth="1"/>
    <col min="14848" max="14851" width="22.7109375" style="2" customWidth="1"/>
    <col min="14852" max="14853" width="23.85546875" style="2" customWidth="1"/>
    <col min="14854" max="14854" width="22.85546875" style="2" customWidth="1"/>
    <col min="14855" max="14855" width="41.28515625" style="2" customWidth="1"/>
    <col min="14856" max="14856" width="21.42578125" style="2" customWidth="1"/>
    <col min="14857" max="14857" width="18.28515625" style="2" customWidth="1"/>
    <col min="14858" max="14858" width="20.5703125" style="2" customWidth="1"/>
    <col min="14859" max="14859" width="17" style="2" customWidth="1"/>
    <col min="14860" max="14860" width="27.28515625" style="2" customWidth="1"/>
    <col min="14861" max="14861" width="21.7109375" style="2" customWidth="1"/>
    <col min="14862" max="14862" width="18.28515625" style="2" customWidth="1"/>
    <col min="14863" max="14863" width="12" style="2" customWidth="1"/>
    <col min="14864" max="14864" width="11.42578125" style="2" bestFit="1" customWidth="1"/>
    <col min="14865" max="15100" width="9.140625" style="2"/>
    <col min="15101" max="15101" width="12.85546875" style="2" bestFit="1" customWidth="1"/>
    <col min="15102" max="15102" width="15.42578125" style="2" customWidth="1"/>
    <col min="15103" max="15103" width="23.42578125" style="2" customWidth="1"/>
    <col min="15104" max="15107" width="22.7109375" style="2" customWidth="1"/>
    <col min="15108" max="15109" width="23.85546875" style="2" customWidth="1"/>
    <col min="15110" max="15110" width="22.85546875" style="2" customWidth="1"/>
    <col min="15111" max="15111" width="41.28515625" style="2" customWidth="1"/>
    <col min="15112" max="15112" width="21.42578125" style="2" customWidth="1"/>
    <col min="15113" max="15113" width="18.28515625" style="2" customWidth="1"/>
    <col min="15114" max="15114" width="20.5703125" style="2" customWidth="1"/>
    <col min="15115" max="15115" width="17" style="2" customWidth="1"/>
    <col min="15116" max="15116" width="27.28515625" style="2" customWidth="1"/>
    <col min="15117" max="15117" width="21.7109375" style="2" customWidth="1"/>
    <col min="15118" max="15118" width="18.28515625" style="2" customWidth="1"/>
    <col min="15119" max="15119" width="12" style="2" customWidth="1"/>
    <col min="15120" max="15120" width="11.42578125" style="2" bestFit="1" customWidth="1"/>
    <col min="15121" max="15356" width="9.140625" style="2"/>
    <col min="15357" max="15357" width="12.85546875" style="2" bestFit="1" customWidth="1"/>
    <col min="15358" max="15358" width="15.42578125" style="2" customWidth="1"/>
    <col min="15359" max="15359" width="23.42578125" style="2" customWidth="1"/>
    <col min="15360" max="15363" width="22.7109375" style="2" customWidth="1"/>
    <col min="15364" max="15365" width="23.85546875" style="2" customWidth="1"/>
    <col min="15366" max="15366" width="22.85546875" style="2" customWidth="1"/>
    <col min="15367" max="15367" width="41.28515625" style="2" customWidth="1"/>
    <col min="15368" max="15368" width="21.42578125" style="2" customWidth="1"/>
    <col min="15369" max="15369" width="18.28515625" style="2" customWidth="1"/>
    <col min="15370" max="15370" width="20.5703125" style="2" customWidth="1"/>
    <col min="15371" max="15371" width="17" style="2" customWidth="1"/>
    <col min="15372" max="15372" width="27.28515625" style="2" customWidth="1"/>
    <col min="15373" max="15373" width="21.7109375" style="2" customWidth="1"/>
    <col min="15374" max="15374" width="18.28515625" style="2" customWidth="1"/>
    <col min="15375" max="15375" width="12" style="2" customWidth="1"/>
    <col min="15376" max="15376" width="11.42578125" style="2" bestFit="1" customWidth="1"/>
    <col min="15377" max="15612" width="9.140625" style="2"/>
    <col min="15613" max="15613" width="12.85546875" style="2" bestFit="1" customWidth="1"/>
    <col min="15614" max="15614" width="15.42578125" style="2" customWidth="1"/>
    <col min="15615" max="15615" width="23.42578125" style="2" customWidth="1"/>
    <col min="15616" max="15619" width="22.7109375" style="2" customWidth="1"/>
    <col min="15620" max="15621" width="23.85546875" style="2" customWidth="1"/>
    <col min="15622" max="15622" width="22.85546875" style="2" customWidth="1"/>
    <col min="15623" max="15623" width="41.28515625" style="2" customWidth="1"/>
    <col min="15624" max="15624" width="21.42578125" style="2" customWidth="1"/>
    <col min="15625" max="15625" width="18.28515625" style="2" customWidth="1"/>
    <col min="15626" max="15626" width="20.5703125" style="2" customWidth="1"/>
    <col min="15627" max="15627" width="17" style="2" customWidth="1"/>
    <col min="15628" max="15628" width="27.28515625" style="2" customWidth="1"/>
    <col min="15629" max="15629" width="21.7109375" style="2" customWidth="1"/>
    <col min="15630" max="15630" width="18.28515625" style="2" customWidth="1"/>
    <col min="15631" max="15631" width="12" style="2" customWidth="1"/>
    <col min="15632" max="15632" width="11.42578125" style="2" bestFit="1" customWidth="1"/>
    <col min="15633" max="15868" width="9.140625" style="2"/>
    <col min="15869" max="15869" width="12.85546875" style="2" bestFit="1" customWidth="1"/>
    <col min="15870" max="15870" width="15.42578125" style="2" customWidth="1"/>
    <col min="15871" max="15871" width="23.42578125" style="2" customWidth="1"/>
    <col min="15872" max="15875" width="22.7109375" style="2" customWidth="1"/>
    <col min="15876" max="15877" width="23.85546875" style="2" customWidth="1"/>
    <col min="15878" max="15878" width="22.85546875" style="2" customWidth="1"/>
    <col min="15879" max="15879" width="41.28515625" style="2" customWidth="1"/>
    <col min="15880" max="15880" width="21.42578125" style="2" customWidth="1"/>
    <col min="15881" max="15881" width="18.28515625" style="2" customWidth="1"/>
    <col min="15882" max="15882" width="20.5703125" style="2" customWidth="1"/>
    <col min="15883" max="15883" width="17" style="2" customWidth="1"/>
    <col min="15884" max="15884" width="27.28515625" style="2" customWidth="1"/>
    <col min="15885" max="15885" width="21.7109375" style="2" customWidth="1"/>
    <col min="15886" max="15886" width="18.28515625" style="2" customWidth="1"/>
    <col min="15887" max="15887" width="12" style="2" customWidth="1"/>
    <col min="15888" max="15888" width="11.42578125" style="2" bestFit="1" customWidth="1"/>
    <col min="15889" max="16124" width="9.140625" style="2"/>
    <col min="16125" max="16125" width="12.85546875" style="2" bestFit="1" customWidth="1"/>
    <col min="16126" max="16126" width="15.42578125" style="2" customWidth="1"/>
    <col min="16127" max="16127" width="23.42578125" style="2" customWidth="1"/>
    <col min="16128" max="16131" width="22.7109375" style="2" customWidth="1"/>
    <col min="16132" max="16133" width="23.85546875" style="2" customWidth="1"/>
    <col min="16134" max="16134" width="22.85546875" style="2" customWidth="1"/>
    <col min="16135" max="16135" width="41.28515625" style="2" customWidth="1"/>
    <col min="16136" max="16136" width="21.42578125" style="2" customWidth="1"/>
    <col min="16137" max="16137" width="18.28515625" style="2" customWidth="1"/>
    <col min="16138" max="16138" width="20.5703125" style="2" customWidth="1"/>
    <col min="16139" max="16139" width="17" style="2" customWidth="1"/>
    <col min="16140" max="16140" width="27.28515625" style="2" customWidth="1"/>
    <col min="16141" max="16141" width="21.7109375" style="2" customWidth="1"/>
    <col min="16142" max="16142" width="18.28515625" style="2" customWidth="1"/>
    <col min="16143" max="16143" width="12" style="2" customWidth="1"/>
    <col min="16144" max="16144" width="11.42578125" style="2" bestFit="1" customWidth="1"/>
    <col min="16145" max="16384" width="9.140625" style="2"/>
  </cols>
  <sheetData>
    <row r="1" spans="1:24" ht="24" customHeight="1"/>
    <row r="2" spans="1:24" ht="25.5" customHeight="1">
      <c r="B2" s="118" t="s">
        <v>48</v>
      </c>
      <c r="C2" s="118"/>
      <c r="D2" s="118"/>
      <c r="E2" s="118"/>
      <c r="F2" s="118"/>
      <c r="G2" s="118"/>
      <c r="H2" s="118"/>
      <c r="I2" s="118"/>
    </row>
    <row r="3" spans="1:24" s="3" customFormat="1" ht="25.5" customHeight="1">
      <c r="A3" s="9"/>
      <c r="B3" s="9"/>
      <c r="C3" s="9"/>
      <c r="D3" s="9"/>
      <c r="E3" s="9"/>
      <c r="F3" s="9"/>
      <c r="G3" s="9"/>
      <c r="H3" s="9"/>
    </row>
    <row r="4" spans="1:24" s="3" customFormat="1" ht="25.5" customHeight="1">
      <c r="A4" s="9"/>
      <c r="B4" s="55" t="s">
        <v>49</v>
      </c>
      <c r="C4" s="55"/>
      <c r="D4" s="55"/>
      <c r="E4" s="55"/>
      <c r="F4" s="55"/>
      <c r="G4" s="55"/>
      <c r="H4" s="55"/>
      <c r="I4" s="56"/>
    </row>
    <row r="5" spans="1:24" s="3" customFormat="1" ht="22.5" customHeight="1">
      <c r="B5" s="87" t="s">
        <v>0</v>
      </c>
      <c r="C5" s="87"/>
      <c r="D5" s="87" t="s">
        <v>32</v>
      </c>
      <c r="E5" s="87"/>
      <c r="F5" s="87"/>
      <c r="G5" s="87"/>
      <c r="H5" s="122" t="s">
        <v>53</v>
      </c>
      <c r="I5" s="117" t="s">
        <v>43</v>
      </c>
    </row>
    <row r="6" spans="1:24" s="3" customFormat="1" ht="63">
      <c r="A6" s="2"/>
      <c r="B6" s="87"/>
      <c r="C6" s="87"/>
      <c r="D6" s="28" t="s">
        <v>28</v>
      </c>
      <c r="E6" s="28" t="s">
        <v>33</v>
      </c>
      <c r="F6" s="28" t="s">
        <v>39</v>
      </c>
      <c r="G6" s="28" t="s">
        <v>40</v>
      </c>
      <c r="H6" s="122"/>
      <c r="I6" s="117"/>
    </row>
    <row r="7" spans="1:24" s="3" customFormat="1" ht="17.25" customHeight="1">
      <c r="A7" s="2"/>
      <c r="B7" s="15" t="s">
        <v>30</v>
      </c>
      <c r="C7" s="15" t="s">
        <v>31</v>
      </c>
      <c r="D7" s="15" t="s">
        <v>5</v>
      </c>
      <c r="E7" s="15" t="s">
        <v>29</v>
      </c>
      <c r="F7" s="15" t="s">
        <v>41</v>
      </c>
      <c r="G7" s="15" t="s">
        <v>6</v>
      </c>
      <c r="H7" s="15" t="s">
        <v>7</v>
      </c>
      <c r="I7" s="15" t="s">
        <v>42</v>
      </c>
      <c r="J7"/>
    </row>
    <row r="8" spans="1:24" ht="17.25" customHeight="1">
      <c r="B8" s="121">
        <v>43466</v>
      </c>
      <c r="C8" s="52" t="s">
        <v>37</v>
      </c>
      <c r="D8" s="46">
        <f>904.445+274.617</f>
        <v>1179.0620000000001</v>
      </c>
      <c r="E8" s="47">
        <f>1-0.000363</f>
        <v>0.999637</v>
      </c>
      <c r="F8" s="46">
        <f>ROUND(E8*D8,3)</f>
        <v>1178.634</v>
      </c>
      <c r="G8" s="46"/>
      <c r="H8" s="46"/>
      <c r="I8" s="46"/>
      <c r="J8" s="8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</row>
    <row r="9" spans="1:24" ht="17.25" customHeight="1">
      <c r="B9" s="121"/>
      <c r="C9" s="52" t="s">
        <v>38</v>
      </c>
      <c r="D9" s="46">
        <v>955.61500000000001</v>
      </c>
      <c r="E9" s="47">
        <f>1-0.000363</f>
        <v>0.999637</v>
      </c>
      <c r="F9" s="46">
        <f>ROUND(E9*D9,3)</f>
        <v>955.26800000000003</v>
      </c>
      <c r="G9" s="46"/>
      <c r="H9" s="46"/>
      <c r="I9" s="46"/>
      <c r="J9" s="8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</row>
    <row r="10" spans="1:24" ht="17.25" customHeight="1">
      <c r="B10" s="121"/>
      <c r="C10" s="44" t="s">
        <v>44</v>
      </c>
      <c r="D10" s="40"/>
      <c r="E10" s="40"/>
      <c r="F10" s="40">
        <f>F8-F9</f>
        <v>223.36599999999999</v>
      </c>
      <c r="G10" s="42">
        <f>F10</f>
        <v>223.36599999999999</v>
      </c>
      <c r="H10" s="48">
        <v>223.36600000000001</v>
      </c>
      <c r="I10" s="51">
        <f>MIN(G10:H10)</f>
        <v>223.36599999999999</v>
      </c>
      <c r="J10" s="8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</row>
    <row r="11" spans="1:24" ht="17.25" customHeight="1">
      <c r="B11" s="121">
        <v>43497</v>
      </c>
      <c r="C11" s="45" t="s">
        <v>34</v>
      </c>
      <c r="D11" s="40">
        <f>5464.654</f>
        <v>5464.6540000000005</v>
      </c>
      <c r="E11" s="41">
        <f>1-0.000363</f>
        <v>0.999637</v>
      </c>
      <c r="F11" s="40">
        <f>ROUND(E11*D11,3)</f>
        <v>5462.67</v>
      </c>
      <c r="G11" s="119">
        <f>SUM(F11:F13)</f>
        <v>7087.4740000000002</v>
      </c>
      <c r="H11" s="120">
        <v>7087.4740000000002</v>
      </c>
      <c r="I11" s="116">
        <f>MIN(G11:H11)</f>
        <v>7087.4740000000002</v>
      </c>
      <c r="J11" s="8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</row>
    <row r="12" spans="1:24" ht="17.25" customHeight="1">
      <c r="B12" s="121"/>
      <c r="C12" s="45" t="s">
        <v>35</v>
      </c>
      <c r="D12" s="40">
        <v>1625.394</v>
      </c>
      <c r="E12" s="41">
        <f t="shared" ref="E12:E67" si="0">1-0.000363</f>
        <v>0.999637</v>
      </c>
      <c r="F12" s="40">
        <f t="shared" ref="F12:F43" si="1">ROUND(E12*D12,3)</f>
        <v>1624.8040000000001</v>
      </c>
      <c r="G12" s="119"/>
      <c r="H12" s="120"/>
      <c r="I12" s="116"/>
      <c r="J12" s="8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</row>
    <row r="13" spans="1:24" ht="17.25" customHeight="1">
      <c r="B13" s="121"/>
      <c r="C13" s="45" t="s">
        <v>36</v>
      </c>
      <c r="D13" s="43">
        <v>0</v>
      </c>
      <c r="E13" s="41">
        <f t="shared" si="0"/>
        <v>0.999637</v>
      </c>
      <c r="F13" s="40">
        <f t="shared" si="1"/>
        <v>0</v>
      </c>
      <c r="G13" s="119"/>
      <c r="H13" s="120"/>
      <c r="I13" s="116"/>
      <c r="J13" s="8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</row>
    <row r="14" spans="1:24" ht="17.25" customHeight="1">
      <c r="B14" s="121">
        <v>43525</v>
      </c>
      <c r="C14" s="45" t="s">
        <v>34</v>
      </c>
      <c r="D14" s="40">
        <f>5390.216</f>
        <v>5390.2160000000003</v>
      </c>
      <c r="E14" s="41">
        <f t="shared" si="0"/>
        <v>0.999637</v>
      </c>
      <c r="F14" s="40">
        <f t="shared" si="1"/>
        <v>5388.259</v>
      </c>
      <c r="G14" s="119">
        <f>SUM(F14:F16)</f>
        <v>7040.7790000000005</v>
      </c>
      <c r="H14" s="120">
        <v>7040.7790000000005</v>
      </c>
      <c r="I14" s="116">
        <f t="shared" ref="I14" si="2">MIN(G14:H14)</f>
        <v>7040.7790000000005</v>
      </c>
      <c r="J14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</row>
    <row r="15" spans="1:24" ht="17.25" customHeight="1">
      <c r="B15" s="121"/>
      <c r="C15" s="45" t="s">
        <v>35</v>
      </c>
      <c r="D15" s="40">
        <v>1653.12</v>
      </c>
      <c r="E15" s="41">
        <f t="shared" si="0"/>
        <v>0.999637</v>
      </c>
      <c r="F15" s="40">
        <f t="shared" si="1"/>
        <v>1652.52</v>
      </c>
      <c r="G15" s="119"/>
      <c r="H15" s="120"/>
      <c r="I15" s="116"/>
      <c r="J15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</row>
    <row r="16" spans="1:24" ht="17.25" customHeight="1">
      <c r="B16" s="121"/>
      <c r="C16" s="45" t="s">
        <v>36</v>
      </c>
      <c r="D16" s="43">
        <v>0</v>
      </c>
      <c r="E16" s="41">
        <f t="shared" si="0"/>
        <v>0.999637</v>
      </c>
      <c r="F16" s="40">
        <f t="shared" si="1"/>
        <v>0</v>
      </c>
      <c r="G16" s="119"/>
      <c r="H16" s="120"/>
      <c r="I16" s="116"/>
      <c r="J16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</row>
    <row r="17" spans="2:24" ht="17.25" customHeight="1">
      <c r="B17" s="121">
        <v>43556</v>
      </c>
      <c r="C17" s="45" t="s">
        <v>34</v>
      </c>
      <c r="D17" s="40">
        <f>5731.126</f>
        <v>5731.1260000000002</v>
      </c>
      <c r="E17" s="41">
        <f t="shared" si="0"/>
        <v>0.999637</v>
      </c>
      <c r="F17" s="40">
        <f t="shared" si="1"/>
        <v>5729.0460000000003</v>
      </c>
      <c r="G17" s="119">
        <f t="shared" ref="G17" si="3">SUM(F17:F19)</f>
        <v>7524.9140000000007</v>
      </c>
      <c r="H17" s="120">
        <v>7524.9139999999998</v>
      </c>
      <c r="I17" s="116">
        <f t="shared" ref="I17" si="4">MIN(G17:H17)</f>
        <v>7524.9139999999998</v>
      </c>
      <c r="J17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</row>
    <row r="18" spans="2:24" ht="17.25" customHeight="1">
      <c r="B18" s="121"/>
      <c r="C18" s="45" t="s">
        <v>35</v>
      </c>
      <c r="D18" s="40">
        <v>1796.52</v>
      </c>
      <c r="E18" s="41">
        <f t="shared" si="0"/>
        <v>0.999637</v>
      </c>
      <c r="F18" s="40">
        <f t="shared" si="1"/>
        <v>1795.8679999999999</v>
      </c>
      <c r="G18" s="119"/>
      <c r="H18" s="120"/>
      <c r="I18" s="116"/>
      <c r="J18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</row>
    <row r="19" spans="2:24" ht="17.25" customHeight="1">
      <c r="B19" s="121"/>
      <c r="C19" s="45" t="s">
        <v>36</v>
      </c>
      <c r="D19" s="43">
        <v>0</v>
      </c>
      <c r="E19" s="41">
        <f t="shared" si="0"/>
        <v>0.999637</v>
      </c>
      <c r="F19" s="40">
        <f t="shared" si="1"/>
        <v>0</v>
      </c>
      <c r="G19" s="119"/>
      <c r="H19" s="120"/>
      <c r="I19" s="116"/>
      <c r="J19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</row>
    <row r="20" spans="2:24" ht="17.25" customHeight="1">
      <c r="B20" s="121">
        <v>43586</v>
      </c>
      <c r="C20" s="45" t="s">
        <v>34</v>
      </c>
      <c r="D20" s="40">
        <f>5290.485</f>
        <v>5290.4849999999997</v>
      </c>
      <c r="E20" s="41">
        <f t="shared" si="0"/>
        <v>0.999637</v>
      </c>
      <c r="F20" s="40">
        <f t="shared" si="1"/>
        <v>5288.5649999999996</v>
      </c>
      <c r="G20" s="119">
        <f t="shared" ref="G20" si="5">SUM(F20:F22)</f>
        <v>7066.875</v>
      </c>
      <c r="H20" s="120">
        <v>7066.875</v>
      </c>
      <c r="I20" s="116">
        <f t="shared" ref="I20" si="6">MIN(G20:H20)</f>
        <v>7066.875</v>
      </c>
      <c r="J20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</row>
    <row r="21" spans="2:24" ht="17.25" customHeight="1">
      <c r="B21" s="121"/>
      <c r="C21" s="45" t="s">
        <v>35</v>
      </c>
      <c r="D21" s="40">
        <v>1778.9559999999999</v>
      </c>
      <c r="E21" s="41">
        <f t="shared" si="0"/>
        <v>0.999637</v>
      </c>
      <c r="F21" s="40">
        <f t="shared" si="1"/>
        <v>1778.31</v>
      </c>
      <c r="G21" s="119"/>
      <c r="H21" s="120"/>
      <c r="I21" s="116"/>
      <c r="J21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</row>
    <row r="22" spans="2:24" ht="17.25" customHeight="1">
      <c r="B22" s="121"/>
      <c r="C22" s="45" t="s">
        <v>36</v>
      </c>
      <c r="D22" s="43">
        <v>0</v>
      </c>
      <c r="E22" s="41">
        <f t="shared" si="0"/>
        <v>0.999637</v>
      </c>
      <c r="F22" s="40">
        <f t="shared" si="1"/>
        <v>0</v>
      </c>
      <c r="G22" s="119"/>
      <c r="H22" s="120"/>
      <c r="I22" s="116"/>
      <c r="J22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</row>
    <row r="23" spans="2:24" ht="17.25" customHeight="1">
      <c r="B23" s="121">
        <v>43617</v>
      </c>
      <c r="C23" s="45" t="s">
        <v>34</v>
      </c>
      <c r="D23" s="40">
        <f>5220.205</f>
        <v>5220.2049999999999</v>
      </c>
      <c r="E23" s="41">
        <f t="shared" si="0"/>
        <v>0.999637</v>
      </c>
      <c r="F23" s="40">
        <f t="shared" si="1"/>
        <v>5218.3100000000004</v>
      </c>
      <c r="G23" s="119">
        <f t="shared" ref="G23" si="7">SUM(F23:F25)</f>
        <v>6686.9459999999999</v>
      </c>
      <c r="H23" s="120">
        <v>6686.9459999999999</v>
      </c>
      <c r="I23" s="116">
        <f t="shared" ref="I23" si="8">MIN(G23:H23)</f>
        <v>6686.9459999999999</v>
      </c>
      <c r="J2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</row>
    <row r="24" spans="2:24" ht="17.25" customHeight="1">
      <c r="B24" s="121"/>
      <c r="C24" s="45" t="s">
        <v>35</v>
      </c>
      <c r="D24" s="40">
        <v>1469.1690000000001</v>
      </c>
      <c r="E24" s="41">
        <f t="shared" si="0"/>
        <v>0.999637</v>
      </c>
      <c r="F24" s="40">
        <f t="shared" si="1"/>
        <v>1468.636</v>
      </c>
      <c r="G24" s="119"/>
      <c r="H24" s="120"/>
      <c r="I24" s="116"/>
      <c r="J24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</row>
    <row r="25" spans="2:24" ht="17.25" customHeight="1">
      <c r="B25" s="121"/>
      <c r="C25" s="45" t="s">
        <v>36</v>
      </c>
      <c r="D25" s="43">
        <v>0</v>
      </c>
      <c r="E25" s="41">
        <f t="shared" si="0"/>
        <v>0.999637</v>
      </c>
      <c r="F25" s="40">
        <f t="shared" si="1"/>
        <v>0</v>
      </c>
      <c r="G25" s="119"/>
      <c r="H25" s="120"/>
      <c r="I25" s="116"/>
      <c r="J25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</row>
    <row r="26" spans="2:24" ht="17.25" customHeight="1">
      <c r="B26" s="121">
        <v>43647</v>
      </c>
      <c r="C26" s="45" t="s">
        <v>34</v>
      </c>
      <c r="D26" s="40">
        <v>5006.3890000000001</v>
      </c>
      <c r="E26" s="41">
        <f t="shared" si="0"/>
        <v>0.999637</v>
      </c>
      <c r="F26" s="40">
        <f t="shared" si="1"/>
        <v>5004.5720000000001</v>
      </c>
      <c r="G26" s="119">
        <f t="shared" ref="G26" si="9">SUM(F26:F28)</f>
        <v>6439.9660000000003</v>
      </c>
      <c r="H26" s="120">
        <v>6439.9660000000003</v>
      </c>
      <c r="I26" s="116">
        <f t="shared" ref="I26" si="10">MIN(G26:H26)</f>
        <v>6439.9660000000003</v>
      </c>
      <c r="J26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</row>
    <row r="27" spans="2:24" ht="17.25" customHeight="1">
      <c r="B27" s="121"/>
      <c r="C27" s="45" t="s">
        <v>35</v>
      </c>
      <c r="D27" s="40">
        <v>1435.915</v>
      </c>
      <c r="E27" s="41">
        <f t="shared" si="0"/>
        <v>0.999637</v>
      </c>
      <c r="F27" s="40">
        <f t="shared" si="1"/>
        <v>1435.394</v>
      </c>
      <c r="G27" s="119"/>
      <c r="H27" s="120"/>
      <c r="I27" s="116"/>
      <c r="J27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</row>
    <row r="28" spans="2:24" ht="17.25" customHeight="1">
      <c r="B28" s="121"/>
      <c r="C28" s="45" t="s">
        <v>36</v>
      </c>
      <c r="D28" s="43">
        <v>0</v>
      </c>
      <c r="E28" s="41">
        <f t="shared" si="0"/>
        <v>0.999637</v>
      </c>
      <c r="F28" s="40">
        <f t="shared" si="1"/>
        <v>0</v>
      </c>
      <c r="G28" s="119"/>
      <c r="H28" s="120"/>
      <c r="I28" s="116"/>
      <c r="J28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</row>
    <row r="29" spans="2:24" ht="17.25" customHeight="1">
      <c r="B29" s="121">
        <v>43678</v>
      </c>
      <c r="C29" s="45" t="s">
        <v>34</v>
      </c>
      <c r="D29" s="40">
        <f>4938.195</f>
        <v>4938.1949999999997</v>
      </c>
      <c r="E29" s="41">
        <f t="shared" si="0"/>
        <v>0.999637</v>
      </c>
      <c r="F29" s="40">
        <f t="shared" si="1"/>
        <v>4936.402</v>
      </c>
      <c r="G29" s="119">
        <f t="shared" ref="G29" si="11">SUM(F29:F31)</f>
        <v>6315.1540000000005</v>
      </c>
      <c r="H29" s="120">
        <v>6315.1540000000005</v>
      </c>
      <c r="I29" s="116">
        <f t="shared" ref="I29" si="12">MIN(G29:H29)</f>
        <v>6315.1540000000005</v>
      </c>
      <c r="J29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</row>
    <row r="30" spans="2:24" ht="17.25" customHeight="1">
      <c r="B30" s="121"/>
      <c r="C30" s="45" t="s">
        <v>35</v>
      </c>
      <c r="D30" s="40">
        <v>1379.2529999999999</v>
      </c>
      <c r="E30" s="41">
        <f t="shared" si="0"/>
        <v>0.999637</v>
      </c>
      <c r="F30" s="40">
        <f t="shared" si="1"/>
        <v>1378.752</v>
      </c>
      <c r="G30" s="119"/>
      <c r="H30" s="120"/>
      <c r="I30" s="116"/>
      <c r="J30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</row>
    <row r="31" spans="2:24" ht="17.25" customHeight="1">
      <c r="B31" s="121"/>
      <c r="C31" s="45" t="s">
        <v>36</v>
      </c>
      <c r="D31" s="43">
        <v>0</v>
      </c>
      <c r="E31" s="41">
        <f t="shared" si="0"/>
        <v>0.999637</v>
      </c>
      <c r="F31" s="40">
        <f t="shared" si="1"/>
        <v>0</v>
      </c>
      <c r="G31" s="119"/>
      <c r="H31" s="120"/>
      <c r="I31" s="116"/>
      <c r="J31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</row>
    <row r="32" spans="2:24" ht="17.25" customHeight="1">
      <c r="B32" s="121">
        <v>43709</v>
      </c>
      <c r="C32" s="45" t="s">
        <v>34</v>
      </c>
      <c r="D32" s="40">
        <f>4653.808</f>
        <v>4653.808</v>
      </c>
      <c r="E32" s="41">
        <f t="shared" si="0"/>
        <v>0.999637</v>
      </c>
      <c r="F32" s="40">
        <f t="shared" si="1"/>
        <v>4652.1189999999997</v>
      </c>
      <c r="G32" s="119">
        <f t="shared" ref="G32" si="13">SUM(F32:F34)</f>
        <v>5818.4179999999997</v>
      </c>
      <c r="H32" s="120">
        <v>5818.4179999999997</v>
      </c>
      <c r="I32" s="116">
        <f t="shared" ref="I32" si="14">MIN(G32:H32)</f>
        <v>5818.4179999999997</v>
      </c>
      <c r="J32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</row>
    <row r="33" spans="2:24" ht="17.25" customHeight="1">
      <c r="B33" s="121"/>
      <c r="C33" s="45" t="s">
        <v>35</v>
      </c>
      <c r="D33" s="40">
        <v>1166.723</v>
      </c>
      <c r="E33" s="41">
        <f t="shared" si="0"/>
        <v>0.999637</v>
      </c>
      <c r="F33" s="40">
        <f t="shared" si="1"/>
        <v>1166.299</v>
      </c>
      <c r="G33" s="119"/>
      <c r="H33" s="120"/>
      <c r="I33" s="116"/>
      <c r="J3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</row>
    <row r="34" spans="2:24" ht="17.25" customHeight="1">
      <c r="B34" s="121"/>
      <c r="C34" s="45" t="s">
        <v>36</v>
      </c>
      <c r="D34" s="43">
        <v>0</v>
      </c>
      <c r="E34" s="41">
        <f t="shared" si="0"/>
        <v>0.999637</v>
      </c>
      <c r="F34" s="40">
        <f t="shared" si="1"/>
        <v>0</v>
      </c>
      <c r="G34" s="119"/>
      <c r="H34" s="120"/>
      <c r="I34" s="116"/>
      <c r="J34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</row>
    <row r="35" spans="2:24" ht="17.25" customHeight="1">
      <c r="B35" s="121">
        <v>43739</v>
      </c>
      <c r="C35" s="45" t="s">
        <v>34</v>
      </c>
      <c r="D35" s="40">
        <f>5301.315</f>
        <v>5301.3149999999996</v>
      </c>
      <c r="E35" s="41">
        <f t="shared" si="0"/>
        <v>0.999637</v>
      </c>
      <c r="F35" s="40">
        <f t="shared" si="1"/>
        <v>5299.3909999999996</v>
      </c>
      <c r="G35" s="119">
        <f t="shared" ref="G35" si="15">SUM(F35:F37)</f>
        <v>6847.5379999999996</v>
      </c>
      <c r="H35" s="120">
        <v>6847.5379999999996</v>
      </c>
      <c r="I35" s="116">
        <f t="shared" ref="I35" si="16">MIN(G35:H35)</f>
        <v>6847.5379999999996</v>
      </c>
      <c r="J35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</row>
    <row r="36" spans="2:24" ht="17.25" customHeight="1">
      <c r="B36" s="121"/>
      <c r="C36" s="45" t="s">
        <v>35</v>
      </c>
      <c r="D36" s="40">
        <v>1548.7090000000001</v>
      </c>
      <c r="E36" s="41">
        <f t="shared" si="0"/>
        <v>0.999637</v>
      </c>
      <c r="F36" s="40">
        <f t="shared" si="1"/>
        <v>1548.1469999999999</v>
      </c>
      <c r="G36" s="119"/>
      <c r="H36" s="120"/>
      <c r="I36" s="116"/>
      <c r="J36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</row>
    <row r="37" spans="2:24" ht="17.25" customHeight="1">
      <c r="B37" s="121"/>
      <c r="C37" s="45" t="s">
        <v>36</v>
      </c>
      <c r="D37" s="43">
        <v>0</v>
      </c>
      <c r="E37" s="41">
        <f t="shared" si="0"/>
        <v>0.999637</v>
      </c>
      <c r="F37" s="40">
        <f t="shared" si="1"/>
        <v>0</v>
      </c>
      <c r="G37" s="119"/>
      <c r="H37" s="120"/>
      <c r="I37" s="116"/>
      <c r="J37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</row>
    <row r="38" spans="2:24" ht="17.25" customHeight="1">
      <c r="B38" s="121">
        <v>43770</v>
      </c>
      <c r="C38" s="45" t="s">
        <v>34</v>
      </c>
      <c r="D38" s="40">
        <f>4080.338</f>
        <v>4080.3380000000002</v>
      </c>
      <c r="E38" s="41">
        <f t="shared" si="0"/>
        <v>0.999637</v>
      </c>
      <c r="F38" s="40">
        <f t="shared" si="1"/>
        <v>4078.857</v>
      </c>
      <c r="G38" s="119">
        <f t="shared" ref="G38" si="17">SUM(F38:F40)</f>
        <v>5366.9349999999995</v>
      </c>
      <c r="H38" s="120">
        <v>5366.9350000000004</v>
      </c>
      <c r="I38" s="116">
        <f>MIN(G38:H38)</f>
        <v>5366.9349999999995</v>
      </c>
      <c r="J38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</row>
    <row r="39" spans="2:24" ht="17.25" customHeight="1">
      <c r="B39" s="121"/>
      <c r="C39" s="45" t="s">
        <v>35</v>
      </c>
      <c r="D39" s="40">
        <v>1288.546</v>
      </c>
      <c r="E39" s="41">
        <f t="shared" si="0"/>
        <v>0.999637</v>
      </c>
      <c r="F39" s="40">
        <f t="shared" si="1"/>
        <v>1288.078</v>
      </c>
      <c r="G39" s="119"/>
      <c r="H39" s="120"/>
      <c r="I39" s="116"/>
      <c r="J39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</row>
    <row r="40" spans="2:24" ht="17.25" customHeight="1">
      <c r="B40" s="121"/>
      <c r="C40" s="45" t="s">
        <v>36</v>
      </c>
      <c r="D40" s="43">
        <v>0</v>
      </c>
      <c r="E40" s="41">
        <f t="shared" si="0"/>
        <v>0.999637</v>
      </c>
      <c r="F40" s="40">
        <f t="shared" si="1"/>
        <v>0</v>
      </c>
      <c r="G40" s="119"/>
      <c r="H40" s="120"/>
      <c r="I40" s="116"/>
      <c r="J40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</row>
    <row r="41" spans="2:24" ht="17.25" customHeight="1">
      <c r="B41" s="121">
        <v>43800</v>
      </c>
      <c r="C41" s="45" t="s">
        <v>34</v>
      </c>
      <c r="D41" s="40">
        <f>4898.196</f>
        <v>4898.1959999999999</v>
      </c>
      <c r="E41" s="41">
        <f t="shared" si="0"/>
        <v>0.999637</v>
      </c>
      <c r="F41" s="40">
        <f t="shared" si="1"/>
        <v>4896.4179999999997</v>
      </c>
      <c r="G41" s="119">
        <f t="shared" ref="G41" si="18">SUM(F41:F43)</f>
        <v>6280.9589999999998</v>
      </c>
      <c r="H41" s="120">
        <v>6280.9589999999998</v>
      </c>
      <c r="I41" s="116">
        <f t="shared" ref="I41" si="19">MIN(G41:H41)</f>
        <v>6280.9589999999998</v>
      </c>
      <c r="J41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</row>
    <row r="42" spans="2:24" ht="17.25" customHeight="1">
      <c r="B42" s="121"/>
      <c r="C42" s="45" t="s">
        <v>35</v>
      </c>
      <c r="D42" s="40">
        <v>1385.0440000000001</v>
      </c>
      <c r="E42" s="41">
        <f t="shared" si="0"/>
        <v>0.999637</v>
      </c>
      <c r="F42" s="40">
        <f t="shared" si="1"/>
        <v>1384.5409999999999</v>
      </c>
      <c r="G42" s="119"/>
      <c r="H42" s="120"/>
      <c r="I42" s="116"/>
      <c r="J42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</row>
    <row r="43" spans="2:24" ht="17.25" customHeight="1">
      <c r="B43" s="121"/>
      <c r="C43" s="45" t="s">
        <v>36</v>
      </c>
      <c r="D43" s="43">
        <v>0</v>
      </c>
      <c r="E43" s="41">
        <f t="shared" si="0"/>
        <v>0.999637</v>
      </c>
      <c r="F43" s="40">
        <f t="shared" si="1"/>
        <v>0</v>
      </c>
      <c r="G43" s="119"/>
      <c r="H43" s="120"/>
      <c r="I43" s="116"/>
      <c r="J4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</row>
    <row r="44" spans="2:24" ht="17.25" customHeight="1">
      <c r="B44" s="121">
        <v>43831</v>
      </c>
      <c r="C44" s="45" t="s">
        <v>34</v>
      </c>
      <c r="D44" s="40">
        <f>5609.171</f>
        <v>5609.1710000000003</v>
      </c>
      <c r="E44" s="41">
        <f t="shared" si="0"/>
        <v>0.999637</v>
      </c>
      <c r="F44" s="40">
        <f t="shared" ref="F44" si="20">ROUND(E44*D44,3)</f>
        <v>5607.1350000000002</v>
      </c>
      <c r="G44" s="119">
        <f t="shared" ref="G44" si="21">SUM(F44:F46)</f>
        <v>7326.4989999999998</v>
      </c>
      <c r="H44" s="123">
        <v>7326.4989999999998</v>
      </c>
      <c r="I44" s="116">
        <f t="shared" ref="I44" si="22">MIN(G44:H44)</f>
        <v>7326.4989999999998</v>
      </c>
      <c r="J44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</row>
    <row r="45" spans="2:24" ht="17.25" customHeight="1">
      <c r="B45" s="121"/>
      <c r="C45" s="45" t="s">
        <v>35</v>
      </c>
      <c r="D45" s="40">
        <v>1719.9880000000001</v>
      </c>
      <c r="E45" s="41">
        <f t="shared" si="0"/>
        <v>0.999637</v>
      </c>
      <c r="F45" s="40">
        <f t="shared" ref="F45:F67" si="23">ROUND(E45*D45,3)</f>
        <v>1719.364</v>
      </c>
      <c r="G45" s="119"/>
      <c r="H45" s="123"/>
      <c r="I45" s="116"/>
      <c r="J45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</row>
    <row r="46" spans="2:24" ht="17.25" customHeight="1">
      <c r="B46" s="121"/>
      <c r="C46" s="45" t="s">
        <v>36</v>
      </c>
      <c r="D46" s="43">
        <v>0</v>
      </c>
      <c r="E46" s="41">
        <f t="shared" si="0"/>
        <v>0.999637</v>
      </c>
      <c r="F46" s="40">
        <f t="shared" si="23"/>
        <v>0</v>
      </c>
      <c r="G46" s="119"/>
      <c r="H46" s="123"/>
      <c r="I46" s="116"/>
      <c r="J46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</row>
    <row r="47" spans="2:24" ht="17.25" customHeight="1">
      <c r="B47" s="121">
        <v>43862</v>
      </c>
      <c r="C47" s="45" t="s">
        <v>34</v>
      </c>
      <c r="D47" s="40">
        <f>5557.968</f>
        <v>5557.9679999999998</v>
      </c>
      <c r="E47" s="41">
        <f t="shared" si="0"/>
        <v>0.999637</v>
      </c>
      <c r="F47" s="40">
        <f t="shared" si="23"/>
        <v>5555.95</v>
      </c>
      <c r="G47" s="119">
        <f t="shared" ref="G47:G65" si="24">SUM(F47:F49)</f>
        <v>7119.3019999999997</v>
      </c>
      <c r="H47" s="123">
        <v>7119.3019999999997</v>
      </c>
      <c r="I47" s="116">
        <f t="shared" ref="I47" si="25">MIN(G47:H47)</f>
        <v>7119.3019999999997</v>
      </c>
      <c r="J47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</row>
    <row r="48" spans="2:24" ht="17.25" customHeight="1">
      <c r="B48" s="121"/>
      <c r="C48" s="45" t="s">
        <v>35</v>
      </c>
      <c r="D48" s="40">
        <v>1563.92</v>
      </c>
      <c r="E48" s="41">
        <f t="shared" si="0"/>
        <v>0.999637</v>
      </c>
      <c r="F48" s="40">
        <f t="shared" si="23"/>
        <v>1563.3520000000001</v>
      </c>
      <c r="G48" s="119"/>
      <c r="H48" s="123"/>
      <c r="I48" s="116"/>
      <c r="J48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</row>
    <row r="49" spans="2:24" ht="17.25" customHeight="1">
      <c r="B49" s="121"/>
      <c r="C49" s="45" t="s">
        <v>36</v>
      </c>
      <c r="D49" s="43">
        <v>0</v>
      </c>
      <c r="E49" s="41">
        <f t="shared" si="0"/>
        <v>0.999637</v>
      </c>
      <c r="F49" s="40">
        <f t="shared" si="23"/>
        <v>0</v>
      </c>
      <c r="G49" s="119"/>
      <c r="H49" s="123"/>
      <c r="I49" s="116"/>
      <c r="J49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</row>
    <row r="50" spans="2:24" ht="17.25" customHeight="1">
      <c r="B50" s="121">
        <v>43891</v>
      </c>
      <c r="C50" s="45" t="s">
        <v>34</v>
      </c>
      <c r="D50" s="40">
        <f>6204.615</f>
        <v>6204.6149999999998</v>
      </c>
      <c r="E50" s="41">
        <f t="shared" si="0"/>
        <v>0.999637</v>
      </c>
      <c r="F50" s="40">
        <f t="shared" si="23"/>
        <v>6202.3630000000003</v>
      </c>
      <c r="G50" s="119">
        <f t="shared" si="24"/>
        <v>7997.8620000000001</v>
      </c>
      <c r="H50" s="123">
        <v>7997.8620000000001</v>
      </c>
      <c r="I50" s="116">
        <f>MIN(G50:H50)</f>
        <v>7997.8620000000001</v>
      </c>
      <c r="J50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</row>
    <row r="51" spans="2:24" ht="17.25" customHeight="1">
      <c r="B51" s="121"/>
      <c r="C51" s="45" t="s">
        <v>35</v>
      </c>
      <c r="D51" s="40">
        <v>1796.1510000000001</v>
      </c>
      <c r="E51" s="41">
        <f t="shared" si="0"/>
        <v>0.999637</v>
      </c>
      <c r="F51" s="40">
        <f t="shared" si="23"/>
        <v>1795.499</v>
      </c>
      <c r="G51" s="119"/>
      <c r="H51" s="123"/>
      <c r="I51" s="116"/>
      <c r="J51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</row>
    <row r="52" spans="2:24" ht="17.25" customHeight="1">
      <c r="B52" s="121"/>
      <c r="C52" s="45" t="s">
        <v>36</v>
      </c>
      <c r="D52" s="43">
        <v>0</v>
      </c>
      <c r="E52" s="41">
        <f t="shared" si="0"/>
        <v>0.999637</v>
      </c>
      <c r="F52" s="40">
        <f t="shared" si="23"/>
        <v>0</v>
      </c>
      <c r="G52" s="119"/>
      <c r="H52" s="123"/>
      <c r="I52" s="116"/>
      <c r="J52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</row>
    <row r="53" spans="2:24" ht="17.25" customHeight="1">
      <c r="B53" s="121">
        <v>43922</v>
      </c>
      <c r="C53" s="45" t="s">
        <v>34</v>
      </c>
      <c r="D53" s="40">
        <f>5520.06</f>
        <v>5520.06</v>
      </c>
      <c r="E53" s="41">
        <f t="shared" si="0"/>
        <v>0.999637</v>
      </c>
      <c r="F53" s="40">
        <f t="shared" si="23"/>
        <v>5518.0559999999996</v>
      </c>
      <c r="G53" s="119">
        <f t="shared" si="24"/>
        <v>7144.5169999999998</v>
      </c>
      <c r="H53" s="123">
        <v>7144.5169999999998</v>
      </c>
      <c r="I53" s="116">
        <f>MIN(G53:H53)</f>
        <v>7144.5169999999998</v>
      </c>
      <c r="J5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</row>
    <row r="54" spans="2:24" ht="17.25" customHeight="1">
      <c r="B54" s="121"/>
      <c r="C54" s="45" t="s">
        <v>35</v>
      </c>
      <c r="D54" s="40">
        <v>1627.0519999999999</v>
      </c>
      <c r="E54" s="41">
        <f t="shared" si="0"/>
        <v>0.999637</v>
      </c>
      <c r="F54" s="40">
        <f t="shared" si="23"/>
        <v>1626.461</v>
      </c>
      <c r="G54" s="119"/>
      <c r="H54" s="123"/>
      <c r="I54" s="116"/>
      <c r="J54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</row>
    <row r="55" spans="2:24" ht="17.25" customHeight="1">
      <c r="B55" s="121"/>
      <c r="C55" s="45" t="s">
        <v>36</v>
      </c>
      <c r="D55" s="43">
        <v>0</v>
      </c>
      <c r="E55" s="41">
        <f t="shared" si="0"/>
        <v>0.999637</v>
      </c>
      <c r="F55" s="40">
        <f t="shared" si="23"/>
        <v>0</v>
      </c>
      <c r="G55" s="119"/>
      <c r="H55" s="123"/>
      <c r="I55" s="116"/>
      <c r="J55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</row>
    <row r="56" spans="2:24" ht="17.25" customHeight="1">
      <c r="B56" s="121">
        <v>43952</v>
      </c>
      <c r="C56" s="45" t="s">
        <v>34</v>
      </c>
      <c r="D56" s="40">
        <f>5350.199</f>
        <v>5350.1989999999996</v>
      </c>
      <c r="E56" s="41">
        <f t="shared" si="0"/>
        <v>0.999637</v>
      </c>
      <c r="F56" s="40">
        <f t="shared" si="23"/>
        <v>5348.2569999999996</v>
      </c>
      <c r="G56" s="119">
        <f t="shared" si="24"/>
        <v>6898.8739999999998</v>
      </c>
      <c r="H56" s="123">
        <v>6898.8739999999998</v>
      </c>
      <c r="I56" s="116">
        <f>MIN(G56:H56)</f>
        <v>6898.8739999999998</v>
      </c>
      <c r="J56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</row>
    <row r="57" spans="2:24" ht="17.25" customHeight="1">
      <c r="B57" s="121"/>
      <c r="C57" s="45" t="s">
        <v>35</v>
      </c>
      <c r="D57" s="40">
        <v>1551.18</v>
      </c>
      <c r="E57" s="41">
        <f t="shared" si="0"/>
        <v>0.999637</v>
      </c>
      <c r="F57" s="40">
        <f t="shared" si="23"/>
        <v>1550.617</v>
      </c>
      <c r="G57" s="119"/>
      <c r="H57" s="123"/>
      <c r="I57" s="116"/>
      <c r="J57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</row>
    <row r="58" spans="2:24" ht="17.25" customHeight="1">
      <c r="B58" s="121"/>
      <c r="C58" s="45" t="s">
        <v>36</v>
      </c>
      <c r="D58" s="43">
        <v>0</v>
      </c>
      <c r="E58" s="41">
        <f t="shared" si="0"/>
        <v>0.999637</v>
      </c>
      <c r="F58" s="40">
        <f t="shared" si="23"/>
        <v>0</v>
      </c>
      <c r="G58" s="119"/>
      <c r="H58" s="123"/>
      <c r="I58" s="116"/>
      <c r="J58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</row>
    <row r="59" spans="2:24" ht="17.25" customHeight="1">
      <c r="B59" s="121">
        <v>43983</v>
      </c>
      <c r="C59" s="45" t="s">
        <v>34</v>
      </c>
      <c r="D59" s="40">
        <f>4722.33</f>
        <v>4722.33</v>
      </c>
      <c r="E59" s="41">
        <f t="shared" si="0"/>
        <v>0.999637</v>
      </c>
      <c r="F59" s="40">
        <f t="shared" si="23"/>
        <v>4720.616</v>
      </c>
      <c r="G59" s="119">
        <f>SUM(F59:F61)</f>
        <v>6213.8220000000001</v>
      </c>
      <c r="H59" s="123">
        <v>6213.8220000000001</v>
      </c>
      <c r="I59" s="116">
        <f>MIN(G59:H59)</f>
        <v>6213.8220000000001</v>
      </c>
      <c r="J59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</row>
    <row r="60" spans="2:24" ht="17.25" customHeight="1">
      <c r="B60" s="121"/>
      <c r="C60" s="45" t="s">
        <v>35</v>
      </c>
      <c r="D60" s="40">
        <v>1493.748</v>
      </c>
      <c r="E60" s="41">
        <f t="shared" si="0"/>
        <v>0.999637</v>
      </c>
      <c r="F60" s="40">
        <f t="shared" si="23"/>
        <v>1493.2059999999999</v>
      </c>
      <c r="G60" s="119"/>
      <c r="H60" s="123"/>
      <c r="I60" s="116"/>
      <c r="J60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</row>
    <row r="61" spans="2:24" ht="17.25" customHeight="1">
      <c r="B61" s="121"/>
      <c r="C61" s="45" t="s">
        <v>36</v>
      </c>
      <c r="D61" s="43">
        <v>0</v>
      </c>
      <c r="E61" s="41">
        <f t="shared" si="0"/>
        <v>0.999637</v>
      </c>
      <c r="F61" s="40">
        <f t="shared" si="23"/>
        <v>0</v>
      </c>
      <c r="G61" s="119"/>
      <c r="H61" s="123"/>
      <c r="I61" s="116"/>
      <c r="J61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</row>
    <row r="62" spans="2:24" ht="17.25" customHeight="1">
      <c r="B62" s="121">
        <v>44013</v>
      </c>
      <c r="C62" s="45" t="s">
        <v>34</v>
      </c>
      <c r="D62" s="40">
        <f>5112.457</f>
        <v>5112.4570000000003</v>
      </c>
      <c r="E62" s="41">
        <f t="shared" si="0"/>
        <v>0.999637</v>
      </c>
      <c r="F62" s="40">
        <f t="shared" si="23"/>
        <v>5110.6009999999997</v>
      </c>
      <c r="G62" s="119">
        <f t="shared" si="24"/>
        <v>6607.3809999999994</v>
      </c>
      <c r="H62" s="123">
        <v>6607.3810000000003</v>
      </c>
      <c r="I62" s="116">
        <f>MIN(G62:H62)</f>
        <v>6607.3809999999994</v>
      </c>
      <c r="J62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</row>
    <row r="63" spans="2:24" ht="17.25" customHeight="1">
      <c r="B63" s="121"/>
      <c r="C63" s="45" t="s">
        <v>35</v>
      </c>
      <c r="D63" s="40">
        <v>1497.3240000000001</v>
      </c>
      <c r="E63" s="41">
        <f t="shared" si="0"/>
        <v>0.999637</v>
      </c>
      <c r="F63" s="40">
        <f t="shared" si="23"/>
        <v>1496.78</v>
      </c>
      <c r="G63" s="119"/>
      <c r="H63" s="123"/>
      <c r="I63" s="116"/>
      <c r="J6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</row>
    <row r="64" spans="2:24" ht="17.25" customHeight="1">
      <c r="B64" s="121"/>
      <c r="C64" s="45" t="s">
        <v>36</v>
      </c>
      <c r="D64" s="43">
        <v>0</v>
      </c>
      <c r="E64" s="41">
        <f t="shared" si="0"/>
        <v>0.999637</v>
      </c>
      <c r="F64" s="40">
        <f t="shared" si="23"/>
        <v>0</v>
      </c>
      <c r="G64" s="119"/>
      <c r="H64" s="123"/>
      <c r="I64" s="116"/>
      <c r="J64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</row>
    <row r="65" spans="1:29" ht="17.25" customHeight="1">
      <c r="B65" s="121">
        <v>44044</v>
      </c>
      <c r="C65" s="45" t="s">
        <v>34</v>
      </c>
      <c r="D65" s="40">
        <f>5256.209</f>
        <v>5256.2089999999998</v>
      </c>
      <c r="E65" s="41">
        <f t="shared" si="0"/>
        <v>0.999637</v>
      </c>
      <c r="F65" s="40">
        <f t="shared" si="23"/>
        <v>5254.3010000000004</v>
      </c>
      <c r="G65" s="119">
        <f t="shared" si="24"/>
        <v>6733.1570000000002</v>
      </c>
      <c r="H65" s="123">
        <v>6733.1570000000002</v>
      </c>
      <c r="I65" s="116">
        <f>MIN(G65:H65)</f>
        <v>6733.1570000000002</v>
      </c>
      <c r="J65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</row>
    <row r="66" spans="1:29" ht="17.25" customHeight="1">
      <c r="B66" s="121"/>
      <c r="C66" s="45" t="s">
        <v>35</v>
      </c>
      <c r="D66" s="40">
        <v>1479.393</v>
      </c>
      <c r="E66" s="41">
        <f t="shared" si="0"/>
        <v>0.999637</v>
      </c>
      <c r="F66" s="40">
        <f t="shared" si="23"/>
        <v>1478.856</v>
      </c>
      <c r="G66" s="119"/>
      <c r="H66" s="123"/>
      <c r="I66" s="116"/>
      <c r="J66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</row>
    <row r="67" spans="1:29" ht="17.25" customHeight="1">
      <c r="B67" s="121"/>
      <c r="C67" s="45" t="s">
        <v>36</v>
      </c>
      <c r="D67" s="43">
        <v>0</v>
      </c>
      <c r="E67" s="41">
        <f t="shared" si="0"/>
        <v>0.999637</v>
      </c>
      <c r="F67" s="40">
        <f t="shared" si="23"/>
        <v>0</v>
      </c>
      <c r="G67" s="119"/>
      <c r="H67" s="123"/>
      <c r="I67" s="116"/>
      <c r="J67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</row>
    <row r="68" spans="1:29" ht="17.25" customHeight="1">
      <c r="I68"/>
      <c r="J68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</row>
    <row r="69" spans="1:29" ht="17.25" customHeight="1">
      <c r="A69" s="3"/>
      <c r="B69" s="3"/>
      <c r="C69" s="3"/>
      <c r="D69" s="3"/>
      <c r="E69" s="3"/>
      <c r="F69" s="3"/>
      <c r="G69" s="3"/>
      <c r="H69" s="3"/>
      <c r="I69"/>
      <c r="J69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</row>
    <row r="70" spans="1:29" ht="17.2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</row>
    <row r="71" spans="1:29" ht="26.25" customHeight="1">
      <c r="A71" s="3"/>
      <c r="B71" s="55" t="s">
        <v>50</v>
      </c>
      <c r="C71" s="55"/>
      <c r="D71" s="55"/>
      <c r="E71" s="55"/>
      <c r="F71" s="55"/>
      <c r="G71" s="55"/>
      <c r="H71" s="5"/>
      <c r="I71" s="5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</row>
    <row r="72" spans="1:29" ht="48" customHeight="1">
      <c r="A72" s="3"/>
      <c r="B72" s="87" t="s">
        <v>0</v>
      </c>
      <c r="C72" s="87"/>
      <c r="D72" s="130" t="s">
        <v>51</v>
      </c>
      <c r="E72" s="131"/>
      <c r="F72" s="49" t="s">
        <v>52</v>
      </c>
      <c r="G72" s="50" t="s">
        <v>54</v>
      </c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</row>
    <row r="73" spans="1:29" ht="17.25" customHeight="1">
      <c r="A73" s="3"/>
      <c r="B73" s="15" t="s">
        <v>30</v>
      </c>
      <c r="C73" s="15" t="s">
        <v>31</v>
      </c>
      <c r="D73" s="132" t="s">
        <v>5</v>
      </c>
      <c r="E73" s="133"/>
      <c r="F73" s="15" t="s">
        <v>6</v>
      </c>
      <c r="G73" s="15" t="s">
        <v>55</v>
      </c>
      <c r="H73" s="4"/>
      <c r="I73" s="5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</row>
    <row r="74" spans="1:29" ht="17.25" customHeight="1">
      <c r="A74" s="3"/>
      <c r="B74" s="121">
        <v>43466</v>
      </c>
      <c r="C74" s="52" t="s">
        <v>56</v>
      </c>
      <c r="D74" s="46">
        <f>7.23+2.608+5.198</f>
        <v>15.036000000000001</v>
      </c>
      <c r="E74" s="46"/>
      <c r="F74" s="46"/>
      <c r="G74" s="46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</row>
    <row r="75" spans="1:29" ht="17.25" customHeight="1">
      <c r="A75" s="3"/>
      <c r="B75" s="121"/>
      <c r="C75" s="52" t="s">
        <v>57</v>
      </c>
      <c r="D75" s="46">
        <v>14.542999999999999</v>
      </c>
      <c r="E75" s="46"/>
      <c r="F75" s="46"/>
      <c r="G75" s="46"/>
      <c r="H75" s="4"/>
      <c r="I75" s="5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</row>
    <row r="76" spans="1:29" ht="17.25" customHeight="1">
      <c r="A76" s="3"/>
      <c r="B76" s="121"/>
      <c r="C76" s="44" t="s">
        <v>44</v>
      </c>
      <c r="D76" s="40"/>
      <c r="E76" s="42">
        <f>D74-D75</f>
        <v>0.4930000000000021</v>
      </c>
      <c r="F76" s="48">
        <v>0.49299999999999999</v>
      </c>
      <c r="G76" s="51">
        <f>MAX(E76:F76)</f>
        <v>0.4930000000000021</v>
      </c>
      <c r="H76" s="54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</row>
    <row r="77" spans="1:29" ht="17.25" customHeight="1">
      <c r="A77" s="3"/>
      <c r="B77" s="121">
        <v>43497</v>
      </c>
      <c r="C77" s="45" t="s">
        <v>34</v>
      </c>
      <c r="D77" s="40">
        <v>10.028</v>
      </c>
      <c r="E77" s="119">
        <f>SUM(D77:D79)</f>
        <v>27.871000000000002</v>
      </c>
      <c r="F77" s="124">
        <v>27.870999999999999</v>
      </c>
      <c r="G77" s="116">
        <f>MAX(E77:F77)</f>
        <v>27.871000000000002</v>
      </c>
      <c r="H77" s="54"/>
      <c r="I77" s="5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</row>
    <row r="78" spans="1:29" ht="17.25" customHeight="1">
      <c r="A78" s="3"/>
      <c r="B78" s="121"/>
      <c r="C78" s="45" t="s">
        <v>35</v>
      </c>
      <c r="D78" s="40">
        <v>4.4059999999999997</v>
      </c>
      <c r="E78" s="119"/>
      <c r="F78" s="125"/>
      <c r="G78" s="116"/>
      <c r="H78" s="54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</row>
    <row r="79" spans="1:29" ht="17.25" customHeight="1">
      <c r="A79" s="3"/>
      <c r="B79" s="121"/>
      <c r="C79" s="45" t="s">
        <v>36</v>
      </c>
      <c r="D79" s="40">
        <v>13.436999999999999</v>
      </c>
      <c r="E79" s="119"/>
      <c r="F79" s="126"/>
      <c r="G79" s="116"/>
      <c r="H79" s="54"/>
      <c r="I79" s="5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</row>
    <row r="80" spans="1:29" ht="17.25" customHeight="1">
      <c r="A80" s="3"/>
      <c r="B80" s="121">
        <v>43525</v>
      </c>
      <c r="C80" s="45" t="s">
        <v>34</v>
      </c>
      <c r="D80" s="40">
        <v>9.1240000000000006</v>
      </c>
      <c r="E80" s="119">
        <f>SUM(D80:D82)</f>
        <v>26.131</v>
      </c>
      <c r="F80" s="124">
        <v>26.131</v>
      </c>
      <c r="G80" s="116">
        <f t="shared" ref="G80" si="26">MAX(E80:F80)</f>
        <v>26.131</v>
      </c>
      <c r="H80" s="54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</row>
    <row r="81" spans="1:33" ht="17.25" customHeight="1">
      <c r="A81" s="3"/>
      <c r="B81" s="121"/>
      <c r="C81" s="45" t="s">
        <v>35</v>
      </c>
      <c r="D81" s="40">
        <v>3.8170000000000002</v>
      </c>
      <c r="E81" s="119"/>
      <c r="F81" s="125"/>
      <c r="G81" s="116"/>
      <c r="H81" s="54"/>
      <c r="I81" s="5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</row>
    <row r="82" spans="1:33" ht="17.25" customHeight="1">
      <c r="A82" s="3"/>
      <c r="B82" s="121"/>
      <c r="C82" s="45" t="s">
        <v>36</v>
      </c>
      <c r="D82" s="40">
        <v>13.19</v>
      </c>
      <c r="E82" s="119"/>
      <c r="F82" s="126"/>
      <c r="G82" s="116"/>
      <c r="H82" s="54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</row>
    <row r="83" spans="1:33" ht="17.25" customHeight="1">
      <c r="A83" s="3"/>
      <c r="B83" s="121">
        <v>43556</v>
      </c>
      <c r="C83" s="45" t="s">
        <v>34</v>
      </c>
      <c r="D83" s="40">
        <v>7.82</v>
      </c>
      <c r="E83" s="119">
        <f t="shared" ref="E83" si="27">SUM(D83:D85)</f>
        <v>23.968000000000004</v>
      </c>
      <c r="F83" s="124">
        <v>23.968</v>
      </c>
      <c r="G83" s="116">
        <f t="shared" ref="G83" si="28">MAX(E83:F83)</f>
        <v>23.968000000000004</v>
      </c>
      <c r="H83" s="54"/>
      <c r="I83" s="5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</row>
    <row r="84" spans="1:33" ht="17.25" customHeight="1">
      <c r="A84" s="3"/>
      <c r="B84" s="121"/>
      <c r="C84" s="45" t="s">
        <v>35</v>
      </c>
      <c r="D84" s="40">
        <v>3.867</v>
      </c>
      <c r="E84" s="119"/>
      <c r="F84" s="125"/>
      <c r="G84" s="116"/>
      <c r="H84" s="54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</row>
    <row r="85" spans="1:33" ht="17.25" customHeight="1">
      <c r="A85" s="3"/>
      <c r="B85" s="121"/>
      <c r="C85" s="45" t="s">
        <v>36</v>
      </c>
      <c r="D85" s="40">
        <v>12.281000000000001</v>
      </c>
      <c r="E85" s="119"/>
      <c r="F85" s="126"/>
      <c r="G85" s="116"/>
      <c r="H85" s="54"/>
      <c r="I85" s="5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</row>
    <row r="86" spans="1:33" ht="17.25" customHeight="1">
      <c r="A86" s="3"/>
      <c r="B86" s="121">
        <v>43586</v>
      </c>
      <c r="C86" s="45" t="s">
        <v>34</v>
      </c>
      <c r="D86" s="40">
        <v>7.7210000000000001</v>
      </c>
      <c r="E86" s="119">
        <f t="shared" ref="E86" si="29">SUM(D86:D88)</f>
        <v>24.457999999999998</v>
      </c>
      <c r="F86" s="124">
        <v>24.457999999999998</v>
      </c>
      <c r="G86" s="116">
        <f t="shared" ref="G86" si="30">MAX(E86:F86)</f>
        <v>24.457999999999998</v>
      </c>
      <c r="H86" s="54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</row>
    <row r="87" spans="1:33" ht="17.25" customHeight="1">
      <c r="A87" s="3"/>
      <c r="B87" s="121"/>
      <c r="C87" s="45" t="s">
        <v>35</v>
      </c>
      <c r="D87" s="40">
        <v>3.956</v>
      </c>
      <c r="E87" s="119"/>
      <c r="F87" s="125"/>
      <c r="G87" s="116"/>
      <c r="H87" s="54"/>
      <c r="I87" s="5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</row>
    <row r="88" spans="1:33" ht="17.25" customHeight="1">
      <c r="A88" s="3"/>
      <c r="B88" s="121"/>
      <c r="C88" s="45" t="s">
        <v>36</v>
      </c>
      <c r="D88" s="40">
        <v>12.781000000000001</v>
      </c>
      <c r="E88" s="119"/>
      <c r="F88" s="126"/>
      <c r="G88" s="116"/>
      <c r="H88" s="54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</row>
    <row r="89" spans="1:33" ht="17.25" customHeight="1">
      <c r="A89" s="3"/>
      <c r="B89" s="121">
        <v>43617</v>
      </c>
      <c r="C89" s="45" t="s">
        <v>34</v>
      </c>
      <c r="D89" s="40">
        <v>7.5780000000000003</v>
      </c>
      <c r="E89" s="119">
        <f t="shared" ref="E89" si="31">SUM(D89:D91)</f>
        <v>23.236000000000001</v>
      </c>
      <c r="F89" s="124">
        <v>23.236000000000001</v>
      </c>
      <c r="G89" s="116">
        <f t="shared" ref="G89" si="32">MAX(E89:F89)</f>
        <v>23.236000000000001</v>
      </c>
      <c r="H89" s="54"/>
      <c r="I89" s="5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</row>
    <row r="90" spans="1:33" ht="17.25" customHeight="1">
      <c r="A90" s="3"/>
      <c r="B90" s="121"/>
      <c r="C90" s="45" t="s">
        <v>35</v>
      </c>
      <c r="D90" s="40">
        <v>3.331</v>
      </c>
      <c r="E90" s="119"/>
      <c r="F90" s="125"/>
      <c r="G90" s="116"/>
      <c r="H90" s="54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</row>
    <row r="91" spans="1:33" ht="17.25" customHeight="1">
      <c r="A91" s="3"/>
      <c r="B91" s="121"/>
      <c r="C91" s="45" t="s">
        <v>36</v>
      </c>
      <c r="D91" s="40">
        <v>12.327</v>
      </c>
      <c r="E91" s="119"/>
      <c r="F91" s="126"/>
      <c r="G91" s="116"/>
      <c r="H91" s="54"/>
      <c r="I91" s="5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</row>
    <row r="92" spans="1:33" ht="17.25" customHeight="1">
      <c r="A92" s="3"/>
      <c r="B92" s="121">
        <v>43647</v>
      </c>
      <c r="C92" s="45" t="s">
        <v>34</v>
      </c>
      <c r="D92" s="40">
        <v>7.992</v>
      </c>
      <c r="E92" s="119">
        <f t="shared" ref="E92" si="33">SUM(D92:D94)</f>
        <v>24.148</v>
      </c>
      <c r="F92" s="124">
        <v>24.148</v>
      </c>
      <c r="G92" s="116">
        <f t="shared" ref="G92" si="34">MAX(E92:F92)</f>
        <v>24.148</v>
      </c>
      <c r="H92" s="54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</row>
    <row r="93" spans="1:33" ht="17.25" customHeight="1">
      <c r="A93" s="3"/>
      <c r="B93" s="121"/>
      <c r="C93" s="45" t="s">
        <v>35</v>
      </c>
      <c r="D93" s="40">
        <v>3.3620000000000001</v>
      </c>
      <c r="E93" s="119"/>
      <c r="F93" s="125"/>
      <c r="G93" s="116"/>
      <c r="H93" s="54"/>
      <c r="I93" s="5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</row>
    <row r="94" spans="1:33" ht="17.25" customHeight="1">
      <c r="A94" s="3"/>
      <c r="B94" s="121"/>
      <c r="C94" s="45" t="s">
        <v>36</v>
      </c>
      <c r="D94" s="40">
        <v>12.794</v>
      </c>
      <c r="E94" s="119"/>
      <c r="F94" s="126"/>
      <c r="G94" s="116"/>
      <c r="H94" s="54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</row>
    <row r="95" spans="1:33" ht="17.25" customHeight="1">
      <c r="A95" s="3"/>
      <c r="B95" s="121">
        <v>43678</v>
      </c>
      <c r="C95" s="45" t="s">
        <v>34</v>
      </c>
      <c r="D95" s="40">
        <v>8.1150000000000002</v>
      </c>
      <c r="E95" s="119">
        <f t="shared" ref="E95" si="35">SUM(D95:D97)</f>
        <v>24.234000000000002</v>
      </c>
      <c r="F95" s="124">
        <v>24.234000000000002</v>
      </c>
      <c r="G95" s="116">
        <f t="shared" ref="G95" si="36">MAX(E95:F95)</f>
        <v>24.234000000000002</v>
      </c>
      <c r="H95" s="54"/>
      <c r="I95" s="5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</row>
    <row r="96" spans="1:33" ht="17.25" customHeight="1">
      <c r="A96" s="3"/>
      <c r="B96" s="121"/>
      <c r="C96" s="45" t="s">
        <v>35</v>
      </c>
      <c r="D96" s="40">
        <v>3.5579999999999998</v>
      </c>
      <c r="E96" s="119"/>
      <c r="F96" s="125"/>
      <c r="G96" s="116"/>
      <c r="H96" s="54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</row>
    <row r="97" spans="1:33" ht="17.25" customHeight="1">
      <c r="A97" s="3"/>
      <c r="B97" s="121"/>
      <c r="C97" s="45" t="s">
        <v>36</v>
      </c>
      <c r="D97" s="40">
        <v>12.561</v>
      </c>
      <c r="E97" s="119"/>
      <c r="F97" s="126"/>
      <c r="G97" s="116"/>
      <c r="H97" s="54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</row>
    <row r="98" spans="1:33" ht="17.25" customHeight="1">
      <c r="A98" s="3"/>
      <c r="B98" s="121">
        <v>43709</v>
      </c>
      <c r="C98" s="45" t="s">
        <v>34</v>
      </c>
      <c r="D98" s="40">
        <v>7.5170000000000003</v>
      </c>
      <c r="E98" s="119">
        <f t="shared" ref="E98" si="37">SUM(D98:D100)</f>
        <v>22.131999999999998</v>
      </c>
      <c r="F98" s="124">
        <v>22.132000000000001</v>
      </c>
      <c r="G98" s="116">
        <f t="shared" ref="G98" si="38">MAX(E98:F98)</f>
        <v>22.132000000000001</v>
      </c>
      <c r="H98" s="54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</row>
    <row r="99" spans="1:33" ht="17.25" customHeight="1">
      <c r="A99" s="3"/>
      <c r="B99" s="121"/>
      <c r="C99" s="45" t="s">
        <v>35</v>
      </c>
      <c r="D99" s="40">
        <v>3.323</v>
      </c>
      <c r="E99" s="119"/>
      <c r="F99" s="125"/>
      <c r="G99" s="116"/>
      <c r="H99" s="54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</row>
    <row r="100" spans="1:33" ht="17.25" customHeight="1">
      <c r="A100" s="3"/>
      <c r="B100" s="121"/>
      <c r="C100" s="45" t="s">
        <v>36</v>
      </c>
      <c r="D100" s="40">
        <v>11.292</v>
      </c>
      <c r="E100" s="119"/>
      <c r="F100" s="126"/>
      <c r="G100" s="116"/>
      <c r="H100" s="54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</row>
    <row r="101" spans="1:33" ht="17.25" customHeight="1">
      <c r="A101" s="3"/>
      <c r="B101" s="121">
        <v>43739</v>
      </c>
      <c r="C101" s="45" t="s">
        <v>34</v>
      </c>
      <c r="D101" s="40">
        <v>8.3699999999999992</v>
      </c>
      <c r="E101" s="119">
        <f t="shared" ref="E101" si="39">SUM(D101:D103)</f>
        <v>25.893999999999998</v>
      </c>
      <c r="F101" s="124">
        <v>25.893999999999998</v>
      </c>
      <c r="G101" s="116">
        <f t="shared" ref="G101" si="40">MAX(E101:F101)</f>
        <v>25.893999999999998</v>
      </c>
      <c r="H101" s="54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</row>
    <row r="102" spans="1:33" ht="17.25" customHeight="1">
      <c r="A102" s="3"/>
      <c r="B102" s="121"/>
      <c r="C102" s="45" t="s">
        <v>35</v>
      </c>
      <c r="D102" s="40">
        <v>4.8319999999999999</v>
      </c>
      <c r="E102" s="119"/>
      <c r="F102" s="125"/>
      <c r="G102" s="116"/>
      <c r="H102" s="54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</row>
    <row r="103" spans="1:33" ht="17.25" customHeight="1">
      <c r="A103" s="3"/>
      <c r="B103" s="121"/>
      <c r="C103" s="45" t="s">
        <v>36</v>
      </c>
      <c r="D103" s="40">
        <v>12.692</v>
      </c>
      <c r="E103" s="119"/>
      <c r="F103" s="126"/>
      <c r="G103" s="116"/>
      <c r="H103" s="54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</row>
    <row r="104" spans="1:33" ht="17.25" customHeight="1">
      <c r="A104" s="3"/>
      <c r="B104" s="121">
        <v>43770</v>
      </c>
      <c r="C104" s="45" t="s">
        <v>34</v>
      </c>
      <c r="D104" s="40">
        <v>8.3439999999999994</v>
      </c>
      <c r="E104" s="119">
        <f t="shared" ref="E104" si="41">SUM(D104:D106)</f>
        <v>25.369</v>
      </c>
      <c r="F104" s="124">
        <v>25.369</v>
      </c>
      <c r="G104" s="116">
        <f t="shared" ref="G104" si="42">MAX(E104:F104)</f>
        <v>25.369</v>
      </c>
      <c r="H104" s="54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</row>
    <row r="105" spans="1:33" ht="17.25" customHeight="1">
      <c r="A105" s="3"/>
      <c r="B105" s="121"/>
      <c r="C105" s="45" t="s">
        <v>35</v>
      </c>
      <c r="D105" s="40">
        <v>4.7839999999999998</v>
      </c>
      <c r="E105" s="119"/>
      <c r="F105" s="125"/>
      <c r="G105" s="116"/>
      <c r="H105" s="54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</row>
    <row r="106" spans="1:33" ht="17.25" customHeight="1">
      <c r="A106" s="3"/>
      <c r="B106" s="121"/>
      <c r="C106" s="45" t="s">
        <v>36</v>
      </c>
      <c r="D106" s="40">
        <v>12.241</v>
      </c>
      <c r="E106" s="119"/>
      <c r="F106" s="126"/>
      <c r="G106" s="116"/>
      <c r="H106" s="54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</row>
    <row r="107" spans="1:33" ht="17.25" customHeight="1">
      <c r="A107" s="3"/>
      <c r="B107" s="121">
        <v>43800</v>
      </c>
      <c r="C107" s="45" t="s">
        <v>34</v>
      </c>
      <c r="D107" s="40">
        <v>9.3219999999999992</v>
      </c>
      <c r="E107" s="119">
        <f t="shared" ref="E107" si="43">SUM(D107:D109)</f>
        <v>26.800999999999998</v>
      </c>
      <c r="F107" s="124">
        <v>26.800999999999998</v>
      </c>
      <c r="G107" s="116">
        <f t="shared" ref="G107" si="44">MAX(E107:F107)</f>
        <v>26.800999999999998</v>
      </c>
      <c r="H107" s="54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</row>
    <row r="108" spans="1:33" ht="17.25" customHeight="1">
      <c r="A108" s="3"/>
      <c r="B108" s="121"/>
      <c r="C108" s="45" t="s">
        <v>35</v>
      </c>
      <c r="D108" s="40">
        <v>4.4939999999999998</v>
      </c>
      <c r="E108" s="119"/>
      <c r="F108" s="125"/>
      <c r="G108" s="116"/>
      <c r="H108" s="54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</row>
    <row r="109" spans="1:33" ht="17.25" customHeight="1">
      <c r="A109" s="3"/>
      <c r="B109" s="121"/>
      <c r="C109" s="45" t="s">
        <v>36</v>
      </c>
      <c r="D109" s="40">
        <v>12.984999999999999</v>
      </c>
      <c r="E109" s="119"/>
      <c r="F109" s="126"/>
      <c r="G109" s="116"/>
      <c r="H109" s="54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</row>
    <row r="110" spans="1:33" ht="17.25" customHeight="1">
      <c r="A110" s="3"/>
      <c r="B110" s="121">
        <v>43831</v>
      </c>
      <c r="C110" s="45" t="s">
        <v>34</v>
      </c>
      <c r="D110" s="40">
        <v>9.4949999999999992</v>
      </c>
      <c r="E110" s="119">
        <f t="shared" ref="E110" si="45">SUM(D110:D112)</f>
        <v>26.844000000000001</v>
      </c>
      <c r="F110" s="127">
        <v>26.844000000000001</v>
      </c>
      <c r="G110" s="116">
        <f t="shared" ref="G110" si="46">MAX(E110:F110)</f>
        <v>26.844000000000001</v>
      </c>
      <c r="H110" s="54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</row>
    <row r="111" spans="1:33" ht="17.25" customHeight="1">
      <c r="A111" s="3"/>
      <c r="B111" s="121"/>
      <c r="C111" s="45" t="s">
        <v>35</v>
      </c>
      <c r="D111" s="40">
        <v>4.2149999999999999</v>
      </c>
      <c r="E111" s="119"/>
      <c r="F111" s="128"/>
      <c r="G111" s="116"/>
      <c r="H111" s="54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</row>
    <row r="112" spans="1:33" ht="17.25" customHeight="1">
      <c r="A112" s="3"/>
      <c r="B112" s="121"/>
      <c r="C112" s="45" t="s">
        <v>36</v>
      </c>
      <c r="D112" s="40">
        <v>13.134</v>
      </c>
      <c r="E112" s="119"/>
      <c r="F112" s="129"/>
      <c r="G112" s="116"/>
      <c r="H112" s="54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</row>
    <row r="113" spans="1:33" ht="17.25" customHeight="1">
      <c r="A113" s="3"/>
      <c r="B113" s="121">
        <v>43862</v>
      </c>
      <c r="C113" s="45" t="s">
        <v>34</v>
      </c>
      <c r="D113" s="40">
        <v>8.7330000000000005</v>
      </c>
      <c r="E113" s="119">
        <f t="shared" ref="E113" si="47">SUM(D113:D115)</f>
        <v>24.521000000000001</v>
      </c>
      <c r="F113" s="127">
        <v>24.521000000000001</v>
      </c>
      <c r="G113" s="116">
        <f t="shared" ref="G113" si="48">MAX(E113:F113)</f>
        <v>24.521000000000001</v>
      </c>
      <c r="H113" s="54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</row>
    <row r="114" spans="1:33" ht="17.25" customHeight="1">
      <c r="A114" s="3"/>
      <c r="B114" s="121"/>
      <c r="C114" s="45" t="s">
        <v>35</v>
      </c>
      <c r="D114" s="40">
        <v>3.5670000000000002</v>
      </c>
      <c r="E114" s="119"/>
      <c r="F114" s="128"/>
      <c r="G114" s="116"/>
      <c r="H114" s="54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</row>
    <row r="115" spans="1:33" ht="17.25" customHeight="1">
      <c r="A115" s="3"/>
      <c r="B115" s="121"/>
      <c r="C115" s="45" t="s">
        <v>36</v>
      </c>
      <c r="D115" s="40">
        <v>12.221</v>
      </c>
      <c r="E115" s="119"/>
      <c r="F115" s="129"/>
      <c r="G115" s="116"/>
      <c r="H115" s="54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</row>
    <row r="116" spans="1:33" ht="17.25" customHeight="1">
      <c r="A116" s="3"/>
      <c r="B116" s="121">
        <v>43891</v>
      </c>
      <c r="C116" s="45" t="s">
        <v>34</v>
      </c>
      <c r="D116" s="40">
        <v>8.7230000000000008</v>
      </c>
      <c r="E116" s="119">
        <f t="shared" ref="E116" si="49">SUM(D116:D118)</f>
        <v>25.086000000000002</v>
      </c>
      <c r="F116" s="127">
        <v>25.085999999999999</v>
      </c>
      <c r="G116" s="116">
        <f t="shared" ref="G116" si="50">MAX(E116:F116)</f>
        <v>25.086000000000002</v>
      </c>
      <c r="H116" s="54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</row>
    <row r="117" spans="1:33" ht="17.25" customHeight="1">
      <c r="A117" s="3"/>
      <c r="B117" s="121"/>
      <c r="C117" s="45" t="s">
        <v>35</v>
      </c>
      <c r="D117" s="40">
        <v>3.6720000000000002</v>
      </c>
      <c r="E117" s="119"/>
      <c r="F117" s="128"/>
      <c r="G117" s="116"/>
      <c r="H117" s="54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</row>
    <row r="118" spans="1:33" ht="17.25" customHeight="1">
      <c r="A118" s="3"/>
      <c r="B118" s="121"/>
      <c r="C118" s="45" t="s">
        <v>36</v>
      </c>
      <c r="D118" s="40">
        <v>12.691000000000001</v>
      </c>
      <c r="E118" s="119"/>
      <c r="F118" s="129"/>
      <c r="G118" s="116"/>
      <c r="H118" s="54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</row>
    <row r="119" spans="1:33" ht="17.25" customHeight="1">
      <c r="A119" s="3"/>
      <c r="B119" s="121">
        <v>43922</v>
      </c>
      <c r="C119" s="45" t="s">
        <v>34</v>
      </c>
      <c r="D119" s="40">
        <v>7.8159999999999998</v>
      </c>
      <c r="E119" s="119">
        <f t="shared" ref="E119" si="51">SUM(D119:D121)</f>
        <v>23.950000000000003</v>
      </c>
      <c r="F119" s="127">
        <v>23.95</v>
      </c>
      <c r="G119" s="116">
        <f t="shared" ref="G119" si="52">MAX(E119:F119)</f>
        <v>23.950000000000003</v>
      </c>
      <c r="H119" s="54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</row>
    <row r="120" spans="1:33" ht="17.25" customHeight="1">
      <c r="A120" s="3"/>
      <c r="B120" s="121"/>
      <c r="C120" s="45" t="s">
        <v>35</v>
      </c>
      <c r="D120" s="40">
        <v>3.706</v>
      </c>
      <c r="E120" s="119"/>
      <c r="F120" s="128"/>
      <c r="G120" s="116"/>
      <c r="H120" s="54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</row>
    <row r="121" spans="1:33" ht="17.25" customHeight="1">
      <c r="A121" s="3"/>
      <c r="B121" s="121"/>
      <c r="C121" s="45" t="s">
        <v>36</v>
      </c>
      <c r="D121" s="40">
        <v>12.428000000000001</v>
      </c>
      <c r="E121" s="119"/>
      <c r="F121" s="129"/>
      <c r="G121" s="116"/>
      <c r="H121" s="54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</row>
    <row r="122" spans="1:33" ht="17.25" customHeight="1">
      <c r="A122" s="3"/>
      <c r="B122" s="121">
        <v>43952</v>
      </c>
      <c r="C122" s="45" t="s">
        <v>34</v>
      </c>
      <c r="D122" s="40">
        <v>7.593</v>
      </c>
      <c r="E122" s="119">
        <f t="shared" ref="E122" si="53">SUM(D122:D124)</f>
        <v>23.86</v>
      </c>
      <c r="F122" s="127">
        <v>23.86</v>
      </c>
      <c r="G122" s="116">
        <f t="shared" ref="G122" si="54">MAX(E122:F122)</f>
        <v>23.86</v>
      </c>
      <c r="H122" s="54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</row>
    <row r="123" spans="1:33" ht="17.25" customHeight="1">
      <c r="A123" s="3"/>
      <c r="B123" s="121"/>
      <c r="C123" s="45" t="s">
        <v>35</v>
      </c>
      <c r="D123" s="40">
        <v>3.694</v>
      </c>
      <c r="E123" s="119"/>
      <c r="F123" s="128"/>
      <c r="G123" s="116"/>
      <c r="H123" s="54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</row>
    <row r="124" spans="1:33" ht="17.25" customHeight="1">
      <c r="A124" s="3"/>
      <c r="B124" s="121"/>
      <c r="C124" s="45" t="s">
        <v>36</v>
      </c>
      <c r="D124" s="40">
        <v>12.573</v>
      </c>
      <c r="E124" s="119"/>
      <c r="F124" s="129"/>
      <c r="G124" s="116"/>
      <c r="H124" s="54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</row>
    <row r="125" spans="1:33" ht="17.25" customHeight="1">
      <c r="A125" s="3"/>
      <c r="B125" s="121">
        <v>43983</v>
      </c>
      <c r="C125" s="45" t="s">
        <v>34</v>
      </c>
      <c r="D125" s="40">
        <v>7.3970000000000002</v>
      </c>
      <c r="E125" s="119">
        <f t="shared" ref="E125" si="55">SUM(D125:D127)</f>
        <v>23.32</v>
      </c>
      <c r="F125" s="127">
        <v>23.32</v>
      </c>
      <c r="G125" s="116">
        <f t="shared" ref="G125" si="56">MAX(E125:F125)</f>
        <v>23.32</v>
      </c>
      <c r="H125" s="54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</row>
    <row r="126" spans="1:33" ht="17.25" customHeight="1">
      <c r="A126" s="3"/>
      <c r="B126" s="121"/>
      <c r="C126" s="45" t="s">
        <v>35</v>
      </c>
      <c r="D126" s="40">
        <v>3.4929999999999999</v>
      </c>
      <c r="E126" s="119"/>
      <c r="F126" s="128"/>
      <c r="G126" s="116"/>
      <c r="H126" s="54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</row>
    <row r="127" spans="1:33" ht="17.25" customHeight="1">
      <c r="A127" s="3"/>
      <c r="B127" s="121"/>
      <c r="C127" s="45" t="s">
        <v>36</v>
      </c>
      <c r="D127" s="40">
        <v>12.43</v>
      </c>
      <c r="E127" s="119"/>
      <c r="F127" s="129"/>
      <c r="G127" s="116"/>
      <c r="H127" s="54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</row>
    <row r="128" spans="1:33" ht="17.25" customHeight="1">
      <c r="A128" s="3"/>
      <c r="B128" s="121">
        <v>44013</v>
      </c>
      <c r="C128" s="45" t="s">
        <v>34</v>
      </c>
      <c r="D128" s="40">
        <v>7.9189999999999996</v>
      </c>
      <c r="E128" s="119">
        <f t="shared" ref="E128" si="57">SUM(D128:D130)</f>
        <v>24.265999999999998</v>
      </c>
      <c r="F128" s="127">
        <v>24.265999999999998</v>
      </c>
      <c r="G128" s="116">
        <f t="shared" ref="G128" si="58">MAX(E128:F128)</f>
        <v>24.265999999999998</v>
      </c>
      <c r="H128" s="54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</row>
    <row r="129" spans="1:35" ht="17.25" customHeight="1">
      <c r="A129" s="3"/>
      <c r="B129" s="121"/>
      <c r="C129" s="45" t="s">
        <v>35</v>
      </c>
      <c r="D129" s="40">
        <v>3.49</v>
      </c>
      <c r="E129" s="119"/>
      <c r="F129" s="128"/>
      <c r="G129" s="116"/>
      <c r="H129" s="54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</row>
    <row r="130" spans="1:35" ht="17.25" customHeight="1">
      <c r="A130" s="3"/>
      <c r="B130" s="121"/>
      <c r="C130" s="45" t="s">
        <v>36</v>
      </c>
      <c r="D130" s="40">
        <v>12.856999999999999</v>
      </c>
      <c r="E130" s="119"/>
      <c r="F130" s="129"/>
      <c r="G130" s="116"/>
      <c r="H130" s="54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</row>
    <row r="131" spans="1:35" ht="17.25" customHeight="1">
      <c r="A131" s="3"/>
      <c r="B131" s="121">
        <v>44044</v>
      </c>
      <c r="C131" s="45" t="s">
        <v>34</v>
      </c>
      <c r="D131" s="40">
        <v>8.2140000000000004</v>
      </c>
      <c r="E131" s="119">
        <f t="shared" ref="E131" si="59">SUM(D131:D133)</f>
        <v>24.335999999999999</v>
      </c>
      <c r="F131" s="127">
        <v>24.335999999999999</v>
      </c>
      <c r="G131" s="116">
        <f t="shared" ref="G131" si="60">MAX(E131:F131)</f>
        <v>24.335999999999999</v>
      </c>
      <c r="H131" s="54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</row>
    <row r="132" spans="1:35" ht="17.25" customHeight="1">
      <c r="A132" s="3"/>
      <c r="B132" s="121"/>
      <c r="C132" s="45" t="s">
        <v>35</v>
      </c>
      <c r="D132" s="40">
        <v>3.548</v>
      </c>
      <c r="E132" s="119"/>
      <c r="F132" s="128"/>
      <c r="G132" s="116"/>
      <c r="H132" s="54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</row>
    <row r="133" spans="1:35" ht="17.25" customHeight="1">
      <c r="A133" s="3"/>
      <c r="B133" s="121"/>
      <c r="C133" s="45" t="s">
        <v>36</v>
      </c>
      <c r="D133" s="40">
        <v>12.574</v>
      </c>
      <c r="E133" s="119"/>
      <c r="F133" s="129"/>
      <c r="G133" s="116"/>
      <c r="H133" s="54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</row>
    <row r="134" spans="1:35" ht="17.2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</row>
    <row r="135" spans="1:35" ht="17.2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</row>
    <row r="136" spans="1:35" ht="17.2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</row>
    <row r="137" spans="1:35" ht="17.2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</row>
    <row r="138" spans="1:35" ht="17.2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</row>
    <row r="139" spans="1:35" ht="17.2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</row>
    <row r="140" spans="1:35" ht="17.2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</row>
    <row r="141" spans="1:35" ht="17.2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</row>
    <row r="142" spans="1:35" ht="17.2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</row>
    <row r="143" spans="1:35" ht="17.2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</row>
    <row r="144" spans="1:35" ht="17.2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</row>
    <row r="145" spans="1:35" ht="17.2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</row>
    <row r="146" spans="1:35" ht="17.2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</row>
    <row r="147" spans="1:35" ht="17.2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</row>
    <row r="148" spans="1:35" ht="17.2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</row>
    <row r="149" spans="1:35" ht="17.2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</row>
    <row r="150" spans="1:35" ht="17.2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</row>
    <row r="151" spans="1:35" ht="17.2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</row>
    <row r="152" spans="1:35" ht="17.2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</row>
    <row r="153" spans="1:35" ht="17.2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</row>
    <row r="154" spans="1:35" ht="17.2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</row>
    <row r="155" spans="1:35" ht="17.2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</row>
    <row r="156" spans="1:35" ht="17.2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</row>
    <row r="157" spans="1:35" ht="17.2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</row>
    <row r="158" spans="1:35" ht="17.2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</row>
    <row r="159" spans="1:35" ht="17.2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</row>
    <row r="160" spans="1:35" ht="17.2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</row>
    <row r="161" spans="1:35" ht="17.2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</row>
    <row r="162" spans="1:35" ht="17.2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</row>
    <row r="163" spans="1:35" ht="17.2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</row>
    <row r="164" spans="1:35" ht="17.2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</row>
    <row r="165" spans="1:35" ht="17.2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</row>
    <row r="166" spans="1:35" ht="17.2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</row>
    <row r="167" spans="1:35" ht="17.2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</row>
    <row r="168" spans="1:35" ht="17.2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</row>
    <row r="169" spans="1:35" ht="17.2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</row>
    <row r="170" spans="1:35" ht="17.2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</row>
    <row r="171" spans="1:35" ht="17.2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</row>
    <row r="172" spans="1:35" ht="17.2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</row>
    <row r="173" spans="1:35" ht="17.2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</row>
    <row r="174" spans="1:35" ht="17.2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</row>
    <row r="175" spans="1:35" ht="17.2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</row>
    <row r="176" spans="1:35" ht="17.2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</row>
    <row r="177" spans="1:35" ht="17.2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</row>
    <row r="178" spans="1:35" ht="17.2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</row>
    <row r="179" spans="1:35" ht="17.2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</row>
    <row r="180" spans="1:35" ht="17.2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</row>
    <row r="181" spans="1:35" ht="17.2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</row>
    <row r="182" spans="1:35" ht="17.2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</row>
    <row r="183" spans="1:35" ht="17.2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</row>
    <row r="184" spans="1:35" ht="17.2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</row>
    <row r="185" spans="1:35" ht="17.2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</row>
    <row r="186" spans="1:35" ht="17.2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</row>
    <row r="187" spans="1:35" ht="17.2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</row>
    <row r="188" spans="1:35" ht="17.2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</row>
    <row r="189" spans="1:35" ht="17.2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</row>
    <row r="190" spans="1:35" ht="17.2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</row>
    <row r="191" spans="1:35" ht="17.2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</row>
    <row r="192" spans="1:35" ht="17.2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</row>
    <row r="193" spans="1:35" ht="17.2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</row>
    <row r="194" spans="1:35" ht="17.2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</row>
    <row r="195" spans="1:35" ht="17.2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</row>
    <row r="196" spans="1:35" ht="17.2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</row>
    <row r="197" spans="1:35" ht="17.2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</row>
    <row r="198" spans="1:35" ht="17.2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</row>
    <row r="199" spans="1:35" ht="17.2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</row>
    <row r="200" spans="1:35" ht="17.2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</row>
    <row r="201" spans="1:35" ht="17.2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</row>
    <row r="202" spans="1:35" ht="17.2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</row>
    <row r="203" spans="1:35" ht="17.2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</row>
    <row r="204" spans="1:35" ht="17.2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</row>
    <row r="205" spans="1:35" ht="17.2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</row>
    <row r="206" spans="1:35" ht="17.2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</row>
    <row r="207" spans="1:35" ht="17.2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</row>
    <row r="208" spans="1:35" ht="17.2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</row>
    <row r="209" spans="1:35" ht="17.2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</row>
    <row r="210" spans="1:35" ht="17.2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</row>
    <row r="211" spans="1:35" ht="17.2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</row>
    <row r="212" spans="1:35" ht="17.2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</row>
    <row r="213" spans="1:35" ht="17.2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</row>
    <row r="214" spans="1:35" ht="17.2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</row>
    <row r="215" spans="1:35" ht="17.2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</row>
    <row r="216" spans="1:35" ht="17.2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</row>
    <row r="217" spans="1:35" ht="17.2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</row>
    <row r="218" spans="1:35" ht="17.2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</row>
    <row r="219" spans="1:35" ht="17.2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</row>
    <row r="220" spans="1:35" ht="17.2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</row>
    <row r="221" spans="1:35" ht="17.2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</row>
    <row r="222" spans="1:35" ht="17.25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</row>
    <row r="223" spans="1:35" ht="17.25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</row>
    <row r="224" spans="1:35" ht="17.25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</row>
    <row r="225" spans="1:35" ht="17.25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</row>
    <row r="226" spans="1:35" ht="17.25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</row>
    <row r="227" spans="1:35" ht="17.25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</row>
    <row r="228" spans="1:35" ht="17.25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</row>
    <row r="229" spans="1:35" ht="17.25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</row>
    <row r="230" spans="1:35" ht="17.25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</row>
    <row r="231" spans="1:35" ht="17.25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</row>
    <row r="232" spans="1:35" ht="17.25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</row>
    <row r="233" spans="1:35" ht="17.25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</row>
    <row r="234" spans="1:35" ht="17.25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</row>
    <row r="235" spans="1:35" ht="17.25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</row>
    <row r="236" spans="1:35" ht="17.25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</row>
    <row r="237" spans="1:35" ht="17.25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</row>
    <row r="238" spans="1:35" ht="17.25" customHeigh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</row>
    <row r="239" spans="1:35" ht="17.25" customHeigh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</row>
    <row r="240" spans="1:35" ht="17.25" customHeight="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</row>
    <row r="241" spans="1:35" ht="17.25" customHeight="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</row>
    <row r="242" spans="1:35" ht="17.25" customHeight="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</row>
    <row r="243" spans="1:35" ht="17.25" customHeight="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</row>
    <row r="244" spans="1:35" ht="17.25" customHeight="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</row>
    <row r="245" spans="1:35" ht="17.25" customHeight="1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</row>
    <row r="246" spans="1:35" ht="17.25" customHeight="1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</row>
    <row r="247" spans="1:35" ht="17.25" customHeight="1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</row>
    <row r="248" spans="1:35" ht="17.25" customHeight="1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</row>
    <row r="249" spans="1:35" ht="17.25" customHeight="1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</row>
    <row r="250" spans="1:35" ht="17.25" customHeight="1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</row>
    <row r="251" spans="1:35" ht="17.25" customHeight="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</row>
    <row r="252" spans="1:35" ht="17.25" customHeight="1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</row>
    <row r="253" spans="1:35" ht="17.25" customHeight="1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</row>
    <row r="254" spans="1:35" ht="17.25" customHeight="1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</row>
    <row r="255" spans="1:35" ht="17.25" customHeight="1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</row>
    <row r="256" spans="1:35" ht="17.25" customHeight="1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</row>
    <row r="257" spans="1:35" ht="17.25" customHeight="1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</row>
    <row r="258" spans="1:35" ht="17.25" customHeight="1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</row>
    <row r="259" spans="1:35" ht="17.25" customHeight="1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</row>
    <row r="260" spans="1:35" ht="17.25" customHeight="1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</row>
    <row r="261" spans="1:35" ht="17.25" customHeight="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</row>
    <row r="262" spans="1:35" ht="17.25" customHeight="1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</row>
    <row r="263" spans="1:35" ht="17.25" customHeight="1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</row>
    <row r="264" spans="1:35" ht="17.25" customHeight="1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</row>
    <row r="265" spans="1:35" ht="17.25" customHeight="1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</row>
    <row r="266" spans="1:35" ht="17.25" customHeight="1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</row>
    <row r="267" spans="1:35" ht="17.25" customHeight="1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</row>
    <row r="268" spans="1:35" ht="17.25" customHeight="1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</row>
    <row r="269" spans="1:35" ht="17.25" customHeight="1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</row>
    <row r="270" spans="1:35" ht="17.25" customHeight="1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</row>
    <row r="271" spans="1:35" ht="17.25" customHeight="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</row>
    <row r="272" spans="1:35" ht="17.25" customHeight="1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</row>
    <row r="273" spans="1:35" ht="17.25" customHeight="1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</row>
    <row r="274" spans="1:35" ht="17.25" customHeight="1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</row>
    <row r="275" spans="1:35" ht="17.25" customHeight="1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</row>
    <row r="276" spans="1:35" ht="17.25" customHeight="1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</row>
    <row r="277" spans="1:35" ht="17.25" customHeight="1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</row>
    <row r="278" spans="1:35" ht="17.25" customHeight="1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</row>
    <row r="279" spans="1:35" ht="17.25" customHeight="1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</row>
    <row r="280" spans="1:35" ht="17.25" customHeight="1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</row>
    <row r="281" spans="1:35" ht="17.25" customHeight="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</row>
    <row r="282" spans="1:35" ht="17.25" customHeight="1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</row>
    <row r="283" spans="1:35" ht="17.25" customHeight="1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</row>
    <row r="284" spans="1:35" ht="17.25" customHeight="1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</row>
    <row r="285" spans="1:35" ht="17.25" customHeight="1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</row>
    <row r="286" spans="1:35" ht="17.25" customHeight="1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</row>
    <row r="287" spans="1:35" ht="17.25" customHeight="1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</row>
    <row r="288" spans="1:35" ht="17.25" customHeight="1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</row>
    <row r="289" spans="1:35" ht="17.25" customHeight="1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</row>
    <row r="290" spans="1:35" ht="17.25" customHeight="1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</row>
    <row r="291" spans="1:35" ht="17.25" customHeight="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</row>
    <row r="292" spans="1:35" ht="17.25" customHeight="1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</row>
    <row r="293" spans="1:35" ht="17.25" customHeight="1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</row>
    <row r="294" spans="1:35" ht="17.25" customHeight="1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</row>
    <row r="295" spans="1:35" ht="17.25" customHeight="1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</row>
    <row r="296" spans="1:35" ht="17.25" customHeight="1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</row>
    <row r="297" spans="1:35" ht="17.25" customHeight="1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</row>
    <row r="298" spans="1:35" ht="17.25" customHeight="1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</row>
    <row r="299" spans="1:35" ht="17.25" customHeight="1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</row>
    <row r="300" spans="1:35" ht="17.25" customHeight="1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</row>
    <row r="301" spans="1:35" ht="17.25" customHeight="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</row>
    <row r="302" spans="1:35" ht="17.25" customHeight="1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</row>
    <row r="303" spans="1:35" ht="17.25" customHeight="1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</row>
    <row r="304" spans="1:35" ht="17.25" customHeight="1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</row>
    <row r="305" spans="1:35" ht="17.25" customHeight="1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</row>
    <row r="306" spans="1:35" ht="17.25" customHeight="1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</row>
    <row r="307" spans="1:35" ht="17.25" customHeight="1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</row>
    <row r="308" spans="1:35" ht="17.25" customHeight="1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</row>
    <row r="309" spans="1:35" ht="17.25" customHeight="1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</row>
    <row r="310" spans="1:35" ht="17.25" customHeight="1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</row>
    <row r="311" spans="1:35" ht="17.25" customHeight="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</row>
    <row r="312" spans="1:35" ht="17.25" customHeight="1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</row>
    <row r="313" spans="1:35" ht="17.25" customHeight="1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</row>
    <row r="314" spans="1:35" ht="17.25" customHeight="1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</row>
    <row r="315" spans="1:35" ht="17.25" customHeight="1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</row>
    <row r="316" spans="1:35" ht="17.25" customHeight="1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</row>
    <row r="317" spans="1:35" ht="17.25" customHeight="1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</row>
    <row r="318" spans="1:35" ht="17.25" customHeight="1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</row>
    <row r="319" spans="1:35" ht="17.25" customHeight="1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</row>
    <row r="320" spans="1:35" ht="17.25" customHeight="1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</row>
    <row r="321" spans="1:35" ht="17.25" customHeight="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</row>
    <row r="322" spans="1:35" ht="17.25" customHeight="1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</row>
    <row r="323" spans="1:35" ht="17.25" customHeight="1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</row>
    <row r="324" spans="1:35" ht="17.25" customHeight="1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</row>
    <row r="325" spans="1:35" ht="17.25" customHeight="1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</row>
    <row r="326" spans="1:35" ht="17.25" customHeight="1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</row>
    <row r="327" spans="1:35" ht="17.25" customHeight="1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</row>
    <row r="328" spans="1:35" ht="17.25" customHeight="1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</row>
    <row r="329" spans="1:35" ht="17.25" customHeight="1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</row>
    <row r="330" spans="1:35" ht="17.25" customHeight="1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</row>
    <row r="331" spans="1:35" ht="17.25" customHeight="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</row>
    <row r="332" spans="1:35" ht="17.25" customHeight="1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</row>
    <row r="333" spans="1:35" ht="17.25" customHeight="1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</row>
    <row r="334" spans="1:35" ht="17.25" customHeight="1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</row>
    <row r="335" spans="1:35" ht="17.25" customHeight="1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</row>
    <row r="336" spans="1:35" ht="17.25" customHeight="1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</row>
    <row r="337" spans="1:35" ht="17.25" customHeight="1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</row>
    <row r="338" spans="1:35" ht="17.25" customHeight="1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</row>
    <row r="339" spans="1:35" ht="17.25" customHeight="1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</row>
    <row r="340" spans="1:35" ht="17.25" customHeight="1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</row>
    <row r="341" spans="1:35" ht="17.25" customHeight="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</row>
    <row r="342" spans="1:35" ht="17.25" customHeight="1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</row>
    <row r="343" spans="1:35" ht="17.25" customHeight="1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</row>
    <row r="344" spans="1:35" ht="17.25" customHeight="1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</row>
    <row r="345" spans="1:35" ht="17.25" customHeight="1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</row>
    <row r="346" spans="1:35" ht="17.25" customHeight="1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</row>
    <row r="347" spans="1:35" ht="17.25" customHeight="1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</row>
    <row r="348" spans="1:35" ht="17.25" customHeight="1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</row>
    <row r="349" spans="1:35" ht="17.25" customHeight="1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</row>
    <row r="350" spans="1:35" ht="17.25" customHeight="1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</row>
    <row r="351" spans="1:35" ht="17.25" customHeight="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</row>
    <row r="352" spans="1:35" ht="17.25" customHeight="1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</row>
    <row r="353" spans="1:35" ht="17.25" customHeight="1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</row>
    <row r="354" spans="1:35" ht="17.25" customHeight="1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</row>
    <row r="355" spans="1:35" ht="17.25" customHeight="1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</row>
    <row r="356" spans="1:35" ht="17.25" customHeight="1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</row>
    <row r="357" spans="1:35" ht="17.25" customHeight="1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</row>
    <row r="358" spans="1:35" ht="17.25" customHeight="1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</row>
    <row r="359" spans="1:35" ht="17.25" customHeight="1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</row>
    <row r="360" spans="1:35" ht="17.25" customHeight="1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</row>
    <row r="361" spans="1:35" ht="17.25" customHeight="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</row>
    <row r="362" spans="1:35" ht="17.25" customHeight="1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</row>
    <row r="363" spans="1:35" ht="17.25" customHeight="1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</row>
    <row r="364" spans="1:35" ht="17.25" customHeight="1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</row>
    <row r="365" spans="1:35" ht="17.25" customHeight="1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</row>
    <row r="366" spans="1:35" ht="17.25" customHeight="1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</row>
    <row r="367" spans="1:35" ht="17.25" customHeight="1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</row>
    <row r="368" spans="1:35" ht="17.25" customHeight="1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</row>
    <row r="369" spans="1:35" ht="17.25" customHeight="1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</row>
    <row r="370" spans="1:35" ht="17.25" customHeight="1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</row>
    <row r="371" spans="1:35" ht="17.25" customHeight="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</row>
    <row r="372" spans="1:35" ht="17.25" customHeight="1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</row>
    <row r="373" spans="1:35" ht="17.25" customHeight="1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</row>
    <row r="374" spans="1:35" ht="17.25" customHeight="1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</row>
    <row r="375" spans="1:35" ht="17.25" customHeight="1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</row>
    <row r="376" spans="1:35" ht="17.25" customHeight="1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</row>
    <row r="377" spans="1:35" ht="17.25" customHeight="1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</row>
    <row r="378" spans="1:35" ht="17.25" customHeight="1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</row>
    <row r="379" spans="1:35" ht="17.25" customHeight="1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</row>
    <row r="380" spans="1:35" ht="17.25" customHeight="1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</row>
    <row r="381" spans="1:35" ht="17.25" customHeight="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</row>
    <row r="382" spans="1:35" ht="17.25" customHeight="1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</row>
    <row r="383" spans="1:35" ht="17.25" customHeight="1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</row>
    <row r="384" spans="1:35" ht="17.25" customHeight="1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</row>
    <row r="385" spans="1:35" ht="17.25" customHeight="1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</row>
    <row r="386" spans="1:35" ht="17.25" customHeight="1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</row>
    <row r="387" spans="1:35" ht="17.25" customHeight="1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</row>
    <row r="388" spans="1:35" ht="17.25" customHeight="1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</row>
    <row r="389" spans="1:35" ht="17.25" customHeight="1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</row>
    <row r="390" spans="1:35" ht="17.25" customHeight="1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</row>
    <row r="391" spans="1:35" ht="17.25" customHeight="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</row>
    <row r="392" spans="1:35" ht="17.25" customHeight="1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</row>
    <row r="393" spans="1:35" ht="17.25" customHeight="1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</row>
    <row r="394" spans="1:35" ht="17.25" customHeight="1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</row>
    <row r="395" spans="1:35" ht="17.25" customHeight="1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</row>
    <row r="396" spans="1:35" ht="17.25" customHeight="1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</row>
    <row r="397" spans="1:35" ht="17.25" customHeight="1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</row>
    <row r="398" spans="1:35" ht="17.25" customHeight="1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</row>
    <row r="399" spans="1:35" ht="17.25" customHeight="1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</row>
    <row r="400" spans="1:35" ht="17.25" customHeight="1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</row>
    <row r="401" spans="1:35" ht="17.25" customHeight="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</row>
    <row r="402" spans="1:35" ht="17.25" customHeight="1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</row>
    <row r="403" spans="1:35" ht="17.25" customHeight="1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</row>
    <row r="404" spans="1:35" ht="17.25" customHeight="1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</row>
    <row r="405" spans="1:35" ht="17.25" customHeight="1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</row>
    <row r="406" spans="1:35" ht="17.25" customHeight="1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</row>
    <row r="407" spans="1:35" ht="17.25" customHeight="1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</row>
    <row r="408" spans="1:35" ht="17.25" customHeight="1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</row>
    <row r="409" spans="1:35" ht="17.25" customHeight="1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</row>
    <row r="410" spans="1:35" ht="17.25" customHeight="1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</row>
    <row r="411" spans="1:35" ht="17.25" customHeight="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</row>
    <row r="412" spans="1:35" ht="17.25" customHeight="1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</row>
    <row r="413" spans="1:35" ht="17.25" customHeight="1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</row>
    <row r="414" spans="1:35" ht="17.25" customHeight="1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</row>
    <row r="415" spans="1:35" ht="17.25" customHeight="1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</row>
    <row r="416" spans="1:35" ht="17.25" customHeight="1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</row>
    <row r="417" spans="1:35" ht="17.25" customHeight="1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</row>
    <row r="418" spans="1:35" ht="17.25" customHeight="1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</row>
    <row r="419" spans="1:35" ht="17.25" customHeight="1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</row>
    <row r="420" spans="1:35" ht="17.25" customHeight="1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</row>
    <row r="421" spans="1:35" ht="17.25" customHeight="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</row>
    <row r="422" spans="1:35" ht="17.25" customHeight="1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</row>
    <row r="423" spans="1:35" ht="17.25" customHeight="1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</row>
    <row r="424" spans="1:35" ht="17.25" customHeight="1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</row>
    <row r="425" spans="1:35" ht="17.25" customHeight="1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</row>
    <row r="426" spans="1:35" ht="17.25" customHeight="1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</row>
    <row r="427" spans="1:35" ht="17.25" customHeight="1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</row>
    <row r="428" spans="1:35" ht="17.25" customHeight="1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</row>
    <row r="429" spans="1:35" ht="17.25" customHeight="1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</row>
    <row r="430" spans="1:35" ht="17.25" customHeight="1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</row>
    <row r="431" spans="1:35" ht="17.25" customHeight="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</row>
    <row r="432" spans="1:35" ht="17.25" customHeight="1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</row>
    <row r="433" spans="1:35" ht="17.25" customHeight="1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</row>
    <row r="434" spans="1:35" ht="17.25" customHeight="1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</row>
    <row r="435" spans="1:35" ht="17.25" customHeight="1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</row>
    <row r="436" spans="1:35" ht="17.25" customHeight="1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</row>
    <row r="437" spans="1:35" ht="17.25" customHeight="1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</row>
    <row r="438" spans="1:35" ht="17.25" customHeight="1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</row>
    <row r="439" spans="1:35" ht="17.25" customHeight="1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</row>
    <row r="440" spans="1:35" ht="17.25" customHeight="1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</row>
    <row r="441" spans="1:35" ht="17.25" customHeight="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</row>
    <row r="442" spans="1:35" ht="17.25" customHeight="1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</row>
    <row r="443" spans="1:35" ht="17.25" customHeight="1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</row>
    <row r="444" spans="1:35" ht="17.25" customHeight="1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</row>
    <row r="445" spans="1:35" ht="17.25" customHeight="1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</row>
    <row r="446" spans="1:35" ht="17.25" customHeight="1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</row>
    <row r="447" spans="1:35" ht="17.25" customHeight="1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</row>
    <row r="448" spans="1:35" ht="17.25" customHeight="1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</row>
    <row r="449" spans="1:35" ht="17.25" customHeight="1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</row>
    <row r="450" spans="1:35" ht="17.25" customHeight="1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</row>
    <row r="451" spans="1:35" ht="17.25" customHeight="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</row>
    <row r="452" spans="1:35" ht="17.25" customHeight="1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</row>
    <row r="453" spans="1:35" ht="17.25" customHeight="1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</row>
    <row r="454" spans="1:35" ht="17.25" customHeight="1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</row>
    <row r="455" spans="1:35" ht="17.25" customHeight="1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</row>
    <row r="456" spans="1:35" ht="17.25" customHeight="1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</row>
    <row r="457" spans="1:35" ht="17.25" customHeight="1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</row>
    <row r="458" spans="1:35" ht="17.25" customHeight="1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</row>
    <row r="459" spans="1:35" ht="17.25" customHeight="1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</row>
    <row r="460" spans="1:35" ht="17.25" customHeight="1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</row>
    <row r="461" spans="1:35" ht="17.25" customHeight="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</row>
    <row r="462" spans="1:35" ht="17.25" customHeight="1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</row>
    <row r="463" spans="1:35" ht="17.25" customHeight="1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</row>
    <row r="464" spans="1:35" ht="17.25" customHeight="1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</row>
    <row r="465" spans="1:35" ht="17.25" customHeight="1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</row>
    <row r="466" spans="1:35" ht="17.25" customHeight="1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</row>
    <row r="467" spans="1:35" ht="17.25" customHeight="1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</row>
    <row r="468" spans="1:35" ht="17.25" customHeight="1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</row>
    <row r="469" spans="1:35" ht="17.25" customHeight="1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</row>
    <row r="470" spans="1:35" ht="17.25" customHeight="1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</row>
    <row r="471" spans="1:35" ht="17.25" customHeight="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</row>
    <row r="472" spans="1:35" ht="17.25" customHeight="1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</row>
    <row r="473" spans="1:35" ht="17.25" customHeight="1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</row>
    <row r="474" spans="1:35" ht="17.25" customHeight="1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</row>
    <row r="475" spans="1:35" ht="17.25" customHeight="1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</row>
    <row r="476" spans="1:35" ht="17.25" customHeight="1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</row>
    <row r="477" spans="1:35" ht="17.25" customHeight="1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</row>
    <row r="478" spans="1:35" ht="17.25" customHeight="1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</row>
    <row r="479" spans="1:35" ht="17.25" customHeight="1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</row>
    <row r="480" spans="1:35" ht="17.25" customHeight="1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</row>
    <row r="481" spans="1:18" ht="17.25" customHeight="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</row>
    <row r="482" spans="1:18" ht="17.25" customHeight="1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</row>
    <row r="483" spans="1:18" ht="17.25" customHeight="1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</row>
    <row r="484" spans="1:18" ht="17.25" customHeight="1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</row>
    <row r="485" spans="1:18" ht="17.25" customHeight="1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</row>
    <row r="486" spans="1:18" ht="17.25" customHeight="1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</row>
    <row r="487" spans="1:18" ht="17.25" customHeight="1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</row>
    <row r="488" spans="1:18" ht="17.25" customHeight="1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</row>
    <row r="489" spans="1:18" ht="17.25" customHeight="1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</row>
    <row r="490" spans="1:18" ht="17.25" customHeight="1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</row>
    <row r="491" spans="1:18" ht="17.25" customHeight="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</row>
    <row r="492" spans="1:18" ht="17.25" customHeight="1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</row>
    <row r="493" spans="1:18" ht="17.25" customHeight="1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</row>
    <row r="494" spans="1:18" ht="17.25" customHeight="1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</row>
    <row r="495" spans="1:18" ht="17.25" customHeight="1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</row>
    <row r="496" spans="1:18" ht="17.25" customHeight="1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</row>
    <row r="497" spans="1:18" ht="17.25" customHeight="1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</row>
    <row r="498" spans="1:18" ht="17.25" customHeight="1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</row>
    <row r="499" spans="1:18" ht="17.25" customHeight="1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</row>
    <row r="500" spans="1:18" ht="17.25" customHeight="1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</row>
    <row r="501" spans="1:18" ht="17.25" customHeight="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</row>
    <row r="502" spans="1:18" ht="17.25" customHeight="1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</row>
    <row r="503" spans="1:18" ht="17.25" customHeight="1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</row>
    <row r="504" spans="1:18" ht="17.25" customHeight="1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</row>
    <row r="505" spans="1:18" ht="17.25" customHeight="1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</row>
    <row r="506" spans="1:18" ht="17.25" customHeight="1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</row>
    <row r="507" spans="1:18" ht="17.25" customHeight="1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</row>
    <row r="508" spans="1:18" ht="17.25" customHeight="1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</row>
    <row r="509" spans="1:18" ht="17.25" customHeight="1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</row>
    <row r="510" spans="1:18" ht="17.25" customHeight="1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</row>
    <row r="511" spans="1:18" ht="17.25" customHeight="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</row>
    <row r="512" spans="1:18" ht="17.25" customHeight="1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</row>
    <row r="513" spans="1:18" ht="17.25" customHeight="1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</row>
    <row r="514" spans="1:18" ht="17.25" customHeight="1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</row>
    <row r="515" spans="1:18" ht="17.25" customHeight="1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</row>
    <row r="516" spans="1:18" ht="17.25" customHeight="1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</row>
    <row r="517" spans="1:18" ht="17.25" customHeight="1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</row>
    <row r="518" spans="1:18" ht="17.25" customHeight="1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</row>
    <row r="519" spans="1:18" ht="17.25" customHeight="1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</row>
    <row r="520" spans="1:18" ht="17.25" customHeight="1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</row>
    <row r="521" spans="1:18" ht="17.25" customHeight="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</row>
    <row r="522" spans="1:18" ht="17.25" customHeight="1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</row>
    <row r="523" spans="1:18" ht="17.25" customHeight="1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</row>
    <row r="524" spans="1:18" ht="17.25" customHeight="1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</row>
    <row r="525" spans="1:18" ht="17.25" customHeight="1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</row>
    <row r="526" spans="1:18" ht="17.25" customHeight="1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</row>
    <row r="527" spans="1:18" ht="17.25" customHeight="1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</row>
    <row r="528" spans="1:18" ht="17.25" customHeight="1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</row>
    <row r="529" spans="1:18" ht="17.25" customHeight="1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</row>
    <row r="530" spans="1:18" ht="17.25" customHeight="1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</row>
    <row r="531" spans="1:18" ht="17.25" customHeight="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</row>
    <row r="532" spans="1:18" ht="17.25" customHeight="1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</row>
    <row r="533" spans="1:18" ht="17.25" customHeight="1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</row>
    <row r="534" spans="1:18" ht="17.25" customHeight="1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</row>
    <row r="535" spans="1:18" ht="17.25" customHeight="1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</row>
    <row r="536" spans="1:18" ht="17.25" customHeight="1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</row>
    <row r="537" spans="1:18" ht="17.25" customHeight="1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</row>
    <row r="538" spans="1:18" ht="17.25" customHeight="1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</row>
    <row r="539" spans="1:18" ht="17.25" customHeight="1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</row>
    <row r="540" spans="1:18" ht="17.25" customHeight="1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</row>
    <row r="541" spans="1:18" ht="17.25" customHeight="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</row>
    <row r="542" spans="1:18" ht="17.25" customHeight="1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</row>
    <row r="543" spans="1:18" ht="17.25" customHeight="1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</row>
    <row r="544" spans="1:18" ht="17.25" customHeight="1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</row>
    <row r="545" spans="1:18" ht="17.25" customHeight="1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</row>
    <row r="546" spans="1:18" ht="17.25" customHeight="1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</row>
    <row r="547" spans="1:18" ht="17.25" customHeight="1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</row>
    <row r="548" spans="1:18" ht="17.25" customHeight="1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</row>
    <row r="549" spans="1:18" ht="17.25" customHeight="1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</row>
    <row r="550" spans="1:18" ht="17.25" customHeight="1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</row>
    <row r="551" spans="1:18" ht="17.25" customHeight="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</row>
    <row r="552" spans="1:18" ht="17.25" customHeight="1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</row>
    <row r="553" spans="1:18" ht="17.25" customHeight="1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</row>
    <row r="554" spans="1:18" ht="17.25" customHeight="1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</row>
    <row r="555" spans="1:18" ht="17.25" customHeight="1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</row>
    <row r="556" spans="1:18" ht="17.25" customHeight="1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</row>
    <row r="557" spans="1:18" ht="17.25" customHeight="1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</row>
    <row r="558" spans="1:18" ht="17.25" customHeight="1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</row>
    <row r="559" spans="1:18" ht="17.25" customHeight="1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</row>
    <row r="560" spans="1:18" ht="17.25" customHeight="1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</row>
    <row r="561" spans="1:18" ht="17.25" customHeight="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</row>
    <row r="562" spans="1:18" ht="17.25" customHeight="1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</row>
    <row r="563" spans="1:18" ht="17.25" customHeight="1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</row>
    <row r="564" spans="1:18" ht="17.25" customHeight="1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</row>
    <row r="565" spans="1:18" ht="17.25" customHeight="1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</row>
    <row r="566" spans="1:18" ht="17.25" customHeight="1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</row>
    <row r="567" spans="1:18" ht="17.25" customHeight="1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</row>
    <row r="568" spans="1:18" ht="17.25" customHeight="1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</row>
    <row r="569" spans="1:18" ht="17.25" customHeight="1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</row>
    <row r="570" spans="1:18" ht="17.25" customHeight="1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</row>
    <row r="571" spans="1:18" ht="17.25" customHeight="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</row>
    <row r="572" spans="1:18" ht="17.25" customHeight="1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</row>
    <row r="573" spans="1:18" ht="17.25" customHeight="1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</row>
    <row r="574" spans="1:18" ht="17.25" customHeight="1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</row>
    <row r="575" spans="1:18" ht="17.25" customHeight="1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</row>
    <row r="576" spans="1:18" ht="17.25" customHeight="1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</row>
    <row r="577" spans="1:18" ht="17.25" customHeight="1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</row>
    <row r="578" spans="1:18" ht="17.25" customHeight="1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</row>
    <row r="579" spans="1:18" ht="17.25" customHeight="1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</row>
    <row r="580" spans="1:18" ht="17.25" customHeight="1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</row>
    <row r="581" spans="1:18" ht="17.25" customHeight="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</row>
    <row r="582" spans="1:18" ht="17.25" customHeight="1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</row>
    <row r="583" spans="1:18" ht="17.25" customHeight="1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</row>
    <row r="584" spans="1:18" ht="17.25" customHeight="1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</row>
    <row r="585" spans="1:18" ht="17.25" customHeight="1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</row>
    <row r="586" spans="1:18" ht="17.25" customHeight="1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</row>
    <row r="587" spans="1:18" ht="17.25" customHeight="1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</row>
    <row r="588" spans="1:18" ht="17.25" customHeight="1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</row>
    <row r="589" spans="1:18" ht="17.25" customHeight="1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</row>
    <row r="590" spans="1:18" ht="17.25" customHeight="1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</row>
    <row r="591" spans="1:18" ht="17.25" customHeight="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</row>
    <row r="592" spans="1:18" ht="17.25" customHeight="1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</row>
    <row r="593" spans="1:18" ht="17.25" customHeight="1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</row>
    <row r="594" spans="1:18" ht="17.25" customHeight="1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</row>
    <row r="595" spans="1:18" ht="17.25" customHeight="1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</row>
    <row r="596" spans="1:18" ht="17.25" customHeight="1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</row>
    <row r="597" spans="1:18" ht="17.25" customHeight="1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</row>
    <row r="598" spans="1:18" ht="17.25" customHeight="1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</row>
    <row r="599" spans="1:18" ht="17.25" customHeight="1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</row>
    <row r="600" spans="1:18" ht="17.25" customHeight="1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</row>
    <row r="601" spans="1:18" ht="17.25" customHeight="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</row>
    <row r="602" spans="1:18" ht="17.25" customHeight="1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</row>
    <row r="603" spans="1:18" ht="17.25" customHeight="1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</row>
    <row r="604" spans="1:18" ht="17.25" customHeight="1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</row>
    <row r="605" spans="1:18" ht="17.25" customHeight="1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</row>
    <row r="606" spans="1:18" ht="17.25" customHeight="1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</row>
    <row r="607" spans="1:18" ht="17.25" customHeight="1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</row>
    <row r="608" spans="1:18" ht="17.25" customHeight="1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</row>
    <row r="609" spans="1:18" ht="17.25" customHeight="1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</row>
    <row r="610" spans="1:18" ht="17.25" customHeight="1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</row>
    <row r="611" spans="1:18" ht="17.25" customHeight="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</row>
    <row r="612" spans="1:18" ht="17.25" customHeight="1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</row>
    <row r="613" spans="1:18" ht="17.25" customHeight="1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</row>
    <row r="614" spans="1:18" ht="17.25" customHeight="1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</row>
    <row r="615" spans="1:18" ht="17.25" customHeight="1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</row>
    <row r="616" spans="1:18" ht="17.25" customHeight="1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</row>
    <row r="617" spans="1:18" ht="17.25" customHeight="1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</row>
    <row r="618" spans="1:18" ht="17.25" customHeight="1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</row>
    <row r="619" spans="1:18" ht="17.25" customHeight="1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</row>
    <row r="620" spans="1:18" ht="17.25" customHeight="1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</row>
    <row r="621" spans="1:18" ht="17.25" customHeight="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</row>
    <row r="622" spans="1:18" ht="17.25" customHeight="1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</row>
    <row r="623" spans="1:18" ht="17.25" customHeight="1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</row>
    <row r="624" spans="1:18" ht="17.25" customHeight="1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</row>
    <row r="625" spans="1:18" ht="17.25" customHeight="1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</row>
    <row r="626" spans="1:18" ht="17.25" customHeight="1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</row>
    <row r="627" spans="1:18" ht="17.25" customHeight="1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</row>
    <row r="628" spans="1:18" ht="17.25" customHeight="1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</row>
    <row r="629" spans="1:18" ht="17.25" customHeight="1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</row>
    <row r="630" spans="1:18" ht="17.25" customHeight="1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</row>
    <row r="631" spans="1:18" ht="17.25" customHeight="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</row>
    <row r="632" spans="1:18" ht="17.25" customHeight="1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</row>
    <row r="633" spans="1:18" ht="17.25" customHeight="1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</row>
    <row r="634" spans="1:18" ht="17.25" customHeight="1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</row>
    <row r="635" spans="1:18" ht="17.25" customHeight="1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</row>
    <row r="636" spans="1:18" ht="17.25" customHeight="1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</row>
    <row r="637" spans="1:18" ht="17.25" customHeight="1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</row>
    <row r="638" spans="1:18" ht="17.25" customHeight="1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</row>
    <row r="639" spans="1:18" ht="17.25" customHeight="1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</row>
    <row r="640" spans="1:18" ht="17.25" customHeight="1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</row>
    <row r="641" spans="1:18" ht="17.25" customHeight="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</row>
    <row r="642" spans="1:18" ht="17.25" customHeight="1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</row>
    <row r="643" spans="1:18" ht="17.25" customHeight="1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</row>
    <row r="644" spans="1:18" ht="17.25" customHeight="1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</row>
    <row r="645" spans="1:18" ht="17.25" customHeight="1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</row>
    <row r="646" spans="1:18" ht="17.25" customHeight="1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</row>
    <row r="647" spans="1:18" ht="17.25" customHeight="1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</row>
    <row r="648" spans="1:18" ht="17.25" customHeight="1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</row>
    <row r="649" spans="1:18" ht="17.25" customHeight="1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</row>
    <row r="650" spans="1:18" ht="17.25" customHeight="1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</row>
    <row r="651" spans="1:18" ht="17.25" customHeight="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</row>
    <row r="652" spans="1:18" ht="17.25" customHeight="1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</row>
    <row r="653" spans="1:18" ht="17.25" customHeight="1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</row>
    <row r="654" spans="1:18" ht="17.25" customHeight="1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</row>
    <row r="655" spans="1:18" ht="17.25" customHeight="1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</row>
    <row r="656" spans="1:18" ht="17.25" customHeight="1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</row>
    <row r="657" spans="1:18" ht="17.25" customHeight="1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</row>
    <row r="658" spans="1:18" ht="17.25" customHeight="1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</row>
    <row r="659" spans="1:18" ht="17.25" customHeight="1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</row>
    <row r="660" spans="1:18" ht="17.25" customHeight="1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</row>
    <row r="661" spans="1:18" ht="17.25" customHeight="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</row>
    <row r="662" spans="1:18" ht="17.25" customHeight="1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</row>
    <row r="663" spans="1:18" ht="17.25" customHeight="1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</row>
    <row r="664" spans="1:18" ht="17.25" customHeight="1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</row>
    <row r="665" spans="1:18" ht="17.25" customHeight="1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</row>
    <row r="666" spans="1:18" ht="17.25" customHeight="1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</row>
    <row r="667" spans="1:18" ht="17.25" customHeight="1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</row>
    <row r="668" spans="1:18" ht="17.25" customHeight="1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</row>
    <row r="669" spans="1:18" ht="17.25" customHeight="1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</row>
    <row r="670" spans="1:18" ht="17.25" customHeight="1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</row>
    <row r="671" spans="1:18" ht="17.25" customHeight="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</row>
    <row r="672" spans="1:18" ht="17.25" customHeight="1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</row>
    <row r="673" spans="1:18" ht="17.25" customHeight="1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</row>
    <row r="674" spans="1:18" ht="17.25" customHeight="1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</row>
    <row r="675" spans="1:18" ht="17.25" customHeight="1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</row>
    <row r="676" spans="1:18" ht="17.25" customHeight="1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</row>
    <row r="677" spans="1:18" ht="17.25" customHeight="1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</row>
    <row r="678" spans="1:18" ht="17.25" customHeight="1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</row>
    <row r="679" spans="1:18" ht="17.25" customHeight="1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</row>
    <row r="680" spans="1:18" ht="17.25" customHeight="1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</row>
    <row r="681" spans="1:18" ht="17.25" customHeight="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</row>
    <row r="682" spans="1:18" ht="17.25" customHeight="1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</row>
    <row r="683" spans="1:18" ht="17.25" customHeight="1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</row>
    <row r="684" spans="1:18" ht="17.25" customHeight="1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</row>
    <row r="685" spans="1:18" ht="17.25" customHeight="1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</row>
    <row r="686" spans="1:18" ht="17.25" customHeight="1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</row>
    <row r="687" spans="1:18" ht="17.25" customHeight="1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</row>
    <row r="688" spans="1:18" ht="17.25" customHeight="1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</row>
    <row r="689" spans="1:18" ht="17.25" customHeight="1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</row>
    <row r="690" spans="1:18" ht="17.25" customHeight="1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</row>
    <row r="691" spans="1:18" ht="17.25" customHeight="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</row>
    <row r="692" spans="1:18" ht="17.25" customHeight="1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</row>
    <row r="693" spans="1:18" ht="17.25" customHeight="1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</row>
    <row r="694" spans="1:18" ht="17.25" customHeight="1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</row>
    <row r="695" spans="1:18" ht="17.25" customHeight="1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</row>
    <row r="696" spans="1:18" ht="17.25" customHeight="1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</row>
    <row r="697" spans="1:18" ht="17.25" customHeight="1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</row>
    <row r="698" spans="1:18" ht="17.25" customHeight="1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</row>
    <row r="699" spans="1:18" ht="17.25" customHeight="1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</row>
    <row r="700" spans="1:18" ht="17.25" customHeight="1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</row>
    <row r="701" spans="1:18" ht="17.25" customHeight="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</row>
    <row r="702" spans="1:18" ht="17.25" customHeight="1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</row>
    <row r="703" spans="1:18" ht="17.25" customHeight="1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</row>
    <row r="704" spans="1:18" ht="17.25" customHeight="1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</row>
    <row r="705" spans="1:18" ht="17.25" customHeight="1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</row>
    <row r="706" spans="1:18" ht="17.25" customHeight="1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</row>
    <row r="707" spans="1:18" ht="17.25" customHeight="1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</row>
    <row r="708" spans="1:18" ht="17.25" customHeight="1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</row>
    <row r="709" spans="1:18" ht="17.25" customHeight="1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</row>
    <row r="710" spans="1:18" ht="17.25" customHeight="1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</row>
    <row r="711" spans="1:18" ht="17.25" customHeight="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</row>
    <row r="712" spans="1:18" ht="17.25" customHeight="1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</row>
    <row r="713" spans="1:18" ht="17.25" customHeight="1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</row>
    <row r="714" spans="1:18" ht="17.25" customHeight="1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</row>
    <row r="715" spans="1:18" ht="17.25" customHeight="1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</row>
    <row r="716" spans="1:18" ht="17.25" customHeight="1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</row>
    <row r="717" spans="1:18" ht="17.25" customHeight="1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</row>
    <row r="718" spans="1:18" ht="17.25" customHeight="1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</row>
    <row r="719" spans="1:18" ht="17.25" customHeight="1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</row>
    <row r="720" spans="1:18" ht="17.25" customHeight="1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</row>
    <row r="721" spans="1:18" ht="17.25" customHeight="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</row>
    <row r="722" spans="1:18" ht="17.25" customHeight="1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</row>
    <row r="723" spans="1:18" ht="17.25" customHeight="1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</row>
    <row r="724" spans="1:18" ht="17.25" customHeight="1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</row>
    <row r="725" spans="1:18" ht="17.25" customHeight="1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</row>
    <row r="726" spans="1:18" ht="17.25" customHeight="1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</row>
    <row r="727" spans="1:18" ht="17.25" customHeight="1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</row>
    <row r="728" spans="1:18" ht="17.25" customHeight="1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</row>
    <row r="729" spans="1:18" ht="17.25" customHeight="1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</row>
    <row r="730" spans="1:18" ht="17.25" customHeight="1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</row>
    <row r="731" spans="1:18" ht="17.25" customHeight="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</row>
    <row r="732" spans="1:18" ht="17.25" customHeight="1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</row>
    <row r="733" spans="1:18" ht="17.25" customHeight="1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</row>
    <row r="734" spans="1:18" ht="17.25" customHeight="1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</row>
    <row r="735" spans="1:18" ht="17.25" customHeight="1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</row>
    <row r="736" spans="1:18" ht="17.25" customHeight="1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</row>
    <row r="737" spans="1:18" ht="17.25" customHeight="1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</row>
    <row r="738" spans="1:18" ht="17.25" customHeight="1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</row>
    <row r="739" spans="1:18" ht="17.25" customHeight="1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</row>
    <row r="740" spans="1:18" ht="17.25" customHeight="1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</row>
    <row r="741" spans="1:18" ht="17.25" customHeight="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</row>
    <row r="742" spans="1:18" ht="17.25" customHeight="1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</row>
    <row r="743" spans="1:18" ht="17.25" customHeight="1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</row>
    <row r="744" spans="1:18" ht="17.25" customHeight="1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</row>
    <row r="745" spans="1:18" ht="17.25" customHeight="1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</row>
    <row r="746" spans="1:18" ht="17.25" customHeight="1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</row>
    <row r="747" spans="1:18" ht="17.25" customHeight="1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</row>
    <row r="748" spans="1:18" ht="17.25" customHeight="1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</row>
    <row r="749" spans="1:18" ht="17.25" customHeight="1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</row>
    <row r="750" spans="1:18" ht="17.25" customHeight="1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</row>
    <row r="751" spans="1:18" ht="17.25" customHeight="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</row>
    <row r="752" spans="1:18" ht="17.25" customHeight="1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</row>
    <row r="753" spans="1:18" ht="17.25" customHeight="1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</row>
    <row r="754" spans="1:18" ht="17.25" customHeight="1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</row>
    <row r="755" spans="1:18" ht="17.25" customHeight="1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</row>
    <row r="756" spans="1:18" ht="17.25" customHeight="1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</row>
    <row r="757" spans="1:18" ht="17.25" customHeight="1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</row>
    <row r="758" spans="1:18" ht="17.25" customHeight="1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</row>
    <row r="759" spans="1:18" ht="17.25" customHeight="1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</row>
    <row r="760" spans="1:18" ht="17.25" customHeight="1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</row>
    <row r="761" spans="1:18" ht="17.25" customHeight="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</row>
    <row r="762" spans="1:18" ht="17.25" customHeight="1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</row>
    <row r="763" spans="1:18" ht="17.25" customHeight="1"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</row>
    <row r="764" spans="1:18" ht="17.25" customHeight="1"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</row>
    <row r="765" spans="1:18" ht="17.25" customHeight="1"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</row>
    <row r="766" spans="1:18" ht="17.25" customHeight="1"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</row>
    <row r="767" spans="1:18" ht="17.25" customHeight="1"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</row>
    <row r="768" spans="1:18" ht="17.25" customHeight="1">
      <c r="C768" s="3"/>
      <c r="D768" s="3"/>
      <c r="E768" s="3"/>
      <c r="F768" s="3"/>
      <c r="G768" s="3"/>
      <c r="I768" s="3"/>
      <c r="J768" s="3"/>
      <c r="K768" s="3"/>
      <c r="L768" s="3"/>
      <c r="M768" s="3"/>
      <c r="N768" s="3"/>
      <c r="O768" s="3"/>
      <c r="P768" s="3"/>
      <c r="Q768" s="3"/>
      <c r="R768" s="3"/>
    </row>
    <row r="769" spans="9:18" ht="17.25" customHeight="1">
      <c r="I769" s="3"/>
      <c r="J769" s="3"/>
      <c r="K769" s="3"/>
      <c r="L769" s="3"/>
      <c r="M769" s="3"/>
      <c r="N769" s="3"/>
      <c r="O769" s="3"/>
      <c r="P769" s="3"/>
      <c r="Q769" s="3"/>
      <c r="R769" s="3"/>
    </row>
    <row r="770" spans="9:18" ht="17.25" customHeight="1">
      <c r="I770" s="3"/>
      <c r="J770" s="3"/>
      <c r="K770" s="3"/>
      <c r="L770" s="3"/>
      <c r="M770" s="3"/>
      <c r="N770" s="3"/>
      <c r="O770" s="3"/>
      <c r="P770" s="3"/>
      <c r="Q770" s="3"/>
      <c r="R770" s="3"/>
    </row>
    <row r="771" spans="9:18" ht="17.25" customHeight="1">
      <c r="I771" s="3"/>
      <c r="J771" s="3"/>
      <c r="K771" s="3"/>
      <c r="L771" s="3"/>
      <c r="M771" s="3"/>
      <c r="N771" s="3"/>
      <c r="O771" s="3"/>
      <c r="P771" s="3"/>
      <c r="Q771" s="3"/>
      <c r="R771" s="3"/>
    </row>
    <row r="772" spans="9:18" ht="17.25" customHeight="1">
      <c r="I772" s="3"/>
      <c r="J772" s="3"/>
      <c r="K772" s="3"/>
      <c r="L772" s="3"/>
      <c r="M772" s="3"/>
      <c r="N772" s="3"/>
      <c r="O772" s="3"/>
      <c r="P772" s="3"/>
      <c r="Q772" s="3"/>
      <c r="R772" s="3"/>
    </row>
    <row r="773" spans="9:18" ht="17.25" customHeight="1">
      <c r="I773" s="3"/>
      <c r="J773" s="3"/>
      <c r="K773" s="3"/>
      <c r="L773" s="3"/>
      <c r="M773" s="3"/>
      <c r="N773" s="3"/>
      <c r="O773" s="3"/>
      <c r="P773" s="3"/>
      <c r="Q773" s="3"/>
      <c r="R773" s="3"/>
    </row>
    <row r="774" spans="9:18" ht="17.25" customHeight="1">
      <c r="I774" s="3"/>
      <c r="J774" s="3"/>
      <c r="K774" s="3"/>
      <c r="L774" s="3"/>
      <c r="M774" s="3"/>
      <c r="N774" s="3"/>
      <c r="O774" s="3"/>
      <c r="P774" s="3"/>
      <c r="Q774" s="3"/>
      <c r="R774" s="3"/>
    </row>
    <row r="775" spans="9:18" ht="17.25" customHeight="1">
      <c r="I775" s="3"/>
      <c r="J775" s="3"/>
      <c r="K775" s="3"/>
      <c r="L775" s="3"/>
      <c r="M775" s="3"/>
      <c r="N775" s="3"/>
      <c r="O775" s="3"/>
      <c r="P775" s="3"/>
      <c r="Q775" s="3"/>
      <c r="R775" s="3"/>
    </row>
    <row r="776" spans="9:18" ht="17.25" customHeight="1">
      <c r="I776" s="3"/>
      <c r="J776" s="3"/>
      <c r="K776" s="3"/>
      <c r="L776" s="3"/>
      <c r="M776" s="3"/>
      <c r="N776" s="3"/>
      <c r="O776" s="3"/>
      <c r="P776" s="3"/>
      <c r="Q776" s="3"/>
      <c r="R776" s="3"/>
    </row>
    <row r="777" spans="9:18" ht="17.25" customHeight="1">
      <c r="I777" s="3"/>
      <c r="J777" s="3"/>
      <c r="K777" s="3"/>
      <c r="L777" s="3"/>
      <c r="M777" s="3"/>
      <c r="N777" s="3"/>
      <c r="O777" s="3"/>
      <c r="P777" s="3"/>
      <c r="Q777" s="3"/>
      <c r="R777" s="3"/>
    </row>
    <row r="778" spans="9:18" ht="17.25" customHeight="1">
      <c r="I778" s="3"/>
      <c r="J778" s="3"/>
      <c r="K778" s="3"/>
      <c r="L778" s="3"/>
      <c r="M778" s="3"/>
      <c r="N778" s="3"/>
      <c r="O778" s="3"/>
      <c r="P778" s="3"/>
      <c r="Q778" s="3"/>
      <c r="R778" s="3"/>
    </row>
    <row r="779" spans="9:18" ht="17.25" customHeight="1">
      <c r="I779" s="3"/>
      <c r="J779" s="3"/>
      <c r="K779" s="3"/>
      <c r="L779" s="3"/>
      <c r="M779" s="3"/>
      <c r="N779" s="3"/>
      <c r="O779" s="3"/>
      <c r="P779" s="3"/>
      <c r="Q779" s="3"/>
      <c r="R779" s="3"/>
    </row>
    <row r="780" spans="9:18" ht="17.25" customHeight="1">
      <c r="I780" s="3"/>
      <c r="J780" s="3"/>
      <c r="K780" s="3"/>
      <c r="L780" s="3"/>
      <c r="M780" s="3"/>
      <c r="N780" s="3"/>
      <c r="O780" s="3"/>
      <c r="P780" s="3"/>
      <c r="Q780" s="3"/>
      <c r="R780" s="3"/>
    </row>
    <row r="781" spans="9:18" ht="17.25" customHeight="1">
      <c r="I781" s="3"/>
      <c r="J781" s="3"/>
      <c r="K781" s="3"/>
      <c r="L781" s="3"/>
      <c r="M781" s="3"/>
      <c r="N781" s="3"/>
      <c r="O781" s="3"/>
      <c r="P781" s="3"/>
      <c r="Q781" s="3"/>
      <c r="R781" s="3"/>
    </row>
    <row r="782" spans="9:18" ht="17.25" customHeight="1">
      <c r="I782" s="3"/>
      <c r="J782" s="3"/>
      <c r="K782" s="3"/>
      <c r="L782" s="3"/>
      <c r="M782" s="3"/>
      <c r="N782" s="3"/>
      <c r="O782" s="3"/>
      <c r="P782" s="3"/>
      <c r="Q782" s="3"/>
      <c r="R782" s="3"/>
    </row>
    <row r="783" spans="9:18" ht="17.25" customHeight="1">
      <c r="I783" s="3"/>
      <c r="J783" s="3"/>
      <c r="K783" s="3"/>
      <c r="L783" s="3"/>
      <c r="M783" s="3"/>
      <c r="N783" s="3"/>
      <c r="O783" s="3"/>
      <c r="P783" s="3"/>
      <c r="Q783" s="3"/>
      <c r="R783" s="3"/>
    </row>
    <row r="784" spans="9:18" ht="17.25" customHeight="1">
      <c r="I784" s="3"/>
      <c r="J784" s="3"/>
      <c r="K784" s="3"/>
      <c r="L784" s="3"/>
      <c r="M784" s="3"/>
      <c r="N784" s="3"/>
      <c r="O784" s="3"/>
      <c r="P784" s="3"/>
      <c r="Q784" s="3"/>
      <c r="R784" s="3"/>
    </row>
    <row r="785" spans="9:18" ht="17.25" customHeight="1">
      <c r="I785" s="3"/>
      <c r="J785" s="3"/>
      <c r="K785" s="3"/>
      <c r="L785" s="3"/>
      <c r="M785" s="3"/>
      <c r="N785" s="3"/>
      <c r="O785" s="3"/>
      <c r="P785" s="3"/>
      <c r="Q785" s="3"/>
      <c r="R785" s="3"/>
    </row>
    <row r="786" spans="9:18" ht="17.25" customHeight="1">
      <c r="I786" s="3"/>
      <c r="J786" s="3"/>
      <c r="K786" s="3"/>
      <c r="L786" s="3"/>
      <c r="M786" s="3"/>
      <c r="N786" s="3"/>
      <c r="O786" s="3"/>
      <c r="P786" s="3"/>
      <c r="Q786" s="3"/>
      <c r="R786" s="3"/>
    </row>
    <row r="787" spans="9:18">
      <c r="I787" s="3"/>
      <c r="J787" s="3"/>
      <c r="K787" s="3"/>
      <c r="L787" s="3"/>
      <c r="M787" s="3"/>
      <c r="N787" s="3"/>
      <c r="O787" s="3"/>
      <c r="P787" s="3"/>
      <c r="Q787" s="3"/>
      <c r="R787" s="3"/>
    </row>
    <row r="788" spans="9:18">
      <c r="I788" s="3"/>
      <c r="J788" s="3"/>
      <c r="K788" s="3"/>
      <c r="L788" s="3"/>
      <c r="M788" s="3"/>
      <c r="N788" s="3"/>
      <c r="O788" s="3"/>
      <c r="P788" s="3"/>
      <c r="Q788" s="3"/>
      <c r="R788" s="3"/>
    </row>
    <row r="789" spans="9:18">
      <c r="I789" s="3"/>
      <c r="J789" s="3"/>
      <c r="K789" s="3"/>
      <c r="L789" s="3"/>
      <c r="M789" s="3"/>
      <c r="N789" s="3"/>
      <c r="O789" s="3"/>
      <c r="P789" s="3"/>
      <c r="Q789" s="3"/>
      <c r="R789" s="3"/>
    </row>
    <row r="790" spans="9:18">
      <c r="I790" s="3"/>
      <c r="J790" s="3"/>
      <c r="K790" s="3"/>
      <c r="L790" s="3"/>
      <c r="M790" s="3"/>
      <c r="N790" s="3"/>
      <c r="O790" s="3"/>
      <c r="P790" s="3"/>
      <c r="Q790" s="3"/>
      <c r="R790" s="3"/>
    </row>
    <row r="791" spans="9:18">
      <c r="I791" s="3"/>
      <c r="J791" s="3"/>
      <c r="K791" s="3"/>
      <c r="L791" s="3"/>
      <c r="M791" s="3"/>
      <c r="N791" s="3"/>
      <c r="O791" s="3"/>
      <c r="P791" s="3"/>
      <c r="Q791" s="3"/>
      <c r="R791" s="3"/>
    </row>
    <row r="792" spans="9:18">
      <c r="I792" s="3"/>
      <c r="J792" s="3"/>
      <c r="K792" s="3"/>
      <c r="L792" s="3"/>
      <c r="M792" s="3"/>
      <c r="N792" s="3"/>
      <c r="O792" s="3"/>
      <c r="P792" s="3"/>
      <c r="Q792" s="3"/>
      <c r="R792" s="3"/>
    </row>
    <row r="793" spans="9:18">
      <c r="J793" s="3"/>
      <c r="K793" s="3"/>
      <c r="L793" s="3"/>
      <c r="M793" s="3"/>
      <c r="N793" s="3"/>
      <c r="O793" s="3"/>
      <c r="P793" s="3"/>
      <c r="Q793" s="3"/>
      <c r="R793" s="3"/>
    </row>
    <row r="794" spans="9:18">
      <c r="J794" s="3"/>
      <c r="K794" s="3"/>
      <c r="L794" s="3"/>
    </row>
    <row r="795" spans="9:18">
      <c r="K795" s="3"/>
      <c r="L795" s="3"/>
    </row>
    <row r="796" spans="9:18">
      <c r="K796" s="3"/>
      <c r="L796" s="3"/>
    </row>
    <row r="797" spans="9:18">
      <c r="L797" s="3"/>
    </row>
  </sheetData>
  <mergeCells count="162">
    <mergeCell ref="D72:E72"/>
    <mergeCell ref="D73:E73"/>
    <mergeCell ref="B128:B130"/>
    <mergeCell ref="E128:E130"/>
    <mergeCell ref="F128:F130"/>
    <mergeCell ref="G128:G130"/>
    <mergeCell ref="B131:B133"/>
    <mergeCell ref="E131:E133"/>
    <mergeCell ref="F131:F133"/>
    <mergeCell ref="G131:G133"/>
    <mergeCell ref="B122:B124"/>
    <mergeCell ref="E122:E124"/>
    <mergeCell ref="F122:F124"/>
    <mergeCell ref="G122:G124"/>
    <mergeCell ref="B125:B127"/>
    <mergeCell ref="E125:E127"/>
    <mergeCell ref="F125:F127"/>
    <mergeCell ref="G125:G127"/>
    <mergeCell ref="B116:B118"/>
    <mergeCell ref="E116:E118"/>
    <mergeCell ref="F116:F118"/>
    <mergeCell ref="G116:G118"/>
    <mergeCell ref="B119:B121"/>
    <mergeCell ref="E119:E121"/>
    <mergeCell ref="F119:F121"/>
    <mergeCell ref="G119:G121"/>
    <mergeCell ref="B110:B112"/>
    <mergeCell ref="E110:E112"/>
    <mergeCell ref="F110:F112"/>
    <mergeCell ref="G110:G112"/>
    <mergeCell ref="B113:B115"/>
    <mergeCell ref="E113:E115"/>
    <mergeCell ref="F113:F115"/>
    <mergeCell ref="G113:G115"/>
    <mergeCell ref="B104:B106"/>
    <mergeCell ref="E104:E106"/>
    <mergeCell ref="F104:F106"/>
    <mergeCell ref="G104:G106"/>
    <mergeCell ref="B107:B109"/>
    <mergeCell ref="E107:E109"/>
    <mergeCell ref="F107:F109"/>
    <mergeCell ref="G107:G109"/>
    <mergeCell ref="B98:B100"/>
    <mergeCell ref="E98:E100"/>
    <mergeCell ref="F98:F100"/>
    <mergeCell ref="G98:G100"/>
    <mergeCell ref="B101:B103"/>
    <mergeCell ref="E101:E103"/>
    <mergeCell ref="F101:F103"/>
    <mergeCell ref="G101:G103"/>
    <mergeCell ref="B92:B94"/>
    <mergeCell ref="E92:E94"/>
    <mergeCell ref="F92:F94"/>
    <mergeCell ref="G92:G94"/>
    <mergeCell ref="B95:B97"/>
    <mergeCell ref="E95:E97"/>
    <mergeCell ref="F95:F97"/>
    <mergeCell ref="G95:G97"/>
    <mergeCell ref="B86:B88"/>
    <mergeCell ref="E86:E88"/>
    <mergeCell ref="F86:F88"/>
    <mergeCell ref="G86:G88"/>
    <mergeCell ref="B89:B91"/>
    <mergeCell ref="E89:E91"/>
    <mergeCell ref="F89:F91"/>
    <mergeCell ref="G89:G91"/>
    <mergeCell ref="B80:B82"/>
    <mergeCell ref="E80:E82"/>
    <mergeCell ref="F80:F82"/>
    <mergeCell ref="G80:G82"/>
    <mergeCell ref="B83:B85"/>
    <mergeCell ref="E83:E85"/>
    <mergeCell ref="F83:F85"/>
    <mergeCell ref="G83:G85"/>
    <mergeCell ref="B74:B76"/>
    <mergeCell ref="B77:B79"/>
    <mergeCell ref="E77:E79"/>
    <mergeCell ref="F77:F79"/>
    <mergeCell ref="G77:G79"/>
    <mergeCell ref="B72:C72"/>
    <mergeCell ref="B32:B34"/>
    <mergeCell ref="B35:B37"/>
    <mergeCell ref="B38:B40"/>
    <mergeCell ref="B65:B67"/>
    <mergeCell ref="B20:B22"/>
    <mergeCell ref="B23:B25"/>
    <mergeCell ref="B26:B28"/>
    <mergeCell ref="B29:B31"/>
    <mergeCell ref="B59:B61"/>
    <mergeCell ref="B62:B64"/>
    <mergeCell ref="B41:B43"/>
    <mergeCell ref="G26:G28"/>
    <mergeCell ref="G29:G31"/>
    <mergeCell ref="G32:G34"/>
    <mergeCell ref="G35:G37"/>
    <mergeCell ref="G38:G40"/>
    <mergeCell ref="G41:G43"/>
    <mergeCell ref="H17:H19"/>
    <mergeCell ref="H20:H22"/>
    <mergeCell ref="H23:H25"/>
    <mergeCell ref="H26:H28"/>
    <mergeCell ref="H29:H31"/>
    <mergeCell ref="H32:H34"/>
    <mergeCell ref="H35:H37"/>
    <mergeCell ref="H38:H40"/>
    <mergeCell ref="H41:H43"/>
    <mergeCell ref="G20:G22"/>
    <mergeCell ref="G23:G25"/>
    <mergeCell ref="G65:G67"/>
    <mergeCell ref="B44:B46"/>
    <mergeCell ref="B47:B49"/>
    <mergeCell ref="B50:B52"/>
    <mergeCell ref="B53:B55"/>
    <mergeCell ref="B56:B58"/>
    <mergeCell ref="H65:H67"/>
    <mergeCell ref="H44:H46"/>
    <mergeCell ref="H47:H49"/>
    <mergeCell ref="H50:H52"/>
    <mergeCell ref="H53:H55"/>
    <mergeCell ref="H56:H58"/>
    <mergeCell ref="H59:H61"/>
    <mergeCell ref="H62:H64"/>
    <mergeCell ref="G44:G46"/>
    <mergeCell ref="G47:G49"/>
    <mergeCell ref="G50:G52"/>
    <mergeCell ref="G53:G55"/>
    <mergeCell ref="G56:G58"/>
    <mergeCell ref="G59:G61"/>
    <mergeCell ref="G62:G64"/>
    <mergeCell ref="I5:I6"/>
    <mergeCell ref="B2:I2"/>
    <mergeCell ref="I11:I13"/>
    <mergeCell ref="I14:I16"/>
    <mergeCell ref="I17:I19"/>
    <mergeCell ref="G17:G19"/>
    <mergeCell ref="H11:H13"/>
    <mergeCell ref="B14:B16"/>
    <mergeCell ref="H14:H16"/>
    <mergeCell ref="G11:G13"/>
    <mergeCell ref="G14:G16"/>
    <mergeCell ref="B11:B13"/>
    <mergeCell ref="B17:B19"/>
    <mergeCell ref="H5:H6"/>
    <mergeCell ref="B5:C6"/>
    <mergeCell ref="D5:G5"/>
    <mergeCell ref="B8:B10"/>
    <mergeCell ref="I47:I49"/>
    <mergeCell ref="I65:I67"/>
    <mergeCell ref="I50:I52"/>
    <mergeCell ref="I53:I55"/>
    <mergeCell ref="I56:I58"/>
    <mergeCell ref="I59:I61"/>
    <mergeCell ref="I62:I64"/>
    <mergeCell ref="I20:I22"/>
    <mergeCell ref="I23:I25"/>
    <mergeCell ref="I26:I28"/>
    <mergeCell ref="I29:I31"/>
    <mergeCell ref="I32:I34"/>
    <mergeCell ref="I35:I37"/>
    <mergeCell ref="I38:I40"/>
    <mergeCell ref="I41:I43"/>
    <mergeCell ref="I44:I46"/>
  </mergeCells>
  <pageMargins left="0.70866141732283472" right="0.70866141732283472" top="0.74803149606299213" bottom="0.74803149606299213" header="0.31496062992125984" footer="0.31496062992125984"/>
  <pageSetup scale="53" orientation="landscape" horizontalDpi="4294967293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mailTo xmlns="http://schemas.microsoft.com/sharepoint/v3" xsi:nil="true"/>
    <EmailHeaders xmlns="http://schemas.microsoft.com/sharepoint/v4" xsi:nil="true"/>
    <Managing_x0020_Entity xmlns="ea430ab3-9117-4245-8ec8-f243c25dcc3c" xsi:nil="true"/>
    <EmailSender xmlns="http://schemas.microsoft.com/sharepoint/v3" xsi:nil="true"/>
    <EmailFrom xmlns="http://schemas.microsoft.com/sharepoint/v3" xsi:nil="true"/>
    <EmailSubject xmlns="http://schemas.microsoft.com/sharepoint/v3" xsi:nil="true"/>
    <EmailCc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9D0D523F302484F892F723420D71428" ma:contentTypeVersion="8" ma:contentTypeDescription="Create a new document." ma:contentTypeScope="" ma:versionID="5c63b52fe96279c66681866a6e1e68f9">
  <xsd:schema xmlns:xsd="http://www.w3.org/2001/XMLSchema" xmlns:xs="http://www.w3.org/2001/XMLSchema" xmlns:p="http://schemas.microsoft.com/office/2006/metadata/properties" xmlns:ns1="http://schemas.microsoft.com/sharepoint/v3" xmlns:ns2="ea430ab3-9117-4245-8ec8-f243c25dcc3c" xmlns:ns3="http://schemas.microsoft.com/sharepoint/v4" targetNamespace="http://schemas.microsoft.com/office/2006/metadata/properties" ma:root="true" ma:fieldsID="1b4fa04db269b5b410a169be664d3811" ns1:_="" ns2:_="" ns3:_="">
    <xsd:import namespace="http://schemas.microsoft.com/sharepoint/v3"/>
    <xsd:import namespace="ea430ab3-9117-4245-8ec8-f243c25dcc3c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Managing_x0020_Entity" minOccurs="0"/>
                <xsd:element ref="ns1:EmailSender" minOccurs="0"/>
                <xsd:element ref="ns1:EmailTo" minOccurs="0"/>
                <xsd:element ref="ns1:EmailCc" minOccurs="0"/>
                <xsd:element ref="ns1:EmailFrom" minOccurs="0"/>
                <xsd:element ref="ns1:EmailSubject" minOccurs="0"/>
                <xsd:element ref="ns3:EmailHead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EmailSender" ma:index="3" nillable="true" ma:displayName="E-Mail Sender" ma:hidden="true" ma:internalName="EmailSender">
      <xsd:simpleType>
        <xsd:restriction base="dms:Note">
          <xsd:maxLength value="255"/>
        </xsd:restriction>
      </xsd:simpleType>
    </xsd:element>
    <xsd:element name="EmailTo" ma:index="4" nillable="true" ma:displayName="E-Mail To" ma:hidden="true" ma:internalName="EmailTo">
      <xsd:simpleType>
        <xsd:restriction base="dms:Note">
          <xsd:maxLength value="255"/>
        </xsd:restriction>
      </xsd:simpleType>
    </xsd:element>
    <xsd:element name="EmailCc" ma:index="5" nillable="true" ma:displayName="E-Mail Cc" ma:hidden="true" ma:internalName="EmailCc">
      <xsd:simpleType>
        <xsd:restriction base="dms:Note">
          <xsd:maxLength value="255"/>
        </xsd:restriction>
      </xsd:simpleType>
    </xsd:element>
    <xsd:element name="EmailFrom" ma:index="6" nillable="true" ma:displayName="E-Mail From" ma:hidden="true" ma:internalName="EmailFrom">
      <xsd:simpleType>
        <xsd:restriction base="dms:Text"/>
      </xsd:simpleType>
    </xsd:element>
    <xsd:element name="EmailSubject" ma:index="7" nillable="true" ma:displayName="E-Mail Subject" ma:hidden="true" ma:internalName="EmailSubject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430ab3-9117-4245-8ec8-f243c25dcc3c" elementFormDefault="qualified">
    <xsd:import namespace="http://schemas.microsoft.com/office/2006/documentManagement/types"/>
    <xsd:import namespace="http://schemas.microsoft.com/office/infopath/2007/PartnerControls"/>
    <xsd:element name="Managing_x0020_Entity" ma:index="2" nillable="true" ma:displayName="Managing Entity" ma:format="Dropdown" ma:internalName="Managing_x0020_Entity">
      <xsd:simpleType>
        <xsd:restriction base="dms:Choice">
          <xsd:enumeration value="BRTUV"/>
          <xsd:enumeration value="TN CERT"/>
          <xsd:enumeration value="TN India"/>
          <xsd:enumeration value="TN Mexico"/>
          <xsd:enumeration value="TN Malaysia"/>
          <xsd:enumeration value="CH"/>
          <xsd:enumeration value="AFR"/>
          <xsd:enumeration value="IND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EmailHeaders" ma:index="8" nillable="true" ma:displayName="E-Mail Headers" ma:hidden="true" ma:internalName="EmailHeaders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1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559A77D-D284-46E3-AB05-0F43E2E34B1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1BE7F87-416F-49A0-8843-A85EE3806341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http://schemas.microsoft.com/sharepoint/v4"/>
    <ds:schemaRef ds:uri="ea430ab3-9117-4245-8ec8-f243c25dcc3c"/>
  </ds:schemaRefs>
</ds:datastoreItem>
</file>

<file path=customXml/itemProps3.xml><?xml version="1.0" encoding="utf-8"?>
<ds:datastoreItem xmlns:ds="http://schemas.openxmlformats.org/officeDocument/2006/customXml" ds:itemID="{787D9184-460A-4F50-9422-88DD1A52B6A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ea430ab3-9117-4245-8ec8-f243c25dcc3c"/>
    <ds:schemaRef ds:uri="http://schemas.microsoft.com/sharepoint/v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CER calculation</vt:lpstr>
      <vt:lpstr>Monitoring data</vt:lpstr>
      <vt:lpstr>'CER calculation'!_ftn1</vt:lpstr>
      <vt:lpstr>'Monitoring data'!_ftn1</vt:lpstr>
      <vt:lpstr>'CER calculation'!Print_Area</vt:lpstr>
      <vt:lpstr>'Monitoring data'!Print_Area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Vu Quang</dc:creator>
  <cp:lastModifiedBy>Hai Nguyen</cp:lastModifiedBy>
  <cp:lastPrinted>2014-03-25T08:31:22Z</cp:lastPrinted>
  <dcterms:created xsi:type="dcterms:W3CDTF">2009-12-09T06:32:57Z</dcterms:created>
  <dcterms:modified xsi:type="dcterms:W3CDTF">2023-11-15T10:10:50Z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0x010100E9D0D523F302484F892F723420D71428</vt:lpwstr>
  </property>
</Properties>
</file>